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 activeTab="3"/>
  </bookViews>
  <sheets>
    <sheet name="BU" sheetId="5" r:id="rId1"/>
    <sheet name="BS" sheetId="6" r:id="rId2"/>
    <sheet name="PK" sheetId="9" r:id="rId3"/>
    <sheet name="GT" sheetId="10" r:id="rId4"/>
  </sheets>
  <externalReferences>
    <externalReference r:id="rId5"/>
  </externalReferences>
  <definedNames>
    <definedName name="Adresa">[1]UnosPod!$F$10</definedName>
    <definedName name="Direktor">[1]UnosPod!$F$14</definedName>
    <definedName name="Djelatnost">[1]UnosPod!$F$15</definedName>
    <definedName name="Firma">[1]UnosPod!$F$8</definedName>
    <definedName name="PoslGod">[1]Baza!$C$6</definedName>
    <definedName name="Racunovoda">[1]UnosPod!$F$3</definedName>
    <definedName name="Sjedište">[1]UnosPod!$F$9</definedName>
  </definedNames>
  <calcPr calcId="144525"/>
</workbook>
</file>

<file path=xl/calcChain.xml><?xml version="1.0" encoding="utf-8"?>
<calcChain xmlns="http://schemas.openxmlformats.org/spreadsheetml/2006/main">
  <c r="F109" i="10" l="1"/>
  <c r="AG108" i="10"/>
  <c r="F108" i="10"/>
  <c r="A107" i="10"/>
  <c r="AK99" i="10"/>
  <c r="AE99" i="10"/>
  <c r="AK98" i="10"/>
  <c r="AE98" i="10"/>
  <c r="AK97" i="10"/>
  <c r="AE97" i="10"/>
  <c r="AK96" i="10"/>
  <c r="AE96" i="10"/>
  <c r="AK89" i="10"/>
  <c r="AE89" i="10"/>
  <c r="Y89" i="10"/>
  <c r="AK88" i="10"/>
  <c r="AE88" i="10"/>
  <c r="Y88" i="10"/>
  <c r="AK87" i="10"/>
  <c r="AE87" i="10"/>
  <c r="Y87" i="10"/>
  <c r="AK86" i="10"/>
  <c r="AE86" i="10"/>
  <c r="Y86" i="10"/>
  <c r="AK85" i="10"/>
  <c r="AE85" i="10"/>
  <c r="Y85" i="10"/>
  <c r="AK84" i="10"/>
  <c r="AE84" i="10"/>
  <c r="Y84" i="10"/>
  <c r="AK82" i="10"/>
  <c r="AE82" i="10"/>
  <c r="Y82" i="10"/>
  <c r="AK81" i="10"/>
  <c r="AE81" i="10"/>
  <c r="Y81" i="10"/>
  <c r="AK80" i="10"/>
  <c r="AE80" i="10"/>
  <c r="Y80" i="10"/>
  <c r="AK79" i="10"/>
  <c r="AK78" i="10" s="1"/>
  <c r="AE79" i="10"/>
  <c r="AE78" i="10" s="1"/>
  <c r="Y79" i="10"/>
  <c r="AK74" i="10"/>
  <c r="AE74" i="10"/>
  <c r="Y74" i="10"/>
  <c r="AK73" i="10"/>
  <c r="AE73" i="10"/>
  <c r="Y73" i="10"/>
  <c r="AK72" i="10"/>
  <c r="AE72" i="10"/>
  <c r="Y72" i="10"/>
  <c r="AK71" i="10"/>
  <c r="AE71" i="10"/>
  <c r="Y71" i="10"/>
  <c r="AK69" i="10"/>
  <c r="AE69" i="10"/>
  <c r="Y69" i="10"/>
  <c r="AK68" i="10"/>
  <c r="AE68" i="10"/>
  <c r="Y68" i="10"/>
  <c r="AK67" i="10"/>
  <c r="AE67" i="10"/>
  <c r="Y67" i="10"/>
  <c r="AK66" i="10"/>
  <c r="AE66" i="10"/>
  <c r="Y66" i="10"/>
  <c r="AK65" i="10"/>
  <c r="AK63" i="10" s="1"/>
  <c r="AE65" i="10"/>
  <c r="Y65" i="10"/>
  <c r="AK64" i="10"/>
  <c r="AE64" i="10"/>
  <c r="AE63" i="10" s="1"/>
  <c r="Y64" i="10"/>
  <c r="AK53" i="10"/>
  <c r="AE53" i="10"/>
  <c r="Y53" i="10"/>
  <c r="AK52" i="10"/>
  <c r="AE52" i="10"/>
  <c r="Y52" i="10"/>
  <c r="AK51" i="10"/>
  <c r="AE51" i="10"/>
  <c r="Y51" i="10"/>
  <c r="AK50" i="10"/>
  <c r="AE50" i="10"/>
  <c r="Y50" i="10"/>
  <c r="AK49" i="10"/>
  <c r="AE49" i="10"/>
  <c r="Y49" i="10"/>
  <c r="AK48" i="10"/>
  <c r="AE48" i="10"/>
  <c r="Y48" i="10"/>
  <c r="AK47" i="10"/>
  <c r="AE47" i="10"/>
  <c r="AE54" i="10" s="1"/>
  <c r="Y47" i="10"/>
  <c r="AK44" i="10"/>
  <c r="AE44" i="10"/>
  <c r="AK43" i="10"/>
  <c r="AE43" i="10"/>
  <c r="AK42" i="10"/>
  <c r="AE42" i="10"/>
  <c r="AK41" i="10"/>
  <c r="AE41" i="10"/>
  <c r="AK40" i="10"/>
  <c r="AE40" i="10"/>
  <c r="AK39" i="10"/>
  <c r="AE39" i="10"/>
  <c r="AK38" i="10"/>
  <c r="AE38" i="10"/>
  <c r="AE46" i="10" s="1"/>
  <c r="AK36" i="10"/>
  <c r="AE36" i="10"/>
  <c r="Y36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20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Y15" i="10"/>
  <c r="A15" i="10"/>
  <c r="AN9" i="10"/>
  <c r="AM9" i="10"/>
  <c r="AL9" i="10"/>
  <c r="A9" i="10"/>
  <c r="AN7" i="10"/>
  <c r="AM7" i="10"/>
  <c r="AL7" i="10"/>
  <c r="AK7" i="10"/>
  <c r="A7" i="10"/>
  <c r="AN5" i="10"/>
  <c r="AM5" i="10"/>
  <c r="AL5" i="10"/>
  <c r="AK5" i="10"/>
  <c r="AJ5" i="10"/>
  <c r="A5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BD75" i="9"/>
  <c r="AY75" i="9"/>
  <c r="AT75" i="9"/>
  <c r="AO75" i="9"/>
  <c r="AJ75" i="9"/>
  <c r="AE75" i="9"/>
  <c r="Z75" i="9"/>
  <c r="U75" i="9"/>
  <c r="BD74" i="9"/>
  <c r="AY74" i="9"/>
  <c r="AT74" i="9"/>
  <c r="AO74" i="9"/>
  <c r="AJ74" i="9"/>
  <c r="AE74" i="9"/>
  <c r="Z74" i="9"/>
  <c r="U74" i="9"/>
  <c r="BD73" i="9"/>
  <c r="AY73" i="9"/>
  <c r="AT73" i="9"/>
  <c r="AO73" i="9"/>
  <c r="AJ73" i="9"/>
  <c r="AE73" i="9"/>
  <c r="Z73" i="9"/>
  <c r="U73" i="9"/>
  <c r="BD72" i="9"/>
  <c r="AY72" i="9"/>
  <c r="AT72" i="9"/>
  <c r="AO72" i="9"/>
  <c r="AJ72" i="9"/>
  <c r="AE72" i="9"/>
  <c r="Z72" i="9"/>
  <c r="U72" i="9"/>
  <c r="BD71" i="9"/>
  <c r="AY71" i="9"/>
  <c r="AT71" i="9"/>
  <c r="AO71" i="9"/>
  <c r="AJ71" i="9"/>
  <c r="AE71" i="9"/>
  <c r="Z71" i="9"/>
  <c r="U71" i="9"/>
  <c r="BD70" i="9"/>
  <c r="AY70" i="9"/>
  <c r="AT70" i="9"/>
  <c r="AO70" i="9"/>
  <c r="AJ70" i="9"/>
  <c r="AE70" i="9"/>
  <c r="Z70" i="9"/>
  <c r="U70" i="9"/>
  <c r="BD69" i="9"/>
  <c r="AY69" i="9"/>
  <c r="AT69" i="9"/>
  <c r="AO69" i="9"/>
  <c r="AJ69" i="9"/>
  <c r="AE69" i="9"/>
  <c r="Z69" i="9"/>
  <c r="U69" i="9"/>
  <c r="BD68" i="9"/>
  <c r="AY68" i="9"/>
  <c r="AT68" i="9"/>
  <c r="AO68" i="9"/>
  <c r="AJ68" i="9"/>
  <c r="AE68" i="9"/>
  <c r="Z68" i="9"/>
  <c r="U68" i="9"/>
  <c r="BD67" i="9"/>
  <c r="AY67" i="9"/>
  <c r="AT67" i="9"/>
  <c r="AO67" i="9"/>
  <c r="AJ67" i="9"/>
  <c r="AE67" i="9"/>
  <c r="Z67" i="9"/>
  <c r="U67" i="9"/>
  <c r="BD66" i="9"/>
  <c r="AY66" i="9"/>
  <c r="AT66" i="9"/>
  <c r="AO66" i="9"/>
  <c r="AJ66" i="9"/>
  <c r="AE66" i="9"/>
  <c r="Z66" i="9"/>
  <c r="U66" i="9"/>
  <c r="BD65" i="9"/>
  <c r="AY65" i="9"/>
  <c r="AT65" i="9"/>
  <c r="AO65" i="9"/>
  <c r="AJ65" i="9"/>
  <c r="AE65" i="9"/>
  <c r="Z65" i="9"/>
  <c r="U65" i="9"/>
  <c r="BD64" i="9"/>
  <c r="AY64" i="9"/>
  <c r="AT64" i="9"/>
  <c r="AO64" i="9"/>
  <c r="AJ64" i="9"/>
  <c r="AE64" i="9"/>
  <c r="Z64" i="9"/>
  <c r="U64" i="9"/>
  <c r="BD63" i="9"/>
  <c r="AY63" i="9"/>
  <c r="AT63" i="9"/>
  <c r="AO63" i="9"/>
  <c r="AJ63" i="9"/>
  <c r="AE63" i="9"/>
  <c r="Z63" i="9"/>
  <c r="U63" i="9"/>
  <c r="BD62" i="9"/>
  <c r="AY62" i="9"/>
  <c r="AT62" i="9"/>
  <c r="AO62" i="9"/>
  <c r="AJ62" i="9"/>
  <c r="AE62" i="9"/>
  <c r="Z62" i="9"/>
  <c r="U62" i="9"/>
  <c r="BD61" i="9"/>
  <c r="AY61" i="9"/>
  <c r="AT61" i="9"/>
  <c r="AO61" i="9"/>
  <c r="AJ61" i="9"/>
  <c r="AE61" i="9"/>
  <c r="Z61" i="9"/>
  <c r="U61" i="9"/>
  <c r="BD60" i="9"/>
  <c r="AY60" i="9"/>
  <c r="AT60" i="9"/>
  <c r="AO60" i="9"/>
  <c r="AJ60" i="9"/>
  <c r="AE60" i="9"/>
  <c r="Z60" i="9"/>
  <c r="U60" i="9"/>
  <c r="BD59" i="9"/>
  <c r="AY59" i="9"/>
  <c r="AT59" i="9"/>
  <c r="AO59" i="9"/>
  <c r="AJ59" i="9"/>
  <c r="AE59" i="9"/>
  <c r="Z59" i="9"/>
  <c r="U59" i="9"/>
  <c r="BD58" i="9"/>
  <c r="AY58" i="9"/>
  <c r="AT58" i="9"/>
  <c r="AO58" i="9"/>
  <c r="AJ58" i="9"/>
  <c r="AE58" i="9"/>
  <c r="Z58" i="9"/>
  <c r="U58" i="9"/>
  <c r="BD57" i="9"/>
  <c r="AY57" i="9"/>
  <c r="AT57" i="9"/>
  <c r="AO57" i="9"/>
  <c r="AJ57" i="9"/>
  <c r="AE57" i="9"/>
  <c r="Z57" i="9"/>
  <c r="U57" i="9"/>
  <c r="BD56" i="9"/>
  <c r="AY56" i="9"/>
  <c r="AT56" i="9"/>
  <c r="AO56" i="9"/>
  <c r="AJ56" i="9"/>
  <c r="AE56" i="9"/>
  <c r="Z56" i="9"/>
  <c r="U56" i="9"/>
  <c r="BD55" i="9"/>
  <c r="AY55" i="9"/>
  <c r="AT55" i="9"/>
  <c r="AO55" i="9"/>
  <c r="AJ55" i="9"/>
  <c r="AE55" i="9"/>
  <c r="Z55" i="9"/>
  <c r="U55" i="9"/>
  <c r="BD54" i="9"/>
  <c r="AY54" i="9"/>
  <c r="AT54" i="9"/>
  <c r="AO54" i="9"/>
  <c r="AJ54" i="9"/>
  <c r="AE54" i="9"/>
  <c r="Z54" i="9"/>
  <c r="U54" i="9"/>
  <c r="BD53" i="9"/>
  <c r="AY53" i="9"/>
  <c r="AT53" i="9"/>
  <c r="AO53" i="9"/>
  <c r="AJ53" i="9"/>
  <c r="AE53" i="9"/>
  <c r="Z53" i="9"/>
  <c r="U53" i="9"/>
  <c r="S39" i="9"/>
  <c r="AV38" i="9"/>
  <c r="S38" i="9"/>
  <c r="N36" i="9"/>
  <c r="C36" i="9"/>
  <c r="C3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S13" i="9"/>
  <c r="W13" i="9"/>
  <c r="A13" i="9"/>
  <c r="BH9" i="9"/>
  <c r="BG9" i="9"/>
  <c r="BF9" i="9"/>
  <c r="J9" i="9"/>
  <c r="BH7" i="9"/>
  <c r="BG7" i="9"/>
  <c r="BF7" i="9"/>
  <c r="BE7" i="9"/>
  <c r="J7" i="9"/>
  <c r="BH5" i="9"/>
  <c r="BG5" i="9"/>
  <c r="BF5" i="9"/>
  <c r="BE5" i="9"/>
  <c r="BD5" i="9"/>
  <c r="J5" i="9"/>
  <c r="BH3" i="9"/>
  <c r="BG3" i="9"/>
  <c r="BF3" i="9"/>
  <c r="BE3" i="9"/>
  <c r="BD3" i="9"/>
  <c r="BC3" i="9"/>
  <c r="BB3" i="9"/>
  <c r="BA3" i="9"/>
  <c r="AZ3" i="9"/>
  <c r="AY3" i="9"/>
  <c r="AX3" i="9"/>
  <c r="AW3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K180" i="6"/>
  <c r="K179" i="6"/>
  <c r="AS178" i="6"/>
  <c r="F177" i="6"/>
  <c r="AY171" i="6"/>
  <c r="AR171" i="6"/>
  <c r="AY169" i="6"/>
  <c r="AR169" i="6"/>
  <c r="AY168" i="6"/>
  <c r="AR168" i="6"/>
  <c r="AY167" i="6"/>
  <c r="AR167" i="6"/>
  <c r="AL167" i="6"/>
  <c r="AY166" i="6"/>
  <c r="AR166" i="6"/>
  <c r="AL166" i="6"/>
  <c r="AY165" i="6"/>
  <c r="AR165" i="6"/>
  <c r="AL165" i="6"/>
  <c r="AY164" i="6"/>
  <c r="AR164" i="6"/>
  <c r="AL164" i="6"/>
  <c r="AY163" i="6"/>
  <c r="AR163" i="6"/>
  <c r="AL163" i="6"/>
  <c r="AY162" i="6"/>
  <c r="AR162" i="6"/>
  <c r="AL162" i="6"/>
  <c r="AY161" i="6"/>
  <c r="AR161" i="6"/>
  <c r="AL161" i="6"/>
  <c r="AR160" i="6"/>
  <c r="AY159" i="6"/>
  <c r="AR159" i="6"/>
  <c r="AL159" i="6"/>
  <c r="AY158" i="6"/>
  <c r="AR158" i="6"/>
  <c r="AL158" i="6"/>
  <c r="AY157" i="6"/>
  <c r="AR157" i="6"/>
  <c r="AL157" i="6"/>
  <c r="AY156" i="6"/>
  <c r="AR156" i="6"/>
  <c r="AL156" i="6"/>
  <c r="AY155" i="6"/>
  <c r="AR155" i="6"/>
  <c r="AL155" i="6"/>
  <c r="AY154" i="6"/>
  <c r="AY153" i="6" s="1"/>
  <c r="AR154" i="6"/>
  <c r="AL154" i="6"/>
  <c r="AY152" i="6"/>
  <c r="AR152" i="6"/>
  <c r="AL152" i="6"/>
  <c r="AY151" i="6"/>
  <c r="AR151" i="6"/>
  <c r="AL151" i="6"/>
  <c r="AY150" i="6"/>
  <c r="AR150" i="6"/>
  <c r="AL150" i="6"/>
  <c r="AY149" i="6"/>
  <c r="AR149" i="6"/>
  <c r="AL149" i="6"/>
  <c r="AY148" i="6"/>
  <c r="AR148" i="6"/>
  <c r="AL148" i="6"/>
  <c r="AY147" i="6"/>
  <c r="AR147" i="6"/>
  <c r="AL147" i="6"/>
  <c r="AY146" i="6"/>
  <c r="AR146" i="6"/>
  <c r="AL146" i="6"/>
  <c r="AY143" i="6"/>
  <c r="AR143" i="6"/>
  <c r="AY142" i="6"/>
  <c r="AR142" i="6"/>
  <c r="AL142" i="6"/>
  <c r="AY141" i="6"/>
  <c r="AR141" i="6"/>
  <c r="AL141" i="6"/>
  <c r="AY137" i="6"/>
  <c r="AR137" i="6"/>
  <c r="AL137" i="6"/>
  <c r="AY136" i="6"/>
  <c r="AR136" i="6"/>
  <c r="AL136" i="6"/>
  <c r="AY135" i="6"/>
  <c r="AR135" i="6"/>
  <c r="AL135" i="6"/>
  <c r="AY134" i="6"/>
  <c r="AR134" i="6"/>
  <c r="AL134" i="6"/>
  <c r="AY133" i="6"/>
  <c r="AR133" i="6"/>
  <c r="AL133" i="6"/>
  <c r="AY131" i="6"/>
  <c r="AR131" i="6"/>
  <c r="AR129" i="6" s="1"/>
  <c r="AY130" i="6"/>
  <c r="AR130" i="6"/>
  <c r="AY129" i="6"/>
  <c r="AY128" i="6"/>
  <c r="AR128" i="6"/>
  <c r="AY127" i="6"/>
  <c r="AR127" i="6"/>
  <c r="AY126" i="6"/>
  <c r="AR126" i="6"/>
  <c r="AY125" i="6"/>
  <c r="AR125" i="6"/>
  <c r="AY124" i="6"/>
  <c r="AY123" i="6" s="1"/>
  <c r="AR124" i="6"/>
  <c r="AR123" i="6" s="1"/>
  <c r="AY122" i="6"/>
  <c r="AR122" i="6"/>
  <c r="AY121" i="6"/>
  <c r="AR121" i="6"/>
  <c r="AY120" i="6"/>
  <c r="AR120" i="6"/>
  <c r="AY119" i="6"/>
  <c r="AR119" i="6"/>
  <c r="AY117" i="6"/>
  <c r="AR117" i="6"/>
  <c r="AY116" i="6"/>
  <c r="AR116" i="6"/>
  <c r="AY115" i="6"/>
  <c r="AR115" i="6"/>
  <c r="AY114" i="6"/>
  <c r="AR114" i="6"/>
  <c r="AY113" i="6"/>
  <c r="AY112" i="6" s="1"/>
  <c r="AR113" i="6"/>
  <c r="AR112" i="6" s="1"/>
  <c r="AY111" i="6"/>
  <c r="AR111" i="6"/>
  <c r="AY110" i="6"/>
  <c r="AR110" i="6"/>
  <c r="AY109" i="6"/>
  <c r="AR109" i="6"/>
  <c r="AY108" i="6"/>
  <c r="AR108" i="6"/>
  <c r="AY107" i="6"/>
  <c r="AR107" i="6"/>
  <c r="AY106" i="6"/>
  <c r="AR106" i="6"/>
  <c r="AY105" i="6"/>
  <c r="AR105" i="6"/>
  <c r="AY104" i="6"/>
  <c r="AY103" i="6" s="1"/>
  <c r="AR104" i="6"/>
  <c r="AR103" i="6" s="1"/>
  <c r="AY93" i="6"/>
  <c r="AK93" i="6"/>
  <c r="AR93" i="6" s="1"/>
  <c r="AD93" i="6"/>
  <c r="AY91" i="6"/>
  <c r="AK91" i="6"/>
  <c r="AR91" i="6" s="1"/>
  <c r="AD91" i="6"/>
  <c r="AY90" i="6"/>
  <c r="AK90" i="6"/>
  <c r="AD90" i="6"/>
  <c r="AY89" i="6"/>
  <c r="AK89" i="6"/>
  <c r="AD89" i="6"/>
  <c r="AR89" i="6" s="1"/>
  <c r="AY88" i="6"/>
  <c r="AK88" i="6"/>
  <c r="AD88" i="6"/>
  <c r="X88" i="6"/>
  <c r="AY87" i="6"/>
  <c r="AK87" i="6"/>
  <c r="AD87" i="6"/>
  <c r="AR87" i="6" s="1"/>
  <c r="X87" i="6"/>
  <c r="AY86" i="6"/>
  <c r="AK86" i="6"/>
  <c r="AD86" i="6"/>
  <c r="AR86" i="6" s="1"/>
  <c r="X86" i="6"/>
  <c r="AY85" i="6"/>
  <c r="AK85" i="6"/>
  <c r="AD85" i="6"/>
  <c r="AR85" i="6" s="1"/>
  <c r="X85" i="6"/>
  <c r="AY84" i="6"/>
  <c r="AK84" i="6"/>
  <c r="AR84" i="6" s="1"/>
  <c r="AD84" i="6"/>
  <c r="X84" i="6"/>
  <c r="AY83" i="6"/>
  <c r="AR83" i="6"/>
  <c r="AK83" i="6"/>
  <c r="AD83" i="6"/>
  <c r="X83" i="6"/>
  <c r="AY82" i="6"/>
  <c r="AK82" i="6"/>
  <c r="AD82" i="6"/>
  <c r="AR82" i="6" s="1"/>
  <c r="X82" i="6"/>
  <c r="AY81" i="6"/>
  <c r="AK81" i="6"/>
  <c r="AD81" i="6"/>
  <c r="AR81" i="6" s="1"/>
  <c r="X81" i="6"/>
  <c r="AY79" i="6"/>
  <c r="AY74" i="6" s="1"/>
  <c r="AK79" i="6"/>
  <c r="AD79" i="6"/>
  <c r="AR79" i="6" s="1"/>
  <c r="X79" i="6"/>
  <c r="AY78" i="6"/>
  <c r="AK78" i="6"/>
  <c r="AD78" i="6"/>
  <c r="AR78" i="6" s="1"/>
  <c r="X78" i="6"/>
  <c r="AY77" i="6"/>
  <c r="AK77" i="6"/>
  <c r="AD77" i="6"/>
  <c r="AR77" i="6" s="1"/>
  <c r="X77" i="6"/>
  <c r="AY76" i="6"/>
  <c r="AK76" i="6"/>
  <c r="AD76" i="6"/>
  <c r="AR76" i="6" s="1"/>
  <c r="X76" i="6"/>
  <c r="AY75" i="6"/>
  <c r="AK75" i="6"/>
  <c r="AD75" i="6"/>
  <c r="AD74" i="6" s="1"/>
  <c r="X75" i="6"/>
  <c r="AY73" i="6"/>
  <c r="AK73" i="6"/>
  <c r="AD73" i="6"/>
  <c r="AR73" i="6" s="1"/>
  <c r="AY72" i="6"/>
  <c r="AY71" i="6" s="1"/>
  <c r="AK72" i="6"/>
  <c r="AD72" i="6"/>
  <c r="AR72" i="6" s="1"/>
  <c r="AK71" i="6"/>
  <c r="AR71" i="6" s="1"/>
  <c r="AD71" i="6"/>
  <c r="AY68" i="6"/>
  <c r="AK68" i="6"/>
  <c r="AR68" i="6" s="1"/>
  <c r="AD68" i="6"/>
  <c r="X68" i="6"/>
  <c r="AY67" i="6"/>
  <c r="AR67" i="6"/>
  <c r="AK67" i="6"/>
  <c r="AD67" i="6"/>
  <c r="X67" i="6"/>
  <c r="AY66" i="6"/>
  <c r="AK66" i="6"/>
  <c r="AD66" i="6"/>
  <c r="X66" i="6"/>
  <c r="AY65" i="6"/>
  <c r="AK65" i="6"/>
  <c r="AD65" i="6"/>
  <c r="X65" i="6"/>
  <c r="AY64" i="6"/>
  <c r="AK64" i="6"/>
  <c r="AD64" i="6"/>
  <c r="AR64" i="6" s="1"/>
  <c r="X64" i="6"/>
  <c r="AY63" i="6"/>
  <c r="AK63" i="6"/>
  <c r="AD63" i="6"/>
  <c r="AR63" i="6" s="1"/>
  <c r="X63" i="6"/>
  <c r="AY60" i="6"/>
  <c r="AK60" i="6"/>
  <c r="AD60" i="6"/>
  <c r="AR60" i="6" s="1"/>
  <c r="AY59" i="6"/>
  <c r="AK59" i="6"/>
  <c r="AD59" i="6"/>
  <c r="AR59" i="6" s="1"/>
  <c r="AY58" i="6"/>
  <c r="AR58" i="6"/>
  <c r="AK58" i="6"/>
  <c r="AD58" i="6"/>
  <c r="X58" i="6"/>
  <c r="AY57" i="6"/>
  <c r="AK57" i="6"/>
  <c r="AK56" i="6" s="1"/>
  <c r="AD57" i="6"/>
  <c r="AD56" i="6" s="1"/>
  <c r="X57" i="6"/>
  <c r="AY55" i="6"/>
  <c r="AK55" i="6"/>
  <c r="AD55" i="6"/>
  <c r="AR55" i="6" s="1"/>
  <c r="X55" i="6"/>
  <c r="AY54" i="6"/>
  <c r="AK54" i="6"/>
  <c r="AD54" i="6"/>
  <c r="AR54" i="6" s="1"/>
  <c r="X54" i="6"/>
  <c r="AY53" i="6"/>
  <c r="AK53" i="6"/>
  <c r="AR53" i="6" s="1"/>
  <c r="AD53" i="6"/>
  <c r="X53" i="6"/>
  <c r="AY52" i="6"/>
  <c r="AR52" i="6"/>
  <c r="AK52" i="6"/>
  <c r="AD52" i="6"/>
  <c r="X52" i="6"/>
  <c r="AY51" i="6"/>
  <c r="AY44" i="6" s="1"/>
  <c r="AK51" i="6"/>
  <c r="AD51" i="6"/>
  <c r="AR51" i="6" s="1"/>
  <c r="X51" i="6"/>
  <c r="AY50" i="6"/>
  <c r="AK50" i="6"/>
  <c r="AD50" i="6"/>
  <c r="AR50" i="6" s="1"/>
  <c r="X50" i="6"/>
  <c r="AY46" i="6"/>
  <c r="AK46" i="6"/>
  <c r="AD46" i="6"/>
  <c r="AR46" i="6" s="1"/>
  <c r="X46" i="6"/>
  <c r="AY45" i="6"/>
  <c r="AK45" i="6"/>
  <c r="AD45" i="6"/>
  <c r="AR45" i="6" s="1"/>
  <c r="X45" i="6"/>
  <c r="AY43" i="6"/>
  <c r="AR43" i="6"/>
  <c r="AK43" i="6"/>
  <c r="AD43" i="6"/>
  <c r="AY42" i="6"/>
  <c r="AK42" i="6"/>
  <c r="AD42" i="6"/>
  <c r="X42" i="6"/>
  <c r="AY41" i="6"/>
  <c r="AK41" i="6"/>
  <c r="AD41" i="6"/>
  <c r="X41" i="6"/>
  <c r="AY40" i="6"/>
  <c r="AR40" i="6"/>
  <c r="AK40" i="6"/>
  <c r="AD40" i="6"/>
  <c r="X40" i="6"/>
  <c r="AY39" i="6"/>
  <c r="AY38" i="6" s="1"/>
  <c r="AK39" i="6"/>
  <c r="AD39" i="6"/>
  <c r="AD38" i="6" s="1"/>
  <c r="X39" i="6"/>
  <c r="AY37" i="6"/>
  <c r="AK37" i="6"/>
  <c r="AD37" i="6"/>
  <c r="AR37" i="6" s="1"/>
  <c r="X37" i="6"/>
  <c r="AY36" i="6"/>
  <c r="AK36" i="6"/>
  <c r="AD36" i="6"/>
  <c r="AR36" i="6" s="1"/>
  <c r="X36" i="6"/>
  <c r="AY35" i="6"/>
  <c r="AK35" i="6"/>
  <c r="AD35" i="6"/>
  <c r="AR35" i="6" s="1"/>
  <c r="X35" i="6"/>
  <c r="AY34" i="6"/>
  <c r="AK34" i="6"/>
  <c r="AR34" i="6" s="1"/>
  <c r="AD34" i="6"/>
  <c r="X34" i="6"/>
  <c r="AY33" i="6"/>
  <c r="AR33" i="6"/>
  <c r="AK33" i="6"/>
  <c r="AD33" i="6"/>
  <c r="X33" i="6"/>
  <c r="AY32" i="6"/>
  <c r="AY31" i="6" s="1"/>
  <c r="AK32" i="6"/>
  <c r="AK31" i="6" s="1"/>
  <c r="AD32" i="6"/>
  <c r="AR32" i="6" s="1"/>
  <c r="X32" i="6"/>
  <c r="AY30" i="6"/>
  <c r="AK30" i="6"/>
  <c r="AR30" i="6" s="1"/>
  <c r="AD30" i="6"/>
  <c r="X30" i="6"/>
  <c r="AY29" i="6"/>
  <c r="AR29" i="6"/>
  <c r="AK29" i="6"/>
  <c r="AD29" i="6"/>
  <c r="X29" i="6"/>
  <c r="AY28" i="6"/>
  <c r="AK28" i="6"/>
  <c r="AD28" i="6"/>
  <c r="X28" i="6"/>
  <c r="AY27" i="6"/>
  <c r="AK27" i="6"/>
  <c r="AD27" i="6"/>
  <c r="AR27" i="6" s="1"/>
  <c r="X27" i="6"/>
  <c r="AY26" i="6"/>
  <c r="AK26" i="6"/>
  <c r="AD26" i="6"/>
  <c r="AR26" i="6" s="1"/>
  <c r="X26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AP12" i="6"/>
  <c r="V12" i="6"/>
  <c r="A12" i="6"/>
  <c r="BE9" i="6"/>
  <c r="BD9" i="6"/>
  <c r="BC9" i="6"/>
  <c r="K9" i="6"/>
  <c r="BE7" i="6"/>
  <c r="BD7" i="6"/>
  <c r="BC7" i="6"/>
  <c r="BB7" i="6"/>
  <c r="K7" i="6"/>
  <c r="BE5" i="6"/>
  <c r="BD5" i="6"/>
  <c r="BC5" i="6"/>
  <c r="BB5" i="6"/>
  <c r="BA5" i="6"/>
  <c r="K5" i="6"/>
  <c r="BE3" i="6"/>
  <c r="BD3" i="6"/>
  <c r="BC3" i="6"/>
  <c r="BB3" i="6"/>
  <c r="BA3" i="6"/>
  <c r="AZ3" i="6"/>
  <c r="AY3" i="6"/>
  <c r="AX3" i="6"/>
  <c r="AW3" i="6"/>
  <c r="AV3" i="6"/>
  <c r="AU3" i="6"/>
  <c r="AT3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75" i="6" l="1"/>
  <c r="AR153" i="6"/>
  <c r="AK25" i="6"/>
  <c r="AK23" i="6" s="1"/>
  <c r="AY25" i="6"/>
  <c r="AK38" i="6"/>
  <c r="AD44" i="6"/>
  <c r="AR88" i="6"/>
  <c r="AR118" i="6"/>
  <c r="AR145" i="6"/>
  <c r="AK46" i="10"/>
  <c r="AY62" i="6"/>
  <c r="AK44" i="6"/>
  <c r="AR56" i="6"/>
  <c r="AY56" i="6"/>
  <c r="AY23" i="6" s="1"/>
  <c r="AR90" i="6"/>
  <c r="AR28" i="6"/>
  <c r="AD31" i="6"/>
  <c r="AR31" i="6" s="1"/>
  <c r="AR39" i="6"/>
  <c r="AR41" i="6"/>
  <c r="AR42" i="6"/>
  <c r="AR57" i="6"/>
  <c r="AK62" i="6"/>
  <c r="AR65" i="6"/>
  <c r="AR66" i="6"/>
  <c r="AK80" i="6"/>
  <c r="AY80" i="6"/>
  <c r="AY118" i="6"/>
  <c r="AY102" i="6" s="1"/>
  <c r="AY170" i="6" s="1"/>
  <c r="AY172" i="6" s="1"/>
  <c r="AR132" i="6"/>
  <c r="AY132" i="6"/>
  <c r="AY145" i="6"/>
  <c r="AY144" i="6" s="1"/>
  <c r="AY160" i="6"/>
  <c r="AE55" i="10"/>
  <c r="AE70" i="10"/>
  <c r="AE76" i="10" s="1"/>
  <c r="AK70" i="10"/>
  <c r="AK76" i="10" s="1"/>
  <c r="AK54" i="10"/>
  <c r="AK55" i="10" s="1"/>
  <c r="AK93" i="10" s="1"/>
  <c r="AE83" i="10"/>
  <c r="AE91" i="10" s="1"/>
  <c r="AK83" i="10"/>
  <c r="AK91" i="10" s="1"/>
  <c r="AK75" i="10"/>
  <c r="AR102" i="6"/>
  <c r="AR44" i="6"/>
  <c r="AR80" i="6"/>
  <c r="AR144" i="6"/>
  <c r="AY69" i="6"/>
  <c r="AY61" i="6" s="1"/>
  <c r="AK74" i="6"/>
  <c r="AK69" i="6" s="1"/>
  <c r="AK61" i="6" s="1"/>
  <c r="AK92" i="6" s="1"/>
  <c r="AK94" i="6" s="1"/>
  <c r="AD62" i="6"/>
  <c r="AD25" i="6"/>
  <c r="AD80" i="6"/>
  <c r="AD69" i="6" s="1"/>
  <c r="AR38" i="6" l="1"/>
  <c r="AE93" i="10"/>
  <c r="AE95" i="10" s="1"/>
  <c r="AE90" i="10"/>
  <c r="AE75" i="10"/>
  <c r="AE92" i="10" s="1"/>
  <c r="AK90" i="10"/>
  <c r="AK92" i="10" s="1"/>
  <c r="AY92" i="6"/>
  <c r="AR69" i="6"/>
  <c r="AD61" i="6"/>
  <c r="AR61" i="6" s="1"/>
  <c r="AR62" i="6"/>
  <c r="AR25" i="6"/>
  <c r="AD23" i="6"/>
  <c r="AR74" i="6"/>
  <c r="AR170" i="6"/>
  <c r="AR172" i="6" s="1"/>
  <c r="AK94" i="10" l="1"/>
  <c r="AK95" i="10"/>
  <c r="AK100" i="10" s="1"/>
  <c r="AE94" i="10"/>
  <c r="AE100" i="10" s="1"/>
  <c r="AY174" i="6"/>
  <c r="AY94" i="6"/>
  <c r="AR23" i="6"/>
  <c r="AD92" i="6"/>
  <c r="AD94" i="6" l="1"/>
  <c r="AR92" i="6"/>
  <c r="AR174" i="6" l="1"/>
  <c r="AR94" i="6"/>
  <c r="A27" i="10" l="1"/>
  <c r="B53" i="9" l="1"/>
  <c r="B56" i="9"/>
  <c r="A24" i="9"/>
  <c r="B64" i="9"/>
  <c r="B67" i="9"/>
  <c r="B75" i="9"/>
  <c r="A16" i="6"/>
  <c r="S221" i="5" l="1"/>
  <c r="S220" i="5"/>
  <c r="AM219" i="5"/>
  <c r="N218" i="5"/>
  <c r="C218" i="5"/>
  <c r="C217" i="5"/>
  <c r="AO213" i="5"/>
  <c r="AG213" i="5"/>
  <c r="AO212" i="5"/>
  <c r="AG212" i="5"/>
  <c r="AO209" i="5"/>
  <c r="AG209" i="5"/>
  <c r="AO208" i="5"/>
  <c r="AG208" i="5"/>
  <c r="AO207" i="5"/>
  <c r="AG207" i="5"/>
  <c r="AO206" i="5"/>
  <c r="AO202" i="5"/>
  <c r="AO192" i="5"/>
  <c r="AG192" i="5"/>
  <c r="AO189" i="5"/>
  <c r="AG189" i="5"/>
  <c r="AO188" i="5"/>
  <c r="AG188" i="5"/>
  <c r="AO187" i="5"/>
  <c r="AG187" i="5"/>
  <c r="AO185" i="5"/>
  <c r="AG185" i="5"/>
  <c r="AO183" i="5"/>
  <c r="AG183" i="5"/>
  <c r="AO181" i="5"/>
  <c r="AG181" i="5"/>
  <c r="AO180" i="5"/>
  <c r="AG180" i="5"/>
  <c r="AO179" i="5"/>
  <c r="AG179" i="5"/>
  <c r="AO177" i="5"/>
  <c r="AG177" i="5"/>
  <c r="AO175" i="5"/>
  <c r="AG175" i="5"/>
  <c r="AO174" i="5"/>
  <c r="AG174" i="5"/>
  <c r="AG173" i="5" s="1"/>
  <c r="AO168" i="5"/>
  <c r="AG168" i="5"/>
  <c r="AO162" i="5"/>
  <c r="AO158" i="5"/>
  <c r="AG158" i="5"/>
  <c r="AG161" i="5" s="1"/>
  <c r="AO156" i="5"/>
  <c r="AG156" i="5"/>
  <c r="AO151" i="5"/>
  <c r="AG151" i="5"/>
  <c r="AO150" i="5"/>
  <c r="AG150" i="5"/>
  <c r="AO149" i="5"/>
  <c r="AG149" i="5"/>
  <c r="AO141" i="5"/>
  <c r="AG141" i="5"/>
  <c r="AO139" i="5"/>
  <c r="AG139" i="5"/>
  <c r="AO136" i="5"/>
  <c r="AG136" i="5"/>
  <c r="AB136" i="5"/>
  <c r="AO135" i="5"/>
  <c r="AG135" i="5"/>
  <c r="AB135" i="5"/>
  <c r="AO134" i="5"/>
  <c r="AG134" i="5"/>
  <c r="AB134" i="5"/>
  <c r="AO132" i="5"/>
  <c r="AG132" i="5"/>
  <c r="AB132" i="5"/>
  <c r="AO131" i="5"/>
  <c r="AG131" i="5"/>
  <c r="AB131" i="5"/>
  <c r="AO130" i="5"/>
  <c r="AG130" i="5"/>
  <c r="AB130" i="5"/>
  <c r="AO128" i="5"/>
  <c r="AG128" i="5"/>
  <c r="AB128" i="5"/>
  <c r="AO127" i="5"/>
  <c r="AG127" i="5"/>
  <c r="AB127" i="5"/>
  <c r="AO126" i="5"/>
  <c r="AG126" i="5"/>
  <c r="AB126" i="5"/>
  <c r="AO124" i="5"/>
  <c r="AG124" i="5"/>
  <c r="AB124" i="5"/>
  <c r="AO123" i="5"/>
  <c r="AG123" i="5"/>
  <c r="AB123" i="5"/>
  <c r="AO122" i="5"/>
  <c r="AG122" i="5"/>
  <c r="AB122" i="5"/>
  <c r="AO121" i="5"/>
  <c r="AG121" i="5"/>
  <c r="AB121" i="5"/>
  <c r="AO120" i="5"/>
  <c r="AG120" i="5"/>
  <c r="AB120" i="5"/>
  <c r="AO119" i="5"/>
  <c r="AO114" i="5"/>
  <c r="AG114" i="5"/>
  <c r="AB114" i="5"/>
  <c r="AO113" i="5"/>
  <c r="AG113" i="5"/>
  <c r="AB113" i="5"/>
  <c r="AO112" i="5"/>
  <c r="AG112" i="5"/>
  <c r="AB112" i="5"/>
  <c r="AO111" i="5"/>
  <c r="AG111" i="5"/>
  <c r="AB111" i="5"/>
  <c r="AO109" i="5"/>
  <c r="AG109" i="5"/>
  <c r="AB109" i="5"/>
  <c r="AO108" i="5"/>
  <c r="AG108" i="5"/>
  <c r="AB108" i="5"/>
  <c r="AO107" i="5"/>
  <c r="AG107" i="5"/>
  <c r="AB107" i="5"/>
  <c r="AO106" i="5"/>
  <c r="AG106" i="5"/>
  <c r="AB106" i="5"/>
  <c r="AO105" i="5"/>
  <c r="AG105" i="5"/>
  <c r="AB105" i="5"/>
  <c r="AO98" i="5"/>
  <c r="AG98" i="5"/>
  <c r="AB98" i="5"/>
  <c r="AO97" i="5"/>
  <c r="AG97" i="5"/>
  <c r="AB97" i="5"/>
  <c r="AO96" i="5"/>
  <c r="AG96" i="5"/>
  <c r="AB96" i="5"/>
  <c r="AO95" i="5"/>
  <c r="AG95" i="5"/>
  <c r="AB95" i="5"/>
  <c r="AO94" i="5"/>
  <c r="AG94" i="5"/>
  <c r="AB94" i="5"/>
  <c r="AO93" i="5"/>
  <c r="AG93" i="5"/>
  <c r="AB93" i="5"/>
  <c r="AO92" i="5"/>
  <c r="AG92" i="5"/>
  <c r="AB92" i="5"/>
  <c r="AO91" i="5"/>
  <c r="AG91" i="5"/>
  <c r="AB91" i="5"/>
  <c r="AO90" i="5"/>
  <c r="AO87" i="5" s="1"/>
  <c r="AG90" i="5"/>
  <c r="AB90" i="5"/>
  <c r="AO86" i="5"/>
  <c r="AG86" i="5"/>
  <c r="AB86" i="5"/>
  <c r="AO85" i="5"/>
  <c r="AG85" i="5"/>
  <c r="AB85" i="5"/>
  <c r="AO84" i="5"/>
  <c r="AG84" i="5"/>
  <c r="AB84" i="5"/>
  <c r="AO83" i="5"/>
  <c r="AG83" i="5"/>
  <c r="AB83" i="5"/>
  <c r="AO82" i="5"/>
  <c r="AG82" i="5"/>
  <c r="AB82" i="5"/>
  <c r="AO81" i="5"/>
  <c r="AG81" i="5"/>
  <c r="AB81" i="5"/>
  <c r="AO80" i="5"/>
  <c r="AG80" i="5"/>
  <c r="AB80" i="5"/>
  <c r="AO79" i="5"/>
  <c r="AG79" i="5"/>
  <c r="AB79" i="5"/>
  <c r="AO78" i="5"/>
  <c r="AG78" i="5"/>
  <c r="AB78" i="5"/>
  <c r="AO69" i="5"/>
  <c r="AG69" i="5"/>
  <c r="AB69" i="5"/>
  <c r="AO68" i="5"/>
  <c r="AG68" i="5"/>
  <c r="AB68" i="5"/>
  <c r="AO67" i="5"/>
  <c r="AG67" i="5"/>
  <c r="AB67" i="5"/>
  <c r="AO66" i="5"/>
  <c r="AG66" i="5"/>
  <c r="AB66" i="5"/>
  <c r="AO65" i="5"/>
  <c r="AG65" i="5"/>
  <c r="AB65" i="5"/>
  <c r="AO63" i="5"/>
  <c r="AG63" i="5"/>
  <c r="AB63" i="5"/>
  <c r="AO62" i="5"/>
  <c r="AG62" i="5"/>
  <c r="AB62" i="5"/>
  <c r="AO58" i="5"/>
  <c r="AG58" i="5"/>
  <c r="AB58" i="5"/>
  <c r="AO57" i="5"/>
  <c r="AG57" i="5"/>
  <c r="AB57" i="5"/>
  <c r="AO56" i="5"/>
  <c r="AG56" i="5"/>
  <c r="AB56" i="5"/>
  <c r="AO55" i="5"/>
  <c r="AO54" i="5" s="1"/>
  <c r="AG55" i="5"/>
  <c r="AB55" i="5"/>
  <c r="AO50" i="5"/>
  <c r="AG50" i="5"/>
  <c r="AB50" i="5"/>
  <c r="AO49" i="5"/>
  <c r="AG49" i="5"/>
  <c r="AB49" i="5"/>
  <c r="AO48" i="5"/>
  <c r="AG48" i="5"/>
  <c r="AB48" i="5"/>
  <c r="AO47" i="5"/>
  <c r="AG47" i="5"/>
  <c r="AB47" i="5"/>
  <c r="AO46" i="5"/>
  <c r="AG46" i="5"/>
  <c r="AB46" i="5"/>
  <c r="AO45" i="5"/>
  <c r="AG45" i="5"/>
  <c r="AB45" i="5"/>
  <c r="AO44" i="5"/>
  <c r="AG44" i="5"/>
  <c r="AB44" i="5"/>
  <c r="AO43" i="5"/>
  <c r="AG43" i="5"/>
  <c r="AB43" i="5"/>
  <c r="AO42" i="5"/>
  <c r="AG42" i="5"/>
  <c r="AB42" i="5"/>
  <c r="AO40" i="5"/>
  <c r="AG40" i="5"/>
  <c r="AB40" i="5"/>
  <c r="AO39" i="5"/>
  <c r="AG39" i="5"/>
  <c r="AB39" i="5"/>
  <c r="AO37" i="5"/>
  <c r="AG37" i="5"/>
  <c r="AB37" i="5"/>
  <c r="AO36" i="5"/>
  <c r="AG36" i="5"/>
  <c r="AB36" i="5"/>
  <c r="AO35" i="5"/>
  <c r="AG35" i="5"/>
  <c r="AB35" i="5"/>
  <c r="AO34" i="5"/>
  <c r="AG34" i="5"/>
  <c r="AB34" i="5"/>
  <c r="AO33" i="5"/>
  <c r="AG33" i="5"/>
  <c r="AB33" i="5"/>
  <c r="AO31" i="5"/>
  <c r="AG31" i="5"/>
  <c r="AB31" i="5"/>
  <c r="AO30" i="5"/>
  <c r="AG30" i="5"/>
  <c r="AB30" i="5"/>
  <c r="AO29" i="5"/>
  <c r="AG29" i="5"/>
  <c r="AB29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15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G12" i="5"/>
  <c r="A12" i="5"/>
  <c r="AV9" i="5"/>
  <c r="AU9" i="5"/>
  <c r="AT9" i="5"/>
  <c r="A9" i="5"/>
  <c r="AV7" i="5"/>
  <c r="AU7" i="5"/>
  <c r="AT7" i="5"/>
  <c r="AS7" i="5"/>
  <c r="A7" i="5"/>
  <c r="AV5" i="5"/>
  <c r="AU5" i="5"/>
  <c r="AT5" i="5"/>
  <c r="AS5" i="5"/>
  <c r="AR5" i="5"/>
  <c r="AV3" i="5"/>
  <c r="AU3" i="5"/>
  <c r="AT3" i="5"/>
  <c r="AS3" i="5"/>
  <c r="AR3" i="5"/>
  <c r="AQ3" i="5"/>
  <c r="AP3" i="5"/>
  <c r="AO3" i="5"/>
  <c r="AN3" i="5"/>
  <c r="AM3" i="5"/>
  <c r="AL3" i="5"/>
  <c r="AK3" i="5"/>
  <c r="A3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O28" i="5" l="1"/>
  <c r="AG104" i="5"/>
  <c r="AG129" i="5"/>
  <c r="AO160" i="5"/>
  <c r="AO64" i="5"/>
  <c r="AG87" i="5"/>
  <c r="AO182" i="5"/>
  <c r="AO71" i="5"/>
  <c r="AG64" i="5"/>
  <c r="AG71" i="5" s="1"/>
  <c r="AO75" i="5"/>
  <c r="AO99" i="5" s="1"/>
  <c r="AO104" i="5"/>
  <c r="AG75" i="5"/>
  <c r="AG160" i="5"/>
  <c r="AG163" i="5" s="1"/>
  <c r="AO32" i="5"/>
  <c r="AO27" i="5" s="1"/>
  <c r="AO51" i="5" s="1"/>
  <c r="AG54" i="5"/>
  <c r="AO133" i="5"/>
  <c r="AG32" i="5"/>
  <c r="AG27" i="5" s="1"/>
  <c r="AG51" i="5" s="1"/>
  <c r="AO129" i="5"/>
  <c r="AO137" i="5" s="1"/>
  <c r="AG28" i="5"/>
  <c r="AO41" i="5"/>
  <c r="AO38" i="5" s="1"/>
  <c r="AG119" i="5"/>
  <c r="AG133" i="5"/>
  <c r="AG182" i="5"/>
  <c r="AG191" i="5" s="1"/>
  <c r="AG41" i="5"/>
  <c r="AO161" i="5"/>
  <c r="AO164" i="5" s="1"/>
  <c r="AO173" i="5"/>
  <c r="AO190" i="5" s="1"/>
  <c r="AO163" i="5"/>
  <c r="AG38" i="5"/>
  <c r="AO70" i="5"/>
  <c r="AG138" i="5" l="1"/>
  <c r="AG70" i="5"/>
  <c r="AO191" i="5"/>
  <c r="AO194" i="5" s="1"/>
  <c r="AO138" i="5"/>
  <c r="AG99" i="5"/>
  <c r="AO100" i="5"/>
  <c r="AO72" i="5"/>
  <c r="AO52" i="5"/>
  <c r="AG164" i="5"/>
  <c r="AG190" i="5"/>
  <c r="AG193" i="5" s="1"/>
  <c r="AG137" i="5"/>
  <c r="AG100" i="5"/>
  <c r="AO73" i="5"/>
  <c r="AO193" i="5"/>
  <c r="AG72" i="5"/>
  <c r="AG52" i="5"/>
  <c r="AG194" i="5" l="1"/>
  <c r="AO146" i="5"/>
  <c r="AG73" i="5"/>
  <c r="AG144" i="5" s="1"/>
  <c r="AG153" i="5" s="1"/>
  <c r="AO144" i="5"/>
  <c r="AG146" i="5"/>
  <c r="AG154" i="5" l="1"/>
  <c r="AG166" i="5" s="1"/>
  <c r="AO153" i="5"/>
  <c r="AO154" i="5"/>
  <c r="AO167" i="5" s="1"/>
  <c r="AG167" i="5"/>
  <c r="AG196" i="5" l="1"/>
  <c r="AG200" i="5"/>
  <c r="AG201" i="5" s="1"/>
  <c r="AG202" i="5" s="1"/>
  <c r="AG198" i="5"/>
  <c r="AO166" i="5"/>
  <c r="AO198" i="5" s="1"/>
  <c r="AG203" i="5" l="1"/>
  <c r="AG205" i="5" s="1"/>
  <c r="AG206" i="5" s="1"/>
  <c r="AO196" i="5"/>
  <c r="AO203" i="5" s="1"/>
  <c r="AO205" i="5" s="1"/>
  <c r="AO200" i="5"/>
  <c r="AO201" i="5" s="1"/>
  <c r="A19" i="5" l="1"/>
</calcChain>
</file>

<file path=xl/sharedStrings.xml><?xml version="1.0" encoding="utf-8"?>
<sst xmlns="http://schemas.openxmlformats.org/spreadsheetml/2006/main" count="1032" uniqueCount="794">
  <si>
    <t>Identifikacioni broj za izravne poreze</t>
  </si>
  <si>
    <t>Identifikacioni broj za neizravne poreze</t>
  </si>
  <si>
    <t>(Naziv pravne osobe)</t>
  </si>
  <si>
    <t>Šifra djelatnosti po KD BiH 2006</t>
  </si>
  <si>
    <t>(Djelatnost)</t>
  </si>
  <si>
    <t>Šifra djelatnosti po KD BiH 2010</t>
  </si>
  <si>
    <t>(Sjedište i adresa pravne osobe)</t>
  </si>
  <si>
    <t>Šifra općine</t>
  </si>
  <si>
    <t>Transakcijski računi (naziv banke i broj računa)</t>
  </si>
  <si>
    <t>(Banka)</t>
  </si>
  <si>
    <t>Za pravne osobe koje vode knjigovodstvo sukladno</t>
  </si>
  <si>
    <t>kontnom okviru za gospodarska društva</t>
  </si>
  <si>
    <t>BILANCA USPJEHA</t>
  </si>
  <si>
    <t xml:space="preserve"> - u KM</t>
  </si>
  <si>
    <t>Grupa</t>
  </si>
  <si>
    <t>P O Z I C I J A</t>
  </si>
  <si>
    <t>Bilješka</t>
  </si>
  <si>
    <t>Oznaka</t>
  </si>
  <si>
    <t>I Z N O S</t>
  </si>
  <si>
    <t>konta,</t>
  </si>
  <si>
    <t>za AOP</t>
  </si>
  <si>
    <t>Tekuća godina</t>
  </si>
  <si>
    <t>Prethodna godina</t>
  </si>
  <si>
    <t>konto</t>
  </si>
  <si>
    <t>I. DOBIT ILI GUBITAK RAZDOBLJA</t>
  </si>
  <si>
    <t>POSLOVNI PRIHODI I RASHODI</t>
  </si>
  <si>
    <t>11.</t>
  </si>
  <si>
    <t>60</t>
  </si>
  <si>
    <t>1. Prihodi od prodaje robe (203 do 205)</t>
  </si>
  <si>
    <t>600</t>
  </si>
  <si>
    <t xml:space="preserve">     a) Prihodi od prodaje robe povezanim pravnim osobama  </t>
  </si>
  <si>
    <t>-</t>
  </si>
  <si>
    <t>601</t>
  </si>
  <si>
    <t xml:space="preserve">     b) Prihodi od prodaje robe na domaćem tržištu  </t>
  </si>
  <si>
    <t>602</t>
  </si>
  <si>
    <t xml:space="preserve">     c) Prihodi od prodaje robe na inozemnom tržištu  </t>
  </si>
  <si>
    <t>61</t>
  </si>
  <si>
    <t>2. Prihodi od prodaje učinaka  (207 do 209)</t>
  </si>
  <si>
    <t>610</t>
  </si>
  <si>
    <t xml:space="preserve">     a)Prihodi od prodaje učinaka povezanim pravnim osobama  </t>
  </si>
  <si>
    <t>611</t>
  </si>
  <si>
    <t xml:space="preserve">     b)Prihodi od prodaje učinaka na domaćem tržištu  </t>
  </si>
  <si>
    <t>612</t>
  </si>
  <si>
    <t xml:space="preserve">     c)Prihodi od prodaje učinaka na inozemnom tržištu  </t>
  </si>
  <si>
    <t>62</t>
  </si>
  <si>
    <t xml:space="preserve">3. Prihodi od aktiviranja ili potrošnje robe i učinaka  </t>
  </si>
  <si>
    <t>65</t>
  </si>
  <si>
    <t xml:space="preserve">4. Ostali poslovni prihodi  </t>
  </si>
  <si>
    <t>50</t>
  </si>
  <si>
    <t xml:space="preserve">1. Nabavna vrijednost prodate robe  </t>
  </si>
  <si>
    <t>51</t>
  </si>
  <si>
    <t xml:space="preserve">2. Materijalni troškovi  </t>
  </si>
  <si>
    <t>52</t>
  </si>
  <si>
    <t>3. Troškovi plaća i ostalih osobnih primanja (216 do 218)</t>
  </si>
  <si>
    <t>520, 521</t>
  </si>
  <si>
    <t xml:space="preserve">     a) Troškovi plaća i naknada plaća zaposlenima</t>
  </si>
  <si>
    <t>523, 524</t>
  </si>
  <si>
    <t xml:space="preserve">     b) Troškovi ostalih primanja, naknada i prava zaposlenih</t>
  </si>
  <si>
    <t>527, 529</t>
  </si>
  <si>
    <t xml:space="preserve">     c) Troškovi naknada ostalim fizičkim licima</t>
  </si>
  <si>
    <t>53</t>
  </si>
  <si>
    <t>4. Troškovi proizvodnih usluga</t>
  </si>
  <si>
    <t>540 do 542</t>
  </si>
  <si>
    <t>5. Amortizacija</t>
  </si>
  <si>
    <t>543 do 549</t>
  </si>
  <si>
    <t>6. Troškovi rezervisanja</t>
  </si>
  <si>
    <t>55</t>
  </si>
  <si>
    <t>7. Nematerijalni troškovi</t>
  </si>
  <si>
    <t>poveć. 11 i 12, ili 595</t>
  </si>
  <si>
    <t>Povećanje vrijednosti zaliha učinaka</t>
  </si>
  <si>
    <t>smanj. 11 i 12, ili 596</t>
  </si>
  <si>
    <t>Smanjenje vrijednosti zaliha učinaka</t>
  </si>
  <si>
    <t>FINANSIJSKI PRIHODI I RASHODI</t>
  </si>
  <si>
    <t>66</t>
  </si>
  <si>
    <t>660</t>
  </si>
  <si>
    <t xml:space="preserve">1. Finansijski prihodi od povezanih pravnih lica  </t>
  </si>
  <si>
    <t>661</t>
  </si>
  <si>
    <t xml:space="preserve">2. Prihodi od kamata  </t>
  </si>
  <si>
    <t>662</t>
  </si>
  <si>
    <t xml:space="preserve">3. Pozitivne tečajne razlike  </t>
  </si>
  <si>
    <t>663</t>
  </si>
  <si>
    <t xml:space="preserve">4. Prihodi od efekata valutne klauzule  </t>
  </si>
  <si>
    <t>664</t>
  </si>
  <si>
    <t xml:space="preserve">5. Prihodi od učešća u dobiti zajedničkih ulaganja  </t>
  </si>
  <si>
    <t>669</t>
  </si>
  <si>
    <t xml:space="preserve">6. Ostali finansijski prihodi  </t>
  </si>
  <si>
    <t>56</t>
  </si>
  <si>
    <t>560</t>
  </si>
  <si>
    <t xml:space="preserve">1. Finansijski rashodi iz odnosa s povezanim pravnim osobama  </t>
  </si>
  <si>
    <t>561</t>
  </si>
  <si>
    <t xml:space="preserve">2. Rashodi kamata  </t>
  </si>
  <si>
    <t>562</t>
  </si>
  <si>
    <t xml:space="preserve">3. Negativne tečajne razlike  </t>
  </si>
  <si>
    <t>563</t>
  </si>
  <si>
    <t xml:space="preserve">4. Rashodi na temelju valutne klauzule  </t>
  </si>
  <si>
    <t>569</t>
  </si>
  <si>
    <t xml:space="preserve">5. Ostali finansijski rashodi  </t>
  </si>
  <si>
    <t>OSTALI PRIHODI I RASHODI</t>
  </si>
  <si>
    <t>67 bez 673</t>
  </si>
  <si>
    <t xml:space="preserve">Ostali prihodi i dobici  </t>
  </si>
  <si>
    <t xml:space="preserve">osim na temelju stalnih sredstava namjenjenih prodaji </t>
  </si>
  <si>
    <t xml:space="preserve">i obustavljenog poslovanja (245 do 253) </t>
  </si>
  <si>
    <t>670</t>
  </si>
  <si>
    <t xml:space="preserve">1. Dobici od prodaje stalnih sredstava  </t>
  </si>
  <si>
    <t>671</t>
  </si>
  <si>
    <t xml:space="preserve">2. Dobici od prodaje investicijskih nekretnina  </t>
  </si>
  <si>
    <t>672</t>
  </si>
  <si>
    <t xml:space="preserve">3. Dobici od prodaje bioloških sredstava  </t>
  </si>
  <si>
    <t>674</t>
  </si>
  <si>
    <t xml:space="preserve">4. Dobici od prodaje učešća u kapitalu i vrijednosnih papira  </t>
  </si>
  <si>
    <t>675</t>
  </si>
  <si>
    <t xml:space="preserve">5. Dobici od prodaje materijala  </t>
  </si>
  <si>
    <t>676</t>
  </si>
  <si>
    <t xml:space="preserve">6. Viškovi  </t>
  </si>
  <si>
    <t>677</t>
  </si>
  <si>
    <t xml:space="preserve">7. Naplaćena otpisana potraživanja  </t>
  </si>
  <si>
    <t>678</t>
  </si>
  <si>
    <t xml:space="preserve">8. Prihodi na temelju ugovorene zaštite od rizika  </t>
  </si>
  <si>
    <t>679</t>
  </si>
  <si>
    <t xml:space="preserve">9. Otpis obveza, ukinuta rezervisanja i ostali prihodi  </t>
  </si>
  <si>
    <t>57 bez 573</t>
  </si>
  <si>
    <t>Ostali rashodi i gubici</t>
  </si>
  <si>
    <t>osim na temelju stalnih sredstava namjenjenih prodaji</t>
  </si>
  <si>
    <t xml:space="preserve"> i obustavljenog poslovanja (255 do 263) </t>
  </si>
  <si>
    <t>570</t>
  </si>
  <si>
    <t xml:space="preserve">1. Gubici od prodaje i rashodovanja stalnih sredstava  </t>
  </si>
  <si>
    <t>571</t>
  </si>
  <si>
    <t xml:space="preserve">2. Gubici od prodaje i rashodovanja investicijskih nekretnina  </t>
  </si>
  <si>
    <t>572</t>
  </si>
  <si>
    <t xml:space="preserve">3. Gubici od prodaje i rashodovanja bioloških sredstava  </t>
  </si>
  <si>
    <t>574</t>
  </si>
  <si>
    <t xml:space="preserve">4. Gubici od prodaje učešća u kapitalu i vrijednosnih papira  </t>
  </si>
  <si>
    <t>575</t>
  </si>
  <si>
    <t xml:space="preserve">5. Gubici od prodaje materijala  </t>
  </si>
  <si>
    <t>576</t>
  </si>
  <si>
    <t xml:space="preserve">6. Manjkovi  </t>
  </si>
  <si>
    <t>577</t>
  </si>
  <si>
    <t xml:space="preserve">7. Rashodi na temelju zaštite od rizika </t>
  </si>
  <si>
    <t>578</t>
  </si>
  <si>
    <t xml:space="preserve">8. Rashodi na temelju ispravke vrijednosti i otpisa potraživanja  </t>
  </si>
  <si>
    <t>579</t>
  </si>
  <si>
    <t xml:space="preserve">9. Rashodi i gubici na zalihama i ostali rashodi  </t>
  </si>
  <si>
    <t>Dobit na temelju ostalih prihoda i rashoda (244-254)</t>
  </si>
  <si>
    <t>Gubitak na temelju ostalih prihoda i rashoda (254-244)</t>
  </si>
  <si>
    <t xml:space="preserve">PRIHODI I RASHODI OD USKLAĐIVANJA VRIJEDNOSTI SREDSTAVA </t>
  </si>
  <si>
    <t xml:space="preserve">(osim stalnih sredstava namjenjenih prodaji i sredstava </t>
  </si>
  <si>
    <t>obustavljenog poslovanja)</t>
  </si>
  <si>
    <t>68 bez 688</t>
  </si>
  <si>
    <t>Prihodi na temelju usklađivanja vrij.sredstava  (267 do 275)</t>
  </si>
  <si>
    <t>680</t>
  </si>
  <si>
    <t xml:space="preserve">1. Prihodi od usklađivanja vrij. nematerijalnih sredstava  </t>
  </si>
  <si>
    <t>681</t>
  </si>
  <si>
    <t xml:space="preserve">2. Prihodi od usklađivanja vrij.materijalnih stalnih sredstava  </t>
  </si>
  <si>
    <t>682</t>
  </si>
  <si>
    <t>3. Prihodi od uskl.vrij.invest. nekretnina za koje se obrač.amort.</t>
  </si>
  <si>
    <t>683</t>
  </si>
  <si>
    <t>4. Prihodi od uskl.vrij.bioloških sredstava za koja se obrač.amort.</t>
  </si>
  <si>
    <t>684</t>
  </si>
  <si>
    <t xml:space="preserve">5. Prihodi od usklađivanja vrij.dugoročnih finansijskih plasmana </t>
  </si>
  <si>
    <t xml:space="preserve">    i finansijskih sredstava raspoloživih za prodaju  </t>
  </si>
  <si>
    <t>685</t>
  </si>
  <si>
    <t xml:space="preserve">6. Prihodi od usklađivanja vrijednosti zaliha  </t>
  </si>
  <si>
    <t>686</t>
  </si>
  <si>
    <t xml:space="preserve">7. Prihodi od usklađivanja vrij.kratkoročnih finansijskih plasmana  </t>
  </si>
  <si>
    <t>687</t>
  </si>
  <si>
    <t xml:space="preserve">8. Prihodi od usklađivanja vrij.kapitala (negativni goodwill)  </t>
  </si>
  <si>
    <t>689</t>
  </si>
  <si>
    <t xml:space="preserve">9. Prihodi od usklađivanja vrijednosti ostalih sredstava  </t>
  </si>
  <si>
    <t>58 bez 588</t>
  </si>
  <si>
    <t>Rashodi na temelju usklađivanja vrijednosti sredstava  (277 do 284)</t>
  </si>
  <si>
    <t>580</t>
  </si>
  <si>
    <t xml:space="preserve">1. Umanjenje vrijednosti nematerijalnih sredstava  </t>
  </si>
  <si>
    <t>581</t>
  </si>
  <si>
    <t xml:space="preserve">2. Umanjenje vrijednosti materijalnih stalnih sredstava  </t>
  </si>
  <si>
    <t>582</t>
  </si>
  <si>
    <t>3. Umanjenje vrij.invest.nekretnina za koje se obračunava amort.</t>
  </si>
  <si>
    <t>583</t>
  </si>
  <si>
    <t>4. Umanjenje vrij.bioloških sredstava za koja se obračunava amort.</t>
  </si>
  <si>
    <t>584</t>
  </si>
  <si>
    <t xml:space="preserve">5. Umanjenje vrij.dugoročnih finansijskih plasmana i finansijskih </t>
  </si>
  <si>
    <t xml:space="preserve">    sredstava raspoloživih za prodaju  </t>
  </si>
  <si>
    <t>585</t>
  </si>
  <si>
    <t xml:space="preserve">6. Umanjenje vrijednosti zaliha  </t>
  </si>
  <si>
    <t>586</t>
  </si>
  <si>
    <t xml:space="preserve">7. Umanjenje vrijednosti kratkoročnih finansijskih plasmana  </t>
  </si>
  <si>
    <t>589</t>
  </si>
  <si>
    <t xml:space="preserve">8. Umanjenje vrijednosti ostalih sredstava  </t>
  </si>
  <si>
    <t>dio 64</t>
  </si>
  <si>
    <t>Povećanje vrijednosti posebnih stalnih sredstava  (286 do 288)</t>
  </si>
  <si>
    <t>640</t>
  </si>
  <si>
    <t xml:space="preserve">Povećanje vrij.investicijskih nekretnina koja se ne amortizujuju  </t>
  </si>
  <si>
    <t>641</t>
  </si>
  <si>
    <t xml:space="preserve">Povećanje vrijednosti bioloških sredstava koja se ne amortizuju  </t>
  </si>
  <si>
    <t>642</t>
  </si>
  <si>
    <t xml:space="preserve">Povećanje vrijednosti ostalih sredstava koja se ne amortizuju  </t>
  </si>
  <si>
    <t>Smanjenje vrijednosti posebnih stalnih sredstava  (290 do 292)</t>
  </si>
  <si>
    <t>643</t>
  </si>
  <si>
    <t xml:space="preserve">Smanjenje vrij.investicijskih nekretnina koje se ne amortizuju  </t>
  </si>
  <si>
    <t>644</t>
  </si>
  <si>
    <t xml:space="preserve">Smanjenje vrijednosti bioloških sredstava koja se ne amortizuju  </t>
  </si>
  <si>
    <t>645</t>
  </si>
  <si>
    <t xml:space="preserve">Smanjenje vrijednosti ostalih sredstava koja se ne amortizuju  </t>
  </si>
  <si>
    <t>690, 691</t>
  </si>
  <si>
    <t xml:space="preserve">Prihodi na temelju promjene računovodstvenih politika </t>
  </si>
  <si>
    <t>i ispravki neznačajnih grešaka iz ranijih RAZDOBLJA</t>
  </si>
  <si>
    <t>590, 591</t>
  </si>
  <si>
    <t xml:space="preserve">Rashodi na temelju promjene računovodstvenih politika </t>
  </si>
  <si>
    <t>DOBIT ILI GUBITAK NEPREKINUTOG POSLOVANJA</t>
  </si>
  <si>
    <t xml:space="preserve">Dobit neprekinutog poslovanja prije poreza </t>
  </si>
  <si>
    <t>(242-243+264-265+293-294+295-296)&gt;0</t>
  </si>
  <si>
    <t xml:space="preserve">Gubitak neprekinutog poslovanja prije poreza </t>
  </si>
  <si>
    <t>(242-243+264-265+293-294+295-296)&lt;0</t>
  </si>
  <si>
    <t>POREZ NA DOBIT NEPREKINUTOG POSLOVANJA</t>
  </si>
  <si>
    <t>dio 721</t>
  </si>
  <si>
    <t>Porezni rashodi razdoblja</t>
  </si>
  <si>
    <t>dio 722</t>
  </si>
  <si>
    <t>Odloženi porezni rashodi razdoblja</t>
  </si>
  <si>
    <t>dio 723</t>
  </si>
  <si>
    <t>Odloženi porezni prihodi razdoblja</t>
  </si>
  <si>
    <t>NETO DOBIT ILI GUBITAK NEPREKINUTOG POSLOVANJA</t>
  </si>
  <si>
    <t>DOBIT ILI GUBITAK PREKINUTOG POSLOVANJA</t>
  </si>
  <si>
    <t>673 i 688</t>
  </si>
  <si>
    <t xml:space="preserve">Prihodi i dobici na temelju prodaje i usklađivanja vrijednosti </t>
  </si>
  <si>
    <t>sredstava namjenjenih prodaji i obustavljenog poslovanja</t>
  </si>
  <si>
    <t>573 i 588</t>
  </si>
  <si>
    <t xml:space="preserve">Rashodi i gubici na temelju prodaje i usklađivanja vrijednosti </t>
  </si>
  <si>
    <t>dio 72</t>
  </si>
  <si>
    <t>Porez na dobit od prekinutog poslovanja</t>
  </si>
  <si>
    <t>Neto dobit prekinutog poslovanja (306-307-308)&gt;0</t>
  </si>
  <si>
    <t>Neto gubitak prekinutog poslovanja (306-307-308)&lt;0</t>
  </si>
  <si>
    <t>NETO DOBIT ILI GUBITAK RAZDOBLJA</t>
  </si>
  <si>
    <t>Neto dobit razdoblja (302-303+309-310)&gt;0</t>
  </si>
  <si>
    <t>Neto gubitak razdoblja (302-303+309-310)&lt;0</t>
  </si>
  <si>
    <t>723</t>
  </si>
  <si>
    <t>Međudividende i druge raspodjele dobiti tijekom razdoblja</t>
  </si>
  <si>
    <t>II. OSTALA SVEOBUHVATNA DOBIT ILI GUBITAK</t>
  </si>
  <si>
    <t>DOBICI UTVRĐENI izravno U KAPITALU (315 do 320)</t>
  </si>
  <si>
    <t>1. Dobici od realizacije revalorizacijskih rezervi stalnih sredstava</t>
  </si>
  <si>
    <t xml:space="preserve">2. Dobici od promjene fer vrijednosti finansijskih sredstava </t>
  </si>
  <si>
    <t>raspoloživih za prodaju</t>
  </si>
  <si>
    <t xml:space="preserve">3. Dobici na temelju prevođenja finansijskih izvještaja </t>
  </si>
  <si>
    <t>inozemnog poslovanja</t>
  </si>
  <si>
    <t>4. Aktuarski dobici po planovima definisanih primanja</t>
  </si>
  <si>
    <t>5. Dobici na temelju efektivnog dijela zaštite novčanog tijeka</t>
  </si>
  <si>
    <t>6. Ostali nerealizovani dobici i dobici utvrđeni izravno u kapitalu</t>
  </si>
  <si>
    <t>GUBICI UTVRĐENI IZRAVNO U KAPITALU (322 do 326)</t>
  </si>
  <si>
    <t xml:space="preserve">1. Gubici od promjene fer vrijednosti finansijskih sredstava </t>
  </si>
  <si>
    <t xml:space="preserve">raspoloživih za prodaju </t>
  </si>
  <si>
    <t xml:space="preserve">2. Gubici na temelju provođenja finansijskih izvještaja </t>
  </si>
  <si>
    <t>3. Aktuarski gubici po planovima definisanih primanja</t>
  </si>
  <si>
    <t>4. Gubici na temelju efikasnog dijela zaštite novčanog tijeka</t>
  </si>
  <si>
    <t>5. Ostali nerealizovani gubici i gubici utvrđeni izravno u kapitalu</t>
  </si>
  <si>
    <t>Obračunati odloženi porez na ostalu sveobuhvatnu dobit</t>
  </si>
  <si>
    <t xml:space="preserve">Ukupno neto ostala sveobuhvatna dobit razdoblja </t>
  </si>
  <si>
    <t>(311-312+330-331)&gt;0</t>
  </si>
  <si>
    <t>Neto dobit/gubitak razdoblja prema vlasništvu (311 ili 312)</t>
  </si>
  <si>
    <t xml:space="preserve">     a) vlasnicima matice</t>
  </si>
  <si>
    <t xml:space="preserve">     b) vlasnicima manjinskih interesa</t>
  </si>
  <si>
    <t xml:space="preserve">Ukupna neto sveobuhvatna dobit/gubitak prema </t>
  </si>
  <si>
    <t>vlasništvu (332 ili 333)</t>
  </si>
  <si>
    <t>Zarada po dionici:</t>
  </si>
  <si>
    <t xml:space="preserve">     a) obična</t>
  </si>
  <si>
    <t xml:space="preserve">     b) razdjeljena</t>
  </si>
  <si>
    <t>Prosječan broj zaposlenih:</t>
  </si>
  <si>
    <t xml:space="preserve">      - na temelju sati rada</t>
  </si>
  <si>
    <t xml:space="preserve">      - na temelju stanja krajem svakog mjeseca</t>
  </si>
  <si>
    <t>U</t>
  </si>
  <si>
    <t>Certificirani računovođa</t>
  </si>
  <si>
    <t>Direktor</t>
  </si>
  <si>
    <t xml:space="preserve">Dana </t>
  </si>
  <si>
    <t>M.P.</t>
  </si>
  <si>
    <t xml:space="preserve">Za pravne osobe koja vode knjigovodstvo u skladu </t>
  </si>
  <si>
    <t xml:space="preserve">Naziv pravne osobe </t>
  </si>
  <si>
    <t>Djelatnost</t>
  </si>
  <si>
    <t>Sjedište i adresa pravne osobe</t>
  </si>
  <si>
    <t>u KM</t>
  </si>
  <si>
    <t xml:space="preserve">Grupa </t>
  </si>
  <si>
    <t>AOP</t>
  </si>
  <si>
    <t>IZNOS tekuće godine</t>
  </si>
  <si>
    <t>IZNOS</t>
  </si>
  <si>
    <t>prethodne godine</t>
  </si>
  <si>
    <t>BRUTO</t>
  </si>
  <si>
    <t>Ispravka vrijednosti</t>
  </si>
  <si>
    <t>NETO (5-6)</t>
  </si>
  <si>
    <t>(neto)</t>
  </si>
  <si>
    <t>AKTIVA</t>
  </si>
  <si>
    <t>A. STALNA SREDSTVA I DUGOROČNI PLASMANI</t>
  </si>
  <si>
    <t>2.1.</t>
  </si>
  <si>
    <t>001</t>
  </si>
  <si>
    <t>(002+008+014+015+020+021+030+033)</t>
  </si>
  <si>
    <t>01</t>
  </si>
  <si>
    <t>002</t>
  </si>
  <si>
    <t>010</t>
  </si>
  <si>
    <t>1.</t>
  </si>
  <si>
    <t>Kapitalizirana ulaganja u razvoj</t>
  </si>
  <si>
    <t>003</t>
  </si>
  <si>
    <t>011</t>
  </si>
  <si>
    <t>2.</t>
  </si>
  <si>
    <t>Koncesije, patenti i druga prava</t>
  </si>
  <si>
    <t>004</t>
  </si>
  <si>
    <t>012</t>
  </si>
  <si>
    <t>3.</t>
  </si>
  <si>
    <t>Goodwil</t>
  </si>
  <si>
    <t>005</t>
  </si>
  <si>
    <t>013, 014</t>
  </si>
  <si>
    <t>4.</t>
  </si>
  <si>
    <t>Ostala nematerijalna sredstva</t>
  </si>
  <si>
    <t>006</t>
  </si>
  <si>
    <t>015, 017</t>
  </si>
  <si>
    <t>5.</t>
  </si>
  <si>
    <t>Avansi i nematerijalna sredstva u pripremi</t>
  </si>
  <si>
    <t>007</t>
  </si>
  <si>
    <t>02</t>
  </si>
  <si>
    <t>008</t>
  </si>
  <si>
    <t>020</t>
  </si>
  <si>
    <t>Zemljišta</t>
  </si>
  <si>
    <t>009</t>
  </si>
  <si>
    <t>021</t>
  </si>
  <si>
    <t>Građevinski objekti</t>
  </si>
  <si>
    <t>022 do 024</t>
  </si>
  <si>
    <t>Postrojenja i oprema</t>
  </si>
  <si>
    <t>026</t>
  </si>
  <si>
    <t>Stambene zgrade i stanovi</t>
  </si>
  <si>
    <t>025, 027</t>
  </si>
  <si>
    <t>Avansi i nekretnine, postrojenja i oprema u pripremi</t>
  </si>
  <si>
    <t>013</t>
  </si>
  <si>
    <t>03</t>
  </si>
  <si>
    <t>III. Investicijske nekretnine</t>
  </si>
  <si>
    <t>014</t>
  </si>
  <si>
    <t>04</t>
  </si>
  <si>
    <t>III. Biološka sredstva (016 do 019)</t>
  </si>
  <si>
    <t>015</t>
  </si>
  <si>
    <t>040</t>
  </si>
  <si>
    <t xml:space="preserve">Šume </t>
  </si>
  <si>
    <t>016</t>
  </si>
  <si>
    <t>041</t>
  </si>
  <si>
    <t>Višegodišnji zasadi</t>
  </si>
  <si>
    <t>017</t>
  </si>
  <si>
    <t>042</t>
  </si>
  <si>
    <t>Osnovno stado</t>
  </si>
  <si>
    <t>018</t>
  </si>
  <si>
    <t>045, 047</t>
  </si>
  <si>
    <t>Avansi i biološka sredstva u pripremi</t>
  </si>
  <si>
    <t>019</t>
  </si>
  <si>
    <t>05</t>
  </si>
  <si>
    <t>V. Ostala (posebna) stalna materijalna sredstva</t>
  </si>
  <si>
    <t>06</t>
  </si>
  <si>
    <t>060</t>
  </si>
  <si>
    <t>Učešće u kapitalu povezanih pravnih osoba</t>
  </si>
  <si>
    <t>022</t>
  </si>
  <si>
    <t>061</t>
  </si>
  <si>
    <t>Učešće u kapitalu drugih pravnih osoba</t>
  </si>
  <si>
    <t>023</t>
  </si>
  <si>
    <t>062</t>
  </si>
  <si>
    <t>Dugoročni krediti dati povezanim pravnim osobama</t>
  </si>
  <si>
    <t>024</t>
  </si>
  <si>
    <t>063</t>
  </si>
  <si>
    <t>Dugoročni krediti dati u zemlji</t>
  </si>
  <si>
    <t>025</t>
  </si>
  <si>
    <t>064</t>
  </si>
  <si>
    <t>Dugoročni krediti dati u inostranstvu</t>
  </si>
  <si>
    <t>065</t>
  </si>
  <si>
    <t>6.</t>
  </si>
  <si>
    <t>Finansijska sredstva raspoloživa za prodaju</t>
  </si>
  <si>
    <t>027</t>
  </si>
  <si>
    <t>066</t>
  </si>
  <si>
    <t>7.</t>
  </si>
  <si>
    <t>Finansijska sredstva koja se drže do roka dospijeća</t>
  </si>
  <si>
    <t>028</t>
  </si>
  <si>
    <t>068</t>
  </si>
  <si>
    <t>8.</t>
  </si>
  <si>
    <t>Ostali dugoročni finansijski plasmani</t>
  </si>
  <si>
    <t>029</t>
  </si>
  <si>
    <t>07</t>
  </si>
  <si>
    <t>VII. Druga dugoročna potraživanja (031+032)</t>
  </si>
  <si>
    <t>030</t>
  </si>
  <si>
    <t>070</t>
  </si>
  <si>
    <t>Potraživanja od povezanih pravnih osoba</t>
  </si>
  <si>
    <t>031</t>
  </si>
  <si>
    <t>071 do 078</t>
  </si>
  <si>
    <t>Ostala dugoročna potraživanja</t>
  </si>
  <si>
    <t>032</t>
  </si>
  <si>
    <t>091, 098</t>
  </si>
  <si>
    <t xml:space="preserve">VIII. Dugoročna razgraničenja </t>
  </si>
  <si>
    <t>2.2.7.</t>
  </si>
  <si>
    <t>033</t>
  </si>
  <si>
    <t>090</t>
  </si>
  <si>
    <t>B) ODLOŽENA POREZNA SREDSTVA</t>
  </si>
  <si>
    <t>034</t>
  </si>
  <si>
    <t>035</t>
  </si>
  <si>
    <t>10 do 15</t>
  </si>
  <si>
    <t>2.2.4.</t>
  </si>
  <si>
    <t>036</t>
  </si>
  <si>
    <t>10</t>
  </si>
  <si>
    <t>Sirovine, materijal, rezervni dijelovi i sitan inventar</t>
  </si>
  <si>
    <t>037</t>
  </si>
  <si>
    <t>11</t>
  </si>
  <si>
    <t>Proizvodnja tijekom, poluproizvodi i nedovršene usluge</t>
  </si>
  <si>
    <t>038</t>
  </si>
  <si>
    <t>12</t>
  </si>
  <si>
    <t>Gotovi proizvodi</t>
  </si>
  <si>
    <t>039</t>
  </si>
  <si>
    <t>13</t>
  </si>
  <si>
    <t>Roba</t>
  </si>
  <si>
    <t>14</t>
  </si>
  <si>
    <t>Stalna sr.namjenjena prodaji i obustavljeno poslovanje</t>
  </si>
  <si>
    <t>15</t>
  </si>
  <si>
    <t>Dati avansi</t>
  </si>
  <si>
    <t>II.</t>
  </si>
  <si>
    <t xml:space="preserve">Gotovina, kratkoročna potraživanja </t>
  </si>
  <si>
    <t>043</t>
  </si>
  <si>
    <t>20</t>
  </si>
  <si>
    <t>Gotovina i gotovinski ekvivalenti (045+046)</t>
  </si>
  <si>
    <t>2.2.6.</t>
  </si>
  <si>
    <t>044</t>
  </si>
  <si>
    <t>20 bez 207</t>
  </si>
  <si>
    <t>a) Gotovina</t>
  </si>
  <si>
    <t>045</t>
  </si>
  <si>
    <t>207</t>
  </si>
  <si>
    <t>b) Gotovinski ekvivalenti</t>
  </si>
  <si>
    <t>046</t>
  </si>
  <si>
    <t>21, 22, 23</t>
  </si>
  <si>
    <t>Kratkoročna potraživanja (048 do 052)</t>
  </si>
  <si>
    <t>2.2.5.</t>
  </si>
  <si>
    <t>047</t>
  </si>
  <si>
    <t>210</t>
  </si>
  <si>
    <t>a) Kupci - povezana pravne osobe</t>
  </si>
  <si>
    <t>048</t>
  </si>
  <si>
    <t>211</t>
  </si>
  <si>
    <t>b) Kupci u zemlji</t>
  </si>
  <si>
    <t>049</t>
  </si>
  <si>
    <t>212</t>
  </si>
  <si>
    <t>c) Kupci u inozemstvu</t>
  </si>
  <si>
    <t>050</t>
  </si>
  <si>
    <t>22</t>
  </si>
  <si>
    <t>d) Potraživanja iz posebnih poslova</t>
  </si>
  <si>
    <t>051</t>
  </si>
  <si>
    <t>23</t>
  </si>
  <si>
    <t>e) Druga kratkoročna potraživanja</t>
  </si>
  <si>
    <t>052</t>
  </si>
  <si>
    <t>24</t>
  </si>
  <si>
    <t>Kratkoročni finansijski plasmani (054 do 060)</t>
  </si>
  <si>
    <t>053</t>
  </si>
  <si>
    <t>240</t>
  </si>
  <si>
    <t>a) Kratkoročni krediti povezanim pravnim osobama</t>
  </si>
  <si>
    <t>054</t>
  </si>
  <si>
    <t>241</t>
  </si>
  <si>
    <t>b) Kratkoročni krediti dati u zemlji</t>
  </si>
  <si>
    <t>055</t>
  </si>
  <si>
    <t>242</t>
  </si>
  <si>
    <t>c) Kratkoročni krediti dati u inozemstvu</t>
  </si>
  <si>
    <t>056</t>
  </si>
  <si>
    <t>243, 244</t>
  </si>
  <si>
    <t>d) Kratkoročni dio dugoročnih plasmana</t>
  </si>
  <si>
    <t>057</t>
  </si>
  <si>
    <t>245</t>
  </si>
  <si>
    <t>e) Finansijska sredstva namjenjena trgovanju</t>
  </si>
  <si>
    <t>058</t>
  </si>
  <si>
    <t>246</t>
  </si>
  <si>
    <t>f) Druga finansijska sredstva po fer vrijednosti</t>
  </si>
  <si>
    <t>059</t>
  </si>
  <si>
    <t>248</t>
  </si>
  <si>
    <t>g) Ostali kratkoročni plasmani</t>
  </si>
  <si>
    <t>27</t>
  </si>
  <si>
    <t>Potraživanja za PDV</t>
  </si>
  <si>
    <t>28 bez 288</t>
  </si>
  <si>
    <t>Aktivna vremenska razgraničenja</t>
  </si>
  <si>
    <t>288</t>
  </si>
  <si>
    <t>D) ODLOŽENA POREZNA SREDSTVA</t>
  </si>
  <si>
    <t>290</t>
  </si>
  <si>
    <t>E) GUBITAK IZNAD VISINE KAPITALA</t>
  </si>
  <si>
    <t>88</t>
  </si>
  <si>
    <t>Vanbilansna aktiva</t>
  </si>
  <si>
    <t>Ukupno aktiva (065+066)</t>
  </si>
  <si>
    <t>067</t>
  </si>
  <si>
    <t>tekuće godine</t>
  </si>
  <si>
    <t xml:space="preserve">PASIVA </t>
  </si>
  <si>
    <t>2.3.</t>
  </si>
  <si>
    <t>30</t>
  </si>
  <si>
    <t>I.   Temeljni kapital (103 do 108)</t>
  </si>
  <si>
    <t>300</t>
  </si>
  <si>
    <t>Dionički kapital</t>
  </si>
  <si>
    <t>302</t>
  </si>
  <si>
    <t>Udjeli članova društva sa ograničenom odgovornošću</t>
  </si>
  <si>
    <t>303</t>
  </si>
  <si>
    <t>Zadružni udjeli</t>
  </si>
  <si>
    <t>304</t>
  </si>
  <si>
    <t>Ulozi</t>
  </si>
  <si>
    <t>305</t>
  </si>
  <si>
    <t>Državni kapital</t>
  </si>
  <si>
    <t>309</t>
  </si>
  <si>
    <t>Ostali temeljni kapital</t>
  </si>
  <si>
    <t>31</t>
  </si>
  <si>
    <t>II.  Upisani neuplaćeni kapital</t>
  </si>
  <si>
    <t>320</t>
  </si>
  <si>
    <t>III. Emisiona premija</t>
  </si>
  <si>
    <t>IV. Rezerve (112+113)</t>
  </si>
  <si>
    <t>321</t>
  </si>
  <si>
    <t>Zakonske rezerve</t>
  </si>
  <si>
    <t>322</t>
  </si>
  <si>
    <t>Statutarne i druge rezerve</t>
  </si>
  <si>
    <t>dio 33</t>
  </si>
  <si>
    <t>V.   Revalorizacijske rezerve</t>
  </si>
  <si>
    <t>VI.  Nerealizovani dobici</t>
  </si>
  <si>
    <t>VII. Nerealizovani gubici</t>
  </si>
  <si>
    <t>34</t>
  </si>
  <si>
    <t>VIII. Neraspoređena dobit (118 do 121)</t>
  </si>
  <si>
    <t>340</t>
  </si>
  <si>
    <t>Neraspoređena dobit ranijih godina</t>
  </si>
  <si>
    <t>341</t>
  </si>
  <si>
    <t>Neraspoređena dobit izvještajne godine</t>
  </si>
  <si>
    <t>342</t>
  </si>
  <si>
    <t>Neraspoređeni višak prihoda ranijih godina</t>
  </si>
  <si>
    <t>343</t>
  </si>
  <si>
    <t>Neraspoređeni višak prihoda izvještajne godine</t>
  </si>
  <si>
    <t>35</t>
  </si>
  <si>
    <t>IX. Gubitak do visine kapitala (123 do 126)</t>
  </si>
  <si>
    <t>350</t>
  </si>
  <si>
    <t>Gubitak ranijih godina</t>
  </si>
  <si>
    <t>351</t>
  </si>
  <si>
    <t>Gubitak izvještajne godine</t>
  </si>
  <si>
    <t>352</t>
  </si>
  <si>
    <t>Nepokriveni višak rashoda ranijih godina</t>
  </si>
  <si>
    <t>353</t>
  </si>
  <si>
    <t>Nepokriveni višak rashoda izvještajne godine</t>
  </si>
  <si>
    <t>360</t>
  </si>
  <si>
    <t>X.  Otkupljene vlastite dionice i udjeli</t>
  </si>
  <si>
    <t>dio 40</t>
  </si>
  <si>
    <t>Dugoročna rezervisanja za troškove i rizike</t>
  </si>
  <si>
    <t>Dugoročna razgraničenja</t>
  </si>
  <si>
    <t>410</t>
  </si>
  <si>
    <t>Obveze koje se mogu pretvoriti u kapital</t>
  </si>
  <si>
    <t>411</t>
  </si>
  <si>
    <t>Obveze prema povezanim pravnim osobama</t>
  </si>
  <si>
    <t>412</t>
  </si>
  <si>
    <t>Obveze po dugoročnim vrijednosnim papirima</t>
  </si>
  <si>
    <t>413, 414</t>
  </si>
  <si>
    <t>Dugoročni krediti</t>
  </si>
  <si>
    <t>415, 416</t>
  </si>
  <si>
    <t>Dugoročne obveze po finansijskom lizingu</t>
  </si>
  <si>
    <t>417</t>
  </si>
  <si>
    <t>Dugoročne obveze po fer vrijednosti kroz račun dobiti i gubitka</t>
  </si>
  <si>
    <t>419</t>
  </si>
  <si>
    <t>Ostale dugoročne obveze</t>
  </si>
  <si>
    <t>408</t>
  </si>
  <si>
    <t>D) ODLOŽENE POREZNE OBVEZE</t>
  </si>
  <si>
    <t>E) KRATKOROČNE OBVEZE (141+149+155+156+160+161+162+163)</t>
  </si>
  <si>
    <t>42</t>
  </si>
  <si>
    <t>I.  Kratkoročne finansijske obveze (142 do 148)</t>
  </si>
  <si>
    <t>420</t>
  </si>
  <si>
    <t>421</t>
  </si>
  <si>
    <t>Obveze po kratkoročnim vrijednosnim papirima</t>
  </si>
  <si>
    <t>422</t>
  </si>
  <si>
    <t>Kratkoročni krediti uzeti u zemlji</t>
  </si>
  <si>
    <t>423</t>
  </si>
  <si>
    <t>Kratkoročni krediti uzeti u inostranstvu</t>
  </si>
  <si>
    <t>424, 425</t>
  </si>
  <si>
    <t>Kratkoročni dio dugoročnih obveza</t>
  </si>
  <si>
    <t>427</t>
  </si>
  <si>
    <t>Kratkoročne Obveze po fer vrijednosti kroz račun dobiti i gubitka</t>
  </si>
  <si>
    <t>429</t>
  </si>
  <si>
    <t>Ostale kratkoročne finansijske obveze</t>
  </si>
  <si>
    <t>43</t>
  </si>
  <si>
    <t>II. Obveze iz poslovanja (150 do 154)</t>
  </si>
  <si>
    <t>430</t>
  </si>
  <si>
    <t>Primljeni avansi, depoziti i kaucije</t>
  </si>
  <si>
    <t>431</t>
  </si>
  <si>
    <t>Dobavljači - povezana pravne osobe</t>
  </si>
  <si>
    <t>432</t>
  </si>
  <si>
    <t>Dobavljači u zemlji</t>
  </si>
  <si>
    <t>433</t>
  </si>
  <si>
    <t>Dobavljači u inostranstvu</t>
  </si>
  <si>
    <t>439</t>
  </si>
  <si>
    <t>Ostale obveze iz poslovanja</t>
  </si>
  <si>
    <t>44</t>
  </si>
  <si>
    <t>III.  Obveze iz posebnih poslova</t>
  </si>
  <si>
    <t>45</t>
  </si>
  <si>
    <t>IV. Obveze na temelju plaća, naknada i ostalih primanja zaposlenih (157 do 159)</t>
  </si>
  <si>
    <t>450 do 452</t>
  </si>
  <si>
    <t>Obveze na temelju plaća i naknada plaća</t>
  </si>
  <si>
    <t>453 do 455</t>
  </si>
  <si>
    <t>Obveze na temelju naknada plaća koje se refundiraju</t>
  </si>
  <si>
    <t>456 do 458</t>
  </si>
  <si>
    <t>Obveze za ostala primanja uposlenih</t>
  </si>
  <si>
    <t>46</t>
  </si>
  <si>
    <t>V.   Druge obveze</t>
  </si>
  <si>
    <t>47</t>
  </si>
  <si>
    <t>VI.  Obveze za PDV</t>
  </si>
  <si>
    <t>48 bez 481</t>
  </si>
  <si>
    <t>VII. Obveze za ostale poreze i druge dažbine</t>
  </si>
  <si>
    <t>481</t>
  </si>
  <si>
    <t>VIII.Obveze za porez na dobit</t>
  </si>
  <si>
    <t>49 bez 495</t>
  </si>
  <si>
    <t>F) PASIVNA VREMENSKA RAZGRANIČENJA</t>
  </si>
  <si>
    <t>495</t>
  </si>
  <si>
    <t>G) ODLOŽENE POREZNE OBVEZE</t>
  </si>
  <si>
    <t>89</t>
  </si>
  <si>
    <t>Vanbilansna pasiva</t>
  </si>
  <si>
    <t>Ukupna pasiva (166+167)</t>
  </si>
  <si>
    <t>CERTIFICIRANI RAČUNOVOĐA</t>
  </si>
  <si>
    <t>D I R E K T O R</t>
  </si>
  <si>
    <t>IZVJEŠTAJ O GOTOVINSKIM TIJEKOVIMA</t>
  </si>
  <si>
    <t>KM</t>
  </si>
  <si>
    <t>O P I S</t>
  </si>
  <si>
    <t>Oznaka za AOP</t>
  </si>
  <si>
    <t>Red.</t>
  </si>
  <si>
    <t>Ozn.</t>
  </si>
  <si>
    <t>broj</t>
  </si>
  <si>
    <t xml:space="preserve"> (+,-)</t>
  </si>
  <si>
    <t>A. GOTOVINSKI TIJEKOVIMA IZ POSLOVNIH AKTIVNOSTI</t>
  </si>
  <si>
    <t>Neto dobit (gubitak) za razdoblje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</si>
  <si>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</si>
  <si>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</si>
  <si>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</si>
  <si>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</si>
  <si>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</si>
  <si>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</si>
  <si>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</si>
  <si>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</si>
  <si>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na temelju dugoročnih finansijskih sredstava</t>
  </si>
  <si>
    <t>Nerealizovani rashodi (prihodi) od kursnih razlika</t>
  </si>
  <si>
    <t xml:space="preserve">Ostala usklađivanja za negotovinske stavke i gotovinski </t>
  </si>
  <si>
    <t>tokovi koji se odnose na ulagačke i finansijske aktivnosti</t>
  </si>
  <si>
    <t>9.</t>
  </si>
  <si>
    <t>Ukupno 2 do 8</t>
  </si>
  <si>
    <t>Smanjenje (povećanje)  zaliha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</si>
  <si>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</si>
  <si>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</si>
  <si>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</si>
  <si>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</si>
  <si>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</si>
  <si>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</si>
  <si>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obveza prema dobavljačima</t>
  </si>
  <si>
    <t>15.</t>
  </si>
  <si>
    <t>Povećanje (smanjenje) drugih obveza</t>
  </si>
  <si>
    <t>16.</t>
  </si>
  <si>
    <t>Povećanje (smanjenje) pasivnih vremenskih razgraničenja</t>
  </si>
  <si>
    <t>17.</t>
  </si>
  <si>
    <t>Ukupno 10 do 16</t>
  </si>
  <si>
    <t>18.</t>
  </si>
  <si>
    <t>Neto gotovinski tijek iz poslovnih aktivnosti (1+9+17)</t>
  </si>
  <si>
    <t>B. GOTOVINSKI TIJEK IZ ULAGAČKIH AKTIVNOSTI</t>
  </si>
  <si>
    <t>19.</t>
  </si>
  <si>
    <t>I. Priljevi gotovine iz ulagačkih aktivnosti (20 do 25)</t>
  </si>
  <si>
    <t>20.</t>
  </si>
  <si>
    <t>Priljevi na temelju kratkoročnih finansijskih plasmana</t>
  </si>
  <si>
    <t>21.</t>
  </si>
  <si>
    <t>Priljevi na temelju prodaje dionica i udjela</t>
  </si>
  <si>
    <t>22.</t>
  </si>
  <si>
    <t>Priljevi na temelju prodaje stalnih sredstava</t>
  </si>
  <si>
    <t>23.</t>
  </si>
  <si>
    <t>Priljevi na temelju kamata</t>
  </si>
  <si>
    <t>24.</t>
  </si>
  <si>
    <t>Priljevi na temelju dividendi i učešća u dobiti</t>
  </si>
  <si>
    <t>25.</t>
  </si>
  <si>
    <t>Priljevi na temelju ostalih dugoročnih finansijskih plasmana</t>
  </si>
  <si>
    <t>26.</t>
  </si>
  <si>
    <t>II. Odljevi gotovine iz ulagačkih aktivnosti (27 do 30)</t>
  </si>
  <si>
    <t>27.</t>
  </si>
  <si>
    <t>Odljevi na temelju kratkoročnih finansijskih plasmana</t>
  </si>
  <si>
    <t>28.</t>
  </si>
  <si>
    <t>Odljevi na temelju kupovine dionica i udjela</t>
  </si>
  <si>
    <t>29.</t>
  </si>
  <si>
    <t>Odljevi na temelju kupovine stalnih sredstava</t>
  </si>
  <si>
    <t>30.</t>
  </si>
  <si>
    <t>Odljevi na temelju ostalih dugoročnih finansijskih plasmana</t>
  </si>
  <si>
    <t>31.</t>
  </si>
  <si>
    <t>Neto priljevi gotovine iz ulagačkih aktivnosti (19-26)</t>
  </si>
  <si>
    <t>32.</t>
  </si>
  <si>
    <t>Neto odljevi gotovine iz ulagačkih aktivnosti (26-19)</t>
  </si>
  <si>
    <t>C. GOTOVINSKI TIJEKOVI IZ FINANSIJSKIH AKTIVNOSTI</t>
  </si>
  <si>
    <t>33.</t>
  </si>
  <si>
    <t>I. Priljevi gotovine iz finansijskih aktivnosti (34 do 37)</t>
  </si>
  <si>
    <t>34.</t>
  </si>
  <si>
    <t>Priljevi na temelju povećanja osnovnog kapitala</t>
  </si>
  <si>
    <t>35.</t>
  </si>
  <si>
    <t>Priljevi na temelju dugoročnih kredita</t>
  </si>
  <si>
    <t>36.</t>
  </si>
  <si>
    <t>Priljevi na temelju kratkoročnih kredita</t>
  </si>
  <si>
    <t>37.</t>
  </si>
  <si>
    <t>Priljevi na temelju ostalih dugoročnih i kratkoročnih obveza</t>
  </si>
  <si>
    <t>38.</t>
  </si>
  <si>
    <t>II. Odljevi gotovine iz finansijskih aktivnosti (39 do 44)</t>
  </si>
  <si>
    <t>39.</t>
  </si>
  <si>
    <t>Odljevi na temelju otkupa vlastitih dionica i udjela</t>
  </si>
  <si>
    <t>40.</t>
  </si>
  <si>
    <t>Odljevi na temelju dugoročnih kredita</t>
  </si>
  <si>
    <t>41.</t>
  </si>
  <si>
    <t>Odljevi na temelju kratkoročnih kredita</t>
  </si>
  <si>
    <t>42.</t>
  </si>
  <si>
    <t>Odljevi na temelju finansijskog lizinga</t>
  </si>
  <si>
    <t>43.</t>
  </si>
  <si>
    <t>Odljevi na temelju isplaćenih dividendi</t>
  </si>
  <si>
    <t>44.</t>
  </si>
  <si>
    <t>Odljevi na temelju ostalih dugoročnih i kratkoročnih obveza</t>
  </si>
  <si>
    <t>45.</t>
  </si>
  <si>
    <t>Neto priljevi gotovine iz finansijskih aktivnosti (33-38)</t>
  </si>
  <si>
    <t>46.</t>
  </si>
  <si>
    <t>Neto odljevi gotovine iz finansijskih aktivnosti (38-33)</t>
  </si>
  <si>
    <t>47.</t>
  </si>
  <si>
    <t>D. UKUPNI PRILJEVI GOTOVINE (18+31+45)</t>
  </si>
  <si>
    <t>48.</t>
  </si>
  <si>
    <t>E. UKUPNI ODLJEVI GOTOVINE (18+32+46)</t>
  </si>
  <si>
    <t>49.</t>
  </si>
  <si>
    <t>F. NETO PRILJEVI GOTOVINE (47-48)</t>
  </si>
  <si>
    <t>50.</t>
  </si>
  <si>
    <t>G. NETO ODLJEVI GOTOVINE (48-47)</t>
  </si>
  <si>
    <t>51.</t>
  </si>
  <si>
    <t>H. Gotovina na početku izvještajnog razdoblja</t>
  </si>
  <si>
    <t>52.</t>
  </si>
  <si>
    <t>I. Pozitivne tečajne razlike na temelju preračuna gotovine</t>
  </si>
  <si>
    <t>53.</t>
  </si>
  <si>
    <t>J. Negativne tečajne razlike na temelju preračuna gotovine</t>
  </si>
  <si>
    <t>54.</t>
  </si>
  <si>
    <t>K. Gotovina na kraju izvještajnog razdoblja (51+49-50+52-53)</t>
  </si>
  <si>
    <t>M. P.</t>
  </si>
  <si>
    <t>Broj dozvole</t>
  </si>
  <si>
    <t>Šifra djelatnosti po KDBiH</t>
  </si>
  <si>
    <t>IZVJEŠTAJ O PROMJENAMA U KAPITALU</t>
  </si>
  <si>
    <t>Kontakt telefon</t>
  </si>
  <si>
    <t xml:space="preserve"> </t>
  </si>
  <si>
    <t>DIO KAPITALA KOJI PRIPADA VLASNICIMA MATIČNOG PRIVREDNOG DRUŠTVA</t>
  </si>
  <si>
    <t>MANJINSKI INTERES</t>
  </si>
  <si>
    <t>UKUPNI KAPITAL</t>
  </si>
  <si>
    <t>(8+9)</t>
  </si>
  <si>
    <t>Dionički kapital i</t>
  </si>
  <si>
    <t>udjeli u društvu</t>
  </si>
  <si>
    <t xml:space="preserve">sa ograničenom </t>
  </si>
  <si>
    <t>odgovornošću</t>
  </si>
  <si>
    <t xml:space="preserve">Revalorizacione </t>
  </si>
  <si>
    <t>rezerve</t>
  </si>
  <si>
    <t>(MRS 16, MRS 21</t>
  </si>
  <si>
    <t>i MRS 38)</t>
  </si>
  <si>
    <t>Nerealizovani</t>
  </si>
  <si>
    <t>dobici / gubici po</t>
  </si>
  <si>
    <t xml:space="preserve"> osnovu finansijskih</t>
  </si>
  <si>
    <t xml:space="preserve">sredstava raspoloživi </t>
  </si>
  <si>
    <t>za prodaju</t>
  </si>
  <si>
    <t>Ostale rezerve</t>
  </si>
  <si>
    <t xml:space="preserve">(emisiona premija, </t>
  </si>
  <si>
    <t xml:space="preserve">zakonske i statutarne </t>
  </si>
  <si>
    <t xml:space="preserve">rezerve, zaštita </t>
  </si>
  <si>
    <t>gotovinskih tokova)</t>
  </si>
  <si>
    <t>Akumulirana</t>
  </si>
  <si>
    <t xml:space="preserve">neraspoređena </t>
  </si>
  <si>
    <t xml:space="preserve">dobit /nepokriveni </t>
  </si>
  <si>
    <t>gubitak</t>
  </si>
  <si>
    <t>UKUPNO</t>
  </si>
  <si>
    <t>VRSTA PROMJENE NA KAPITALU</t>
  </si>
  <si>
    <t>Učinci promjena u računovodstvenim politikama</t>
  </si>
  <si>
    <t>Učinci ispravka greška</t>
  </si>
  <si>
    <t>Učinci revalorizacije materijalnih i nematerijalnih sredstava</t>
  </si>
  <si>
    <t>Nerealizovani dobici / gubici na temelju finansijskih sredstava raspoloživih za prodaju</t>
  </si>
  <si>
    <t>Tečajne razlike nastale provođenjem finansijskih izvještaja u drugu valutu prezentacije</t>
  </si>
  <si>
    <t>Neto dobit (gubitak) razdoblja iskazan u bilansu uspjeha</t>
  </si>
  <si>
    <t>Neto dobici / gubici razdoblja priznati izravno u kapitalu</t>
  </si>
  <si>
    <t>10.</t>
  </si>
  <si>
    <t>Objavljene dividende i drugi oblici raspodjele dobiti i pokrića gubitka</t>
  </si>
  <si>
    <t>Emisija dioničkog kapitala i drugi oblici povećanja ili smanjenja temeljnog kapitala</t>
  </si>
  <si>
    <t>tečajne razlike nastale provođenjem finansijskih izvještaja u drugu valutu prezentacije</t>
  </si>
  <si>
    <t>Emisija dioničkog kapitala i drugi oblici povećanja ili smanjeja osnovnog kapitala</t>
  </si>
  <si>
    <r>
      <t xml:space="preserve">Poslovni prihodi </t>
    </r>
    <r>
      <rPr>
        <sz val="11"/>
        <rFont val="Calibri"/>
        <family val="2"/>
        <charset val="238"/>
        <scheme val="minor"/>
      </rPr>
      <t>(202+206+210+211)</t>
    </r>
  </si>
  <si>
    <r>
      <t xml:space="preserve">Poslovni rashodi </t>
    </r>
    <r>
      <rPr>
        <sz val="11"/>
        <rFont val="Calibri"/>
        <family val="2"/>
        <charset val="238"/>
        <scheme val="minor"/>
      </rPr>
      <t>(213+214+215+219+220+221+222-223+224)</t>
    </r>
  </si>
  <si>
    <r>
      <t xml:space="preserve">Dobit od poslovnih aktivnosti </t>
    </r>
    <r>
      <rPr>
        <sz val="11"/>
        <rFont val="Calibri"/>
        <family val="2"/>
        <charset val="238"/>
        <scheme val="minor"/>
      </rPr>
      <t>(201-212)</t>
    </r>
  </si>
  <si>
    <r>
      <t xml:space="preserve">Gubitak od poslovnih aktivnosti </t>
    </r>
    <r>
      <rPr>
        <sz val="11"/>
        <rFont val="Calibri"/>
        <family val="2"/>
        <charset val="238"/>
        <scheme val="minor"/>
      </rPr>
      <t>(212-201)</t>
    </r>
  </si>
  <si>
    <r>
      <t xml:space="preserve">Finansijski prihodi  </t>
    </r>
    <r>
      <rPr>
        <sz val="11"/>
        <rFont val="Calibri"/>
        <family val="2"/>
        <charset val="238"/>
        <scheme val="minor"/>
      </rPr>
      <t>(228 do 233)</t>
    </r>
  </si>
  <si>
    <r>
      <t>Finansijski rashodi </t>
    </r>
    <r>
      <rPr>
        <sz val="11"/>
        <color theme="1"/>
        <rFont val="Calibri"/>
        <family val="2"/>
        <charset val="238"/>
        <scheme val="minor"/>
      </rPr>
      <t xml:space="preserve"> (235 do 239)</t>
    </r>
  </si>
  <si>
    <r>
      <t xml:space="preserve">Dobit od finansijske aktivnosti </t>
    </r>
    <r>
      <rPr>
        <sz val="11"/>
        <rFont val="Calibri"/>
        <family val="2"/>
        <charset val="238"/>
        <scheme val="minor"/>
      </rPr>
      <t>(227-234)</t>
    </r>
  </si>
  <si>
    <r>
      <t xml:space="preserve">Gubitak od finansijske aktivnosti </t>
    </r>
    <r>
      <rPr>
        <sz val="11"/>
        <rFont val="Calibri"/>
        <family val="2"/>
        <charset val="238"/>
        <scheme val="minor"/>
      </rPr>
      <t>(234-227)</t>
    </r>
  </si>
  <si>
    <r>
      <t xml:space="preserve">Dobit redovne aktivnosti </t>
    </r>
    <r>
      <rPr>
        <sz val="11"/>
        <rFont val="Calibri"/>
        <family val="2"/>
        <charset val="238"/>
        <scheme val="minor"/>
      </rPr>
      <t>(225-226+240-241)&gt;0</t>
    </r>
  </si>
  <si>
    <r>
      <t xml:space="preserve">Gubitak redovne aktivnosti </t>
    </r>
    <r>
      <rPr>
        <sz val="11"/>
        <rFont val="Calibri"/>
        <family val="2"/>
        <charset val="238"/>
        <scheme val="minor"/>
      </rPr>
      <t>(225-226+240-241)&lt;0</t>
    </r>
  </si>
  <si>
    <r>
      <t xml:space="preserve">Dobit od usklađivanja vrijednosti </t>
    </r>
    <r>
      <rPr>
        <sz val="11"/>
        <rFont val="Calibri"/>
        <family val="2"/>
        <charset val="238"/>
        <scheme val="minor"/>
      </rPr>
      <t>(266-276+285-289)&gt;0</t>
    </r>
  </si>
  <si>
    <r>
      <t xml:space="preserve">Gubitak od usklađivanja vrijednosti </t>
    </r>
    <r>
      <rPr>
        <sz val="11"/>
        <rFont val="Calibri"/>
        <family val="2"/>
        <charset val="238"/>
        <scheme val="minor"/>
      </rPr>
      <t>(266-276+285-289)&lt;0</t>
    </r>
  </si>
  <si>
    <r>
      <t xml:space="preserve">Neto dobit neprekinutog poslovanja </t>
    </r>
    <r>
      <rPr>
        <sz val="11"/>
        <color theme="1"/>
        <rFont val="Calibri"/>
        <family val="2"/>
        <charset val="238"/>
        <scheme val="minor"/>
      </rPr>
      <t>(297-298-299-300+301)&gt;0</t>
    </r>
  </si>
  <si>
    <r>
      <t xml:space="preserve">Neto gubitak neprekinutog poslovanja </t>
    </r>
    <r>
      <rPr>
        <sz val="11"/>
        <color theme="1"/>
        <rFont val="Calibri"/>
        <family val="2"/>
        <charset val="238"/>
        <scheme val="minor"/>
      </rPr>
      <t>(297-298-299-300+301)&lt;0</t>
    </r>
  </si>
  <si>
    <r>
      <t xml:space="preserve">Dobit prekinutog poslovanja </t>
    </r>
    <r>
      <rPr>
        <sz val="11"/>
        <color theme="1"/>
        <rFont val="Calibri"/>
        <family val="2"/>
        <charset val="238"/>
        <scheme val="minor"/>
      </rPr>
      <t>(304-305)</t>
    </r>
  </si>
  <si>
    <r>
      <t xml:space="preserve">Gubitak prekinutog poslovanja </t>
    </r>
    <r>
      <rPr>
        <sz val="11"/>
        <color theme="1"/>
        <rFont val="Calibri"/>
        <family val="2"/>
        <charset val="238"/>
        <scheme val="minor"/>
      </rPr>
      <t>(305-304)</t>
    </r>
  </si>
  <si>
    <r>
      <t xml:space="preserve">Ostala sveobuhvatna dobit prije poreza </t>
    </r>
    <r>
      <rPr>
        <sz val="11"/>
        <color theme="1"/>
        <rFont val="Calibri"/>
        <family val="2"/>
        <charset val="238"/>
        <scheme val="minor"/>
      </rPr>
      <t>(314-321)</t>
    </r>
  </si>
  <si>
    <r>
      <t xml:space="preserve">Ostali sveobuhvatni gubitak prije poreza </t>
    </r>
    <r>
      <rPr>
        <sz val="11"/>
        <color theme="1"/>
        <rFont val="Calibri"/>
        <family val="2"/>
        <charset val="238"/>
        <scheme val="minor"/>
      </rPr>
      <t>(321-314)</t>
    </r>
  </si>
  <si>
    <r>
      <rPr>
        <b/>
        <sz val="11"/>
        <color theme="1"/>
        <rFont val="Calibri"/>
        <family val="2"/>
        <charset val="238"/>
        <scheme val="minor"/>
      </rPr>
      <t>Neto ostala sveobuhvatna dobit</t>
    </r>
    <r>
      <rPr>
        <sz val="11"/>
        <color theme="1"/>
        <rFont val="Calibri"/>
        <family val="2"/>
        <charset val="238"/>
        <scheme val="minor"/>
      </rPr>
      <t xml:space="preserve"> (327-328-329)&gt;0</t>
    </r>
  </si>
  <si>
    <r>
      <rPr>
        <b/>
        <sz val="11"/>
        <color theme="1"/>
        <rFont val="Calibri"/>
        <family val="2"/>
        <charset val="238"/>
        <scheme val="minor"/>
      </rPr>
      <t>Neto ostali sveobuhvatni gubitak</t>
    </r>
    <r>
      <rPr>
        <sz val="11"/>
        <color theme="1"/>
        <rFont val="Calibri"/>
        <family val="2"/>
        <charset val="238"/>
        <scheme val="minor"/>
      </rPr>
      <t xml:space="preserve"> (327-328-329)&lt;0</t>
    </r>
  </si>
  <si>
    <r>
      <rPr>
        <b/>
        <sz val="11"/>
        <color theme="1"/>
        <rFont val="Calibri"/>
        <family val="2"/>
        <charset val="238"/>
        <scheme val="minor"/>
      </rPr>
      <t>Ukupno neto ostali sveobuhvatni gubitak</t>
    </r>
    <r>
      <rPr>
        <sz val="11"/>
        <color theme="1"/>
        <rFont val="Calibri"/>
        <family val="2"/>
        <charset val="238"/>
        <scheme val="minor"/>
      </rPr>
      <t xml:space="preserve"> (311-312+330-331)&lt;0</t>
    </r>
  </si>
  <si>
    <r>
      <t xml:space="preserve">I. Nematerijalna sredstva </t>
    </r>
    <r>
      <rPr>
        <sz val="12"/>
        <rFont val="Calibri"/>
        <family val="2"/>
        <charset val="238"/>
        <scheme val="minor"/>
      </rPr>
      <t>(003 do 007)</t>
    </r>
  </si>
  <si>
    <r>
      <t xml:space="preserve">II. Nekretnine, postrojenja i oprema </t>
    </r>
    <r>
      <rPr>
        <sz val="12"/>
        <rFont val="Calibri"/>
        <family val="2"/>
        <charset val="238"/>
        <scheme val="minor"/>
      </rPr>
      <t>(009 do 013)</t>
    </r>
  </si>
  <si>
    <r>
      <t xml:space="preserve">VI. Dugoročni finansijski plasmani </t>
    </r>
    <r>
      <rPr>
        <sz val="12"/>
        <rFont val="Calibri"/>
        <family val="2"/>
        <charset val="238"/>
        <scheme val="minor"/>
      </rPr>
      <t>(022 do 029)</t>
    </r>
  </si>
  <si>
    <r>
      <t xml:space="preserve">C. TEKUĆA SREDSTVA </t>
    </r>
    <r>
      <rPr>
        <sz val="12"/>
        <rFont val="Calibri"/>
        <family val="2"/>
        <charset val="238"/>
        <scheme val="minor"/>
      </rPr>
      <t>(036+043)</t>
    </r>
  </si>
  <si>
    <r>
      <t xml:space="preserve">I. Zalihe i sredstva namijenjena prodaji </t>
    </r>
    <r>
      <rPr>
        <sz val="12"/>
        <rFont val="Calibri"/>
        <family val="2"/>
        <charset val="238"/>
        <scheme val="minor"/>
      </rPr>
      <t>(037 do 042)</t>
    </r>
  </si>
  <si>
    <r>
      <t xml:space="preserve">i kratkoročni plasmani </t>
    </r>
    <r>
      <rPr>
        <sz val="12"/>
        <rFont val="Calibri"/>
        <family val="2"/>
        <charset val="238"/>
        <scheme val="minor"/>
      </rPr>
      <t>(044+047+053+061+062)</t>
    </r>
  </si>
  <si>
    <r>
      <t xml:space="preserve">POSLOVNA AKTIVA </t>
    </r>
    <r>
      <rPr>
        <sz val="12"/>
        <rFont val="Calibri"/>
        <family val="2"/>
        <charset val="238"/>
        <scheme val="minor"/>
      </rPr>
      <t>(001+034+035+063+064)</t>
    </r>
  </si>
  <si>
    <r>
      <t xml:space="preserve">A. KAPITAL </t>
    </r>
    <r>
      <rPr>
        <sz val="12"/>
        <rFont val="Calibri"/>
        <family val="2"/>
        <charset val="238"/>
        <scheme val="minor"/>
      </rPr>
      <t>(102-109+110+111+114+115-116+117-122-127)</t>
    </r>
  </si>
  <si>
    <r>
      <t xml:space="preserve">B) DUGOROČNA REZERVISANJA </t>
    </r>
    <r>
      <rPr>
        <sz val="12"/>
        <rFont val="Calibri"/>
        <family val="2"/>
        <charset val="238"/>
        <scheme val="minor"/>
      </rPr>
      <t>(129+130)</t>
    </r>
  </si>
  <si>
    <r>
      <t xml:space="preserve">C) DUGOROČNE OBVEZE </t>
    </r>
    <r>
      <rPr>
        <sz val="12"/>
        <rFont val="Calibri"/>
        <family val="2"/>
        <charset val="238"/>
        <scheme val="minor"/>
      </rPr>
      <t>(132 do 138)</t>
    </r>
  </si>
  <si>
    <r>
      <t xml:space="preserve">POSLOVNA PASIVA </t>
    </r>
    <r>
      <rPr>
        <sz val="12"/>
        <rFont val="Calibri"/>
        <family val="2"/>
        <charset val="238"/>
        <scheme val="minor"/>
      </rPr>
      <t>(101+128+131+139+140+164+165)</t>
    </r>
  </si>
  <si>
    <r>
      <t>(3+4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5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6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</si>
</sst>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1F1A17"/>
      <name val="Calibri"/>
      <family val="2"/>
      <charset val="238"/>
      <scheme val="minor"/>
    </font>
    <font>
      <sz val="11"/>
      <color rgb="FF0C0C0E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sz val="7"/>
      <name val="Arial"/>
      <family val="2"/>
      <charset val="238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9" fillId="0" borderId="3" xfId="1" applyNumberFormat="1" applyFont="1" applyFill="1" applyBorder="1" applyAlignment="1"/>
    <xf numFmtId="164" fontId="10" fillId="0" borderId="3" xfId="1" applyNumberFormat="1" applyFont="1" applyFill="1" applyBorder="1" applyAlignment="1"/>
    <xf numFmtId="0" fontId="6" fillId="0" borderId="0" xfId="0" applyFont="1" applyFill="1" applyBorder="1" applyAlignment="1"/>
    <xf numFmtId="0" fontId="11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4" fillId="0" borderId="0" xfId="0" applyFont="1" applyFill="1"/>
    <xf numFmtId="0" fontId="14" fillId="0" borderId="34" xfId="0" applyFont="1" applyFill="1" applyBorder="1" applyAlignment="1"/>
    <xf numFmtId="0" fontId="14" fillId="0" borderId="31" xfId="0" applyFont="1" applyFill="1" applyBorder="1" applyAlignment="1"/>
    <xf numFmtId="0" fontId="14" fillId="0" borderId="35" xfId="0" applyFont="1" applyFill="1" applyBorder="1" applyAlignment="1"/>
    <xf numFmtId="0" fontId="4" fillId="0" borderId="34" xfId="0" applyFont="1" applyFill="1" applyBorder="1" applyAlignment="1"/>
    <xf numFmtId="0" fontId="4" fillId="0" borderId="31" xfId="0" applyFont="1" applyFill="1" applyBorder="1" applyAlignment="1"/>
    <xf numFmtId="0" fontId="4" fillId="0" borderId="35" xfId="0" applyFont="1" applyFill="1" applyBorder="1" applyAlignment="1"/>
    <xf numFmtId="49" fontId="1" fillId="0" borderId="3" xfId="0" applyNumberFormat="1" applyFont="1" applyFill="1" applyBorder="1"/>
    <xf numFmtId="49" fontId="1" fillId="0" borderId="42" xfId="0" applyNumberFormat="1" applyFont="1" applyFill="1" applyBorder="1"/>
    <xf numFmtId="49" fontId="1" fillId="0" borderId="2" xfId="0" applyNumberFormat="1" applyFont="1" applyFill="1" applyBorder="1"/>
    <xf numFmtId="49" fontId="4" fillId="0" borderId="31" xfId="0" applyNumberFormat="1" applyFont="1" applyFill="1" applyBorder="1"/>
    <xf numFmtId="0" fontId="4" fillId="0" borderId="3" xfId="0" applyFont="1" applyFill="1" applyBorder="1" applyAlignment="1"/>
    <xf numFmtId="0" fontId="4" fillId="0" borderId="42" xfId="0" applyFont="1" applyFill="1" applyBorder="1" applyAlignment="1"/>
    <xf numFmtId="0" fontId="14" fillId="0" borderId="2" xfId="0" applyFont="1" applyFill="1" applyBorder="1" applyAlignment="1"/>
    <xf numFmtId="0" fontId="4" fillId="0" borderId="31" xfId="0" applyFont="1" applyFill="1" applyBorder="1"/>
    <xf numFmtId="0" fontId="4" fillId="0" borderId="56" xfId="0" applyFont="1" applyFill="1" applyBorder="1"/>
    <xf numFmtId="0" fontId="4" fillId="0" borderId="56" xfId="0" applyFont="1" applyFill="1" applyBorder="1" applyAlignment="1"/>
    <xf numFmtId="0" fontId="4" fillId="0" borderId="42" xfId="0" applyFont="1" applyFill="1" applyBorder="1"/>
    <xf numFmtId="0" fontId="4" fillId="0" borderId="60" xfId="0" applyFont="1" applyFill="1" applyBorder="1"/>
    <xf numFmtId="0" fontId="4" fillId="0" borderId="60" xfId="0" applyFont="1" applyFill="1" applyBorder="1" applyAlignment="1"/>
    <xf numFmtId="0" fontId="4" fillId="0" borderId="31" xfId="0" applyFont="1" applyFill="1" applyBorder="1" applyAlignment="1">
      <alignment vertical="center"/>
    </xf>
    <xf numFmtId="49" fontId="2" fillId="0" borderId="31" xfId="0" applyNumberFormat="1" applyFont="1" applyFill="1" applyBorder="1"/>
    <xf numFmtId="49" fontId="4" fillId="0" borderId="3" xfId="0" applyNumberFormat="1" applyFont="1" applyFill="1" applyBorder="1"/>
    <xf numFmtId="0" fontId="4" fillId="0" borderId="3" xfId="0" applyFont="1" applyFill="1" applyBorder="1"/>
    <xf numFmtId="49" fontId="4" fillId="0" borderId="42" xfId="0" applyNumberFormat="1" applyFont="1" applyFill="1" applyBorder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/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 applyFill="1" applyBorder="1" applyAlignment="1"/>
    <xf numFmtId="165" fontId="4" fillId="0" borderId="0" xfId="1" applyNumberFormat="1" applyFont="1" applyFill="1" applyBorder="1" applyAlignment="1">
      <alignment horizontal="center"/>
    </xf>
    <xf numFmtId="49" fontId="4" fillId="0" borderId="56" xfId="0" applyNumberFormat="1" applyFont="1" applyFill="1" applyBorder="1"/>
    <xf numFmtId="49" fontId="4" fillId="0" borderId="60" xfId="0" applyNumberFormat="1" applyFont="1" applyFill="1" applyBorder="1"/>
    <xf numFmtId="49" fontId="1" fillId="0" borderId="18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19" xfId="0" applyNumberFormat="1" applyFont="1" applyFill="1" applyBorder="1" applyAlignment="1"/>
    <xf numFmtId="49" fontId="2" fillId="0" borderId="24" xfId="0" applyNumberFormat="1" applyFont="1" applyFill="1" applyBorder="1" applyAlignment="1">
      <alignment horizontal="justify"/>
    </xf>
    <xf numFmtId="49" fontId="1" fillId="0" borderId="24" xfId="0" applyNumberFormat="1" applyFont="1" applyFill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/>
    <xf numFmtId="49" fontId="1" fillId="0" borderId="19" xfId="0" applyNumberFormat="1" applyFont="1" applyFill="1" applyBorder="1" applyAlignment="1"/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justify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vertical="top"/>
    </xf>
    <xf numFmtId="49" fontId="1" fillId="0" borderId="13" xfId="0" applyNumberFormat="1" applyFont="1" applyFill="1" applyBorder="1" applyAlignment="1"/>
    <xf numFmtId="49" fontId="1" fillId="0" borderId="12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top"/>
    </xf>
    <xf numFmtId="49" fontId="1" fillId="0" borderId="48" xfId="0" applyNumberFormat="1" applyFont="1" applyFill="1" applyBorder="1" applyAlignment="1"/>
    <xf numFmtId="49" fontId="1" fillId="0" borderId="2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top"/>
    </xf>
    <xf numFmtId="0" fontId="4" fillId="0" borderId="24" xfId="0" applyFont="1" applyFill="1" applyBorder="1"/>
    <xf numFmtId="0" fontId="4" fillId="0" borderId="24" xfId="0" applyFont="1" applyFill="1" applyBorder="1" applyAlignment="1"/>
    <xf numFmtId="0" fontId="14" fillId="0" borderId="12" xfId="0" applyFont="1" applyFill="1" applyBorder="1" applyAlignment="1"/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14" fillId="0" borderId="31" xfId="0" applyFont="1" applyFill="1" applyBorder="1"/>
    <xf numFmtId="0" fontId="19" fillId="0" borderId="0" xfId="0" applyFont="1" applyFill="1"/>
    <xf numFmtId="49" fontId="1" fillId="0" borderId="12" xfId="0" applyNumberFormat="1" applyFont="1" applyFill="1" applyBorder="1" applyAlignment="1"/>
    <xf numFmtId="49" fontId="1" fillId="0" borderId="14" xfId="0" applyNumberFormat="1" applyFont="1" applyFill="1" applyBorder="1" applyAlignment="1"/>
    <xf numFmtId="0" fontId="4" fillId="0" borderId="24" xfId="0" applyFont="1" applyFill="1" applyBorder="1" applyAlignment="1">
      <alignment vertical="top"/>
    </xf>
    <xf numFmtId="49" fontId="1" fillId="0" borderId="31" xfId="0" applyNumberFormat="1" applyFont="1" applyFill="1" applyBorder="1"/>
    <xf numFmtId="49" fontId="4" fillId="0" borderId="3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12" xfId="0" applyNumberFormat="1" applyFont="1" applyFill="1" applyBorder="1"/>
    <xf numFmtId="49" fontId="1" fillId="0" borderId="60" xfId="0" applyNumberFormat="1" applyFont="1" applyFill="1" applyBorder="1"/>
    <xf numFmtId="0" fontId="4" fillId="0" borderId="0" xfId="0" applyFont="1" applyFill="1" applyAlignment="1"/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1" fillId="0" borderId="24" xfId="0" applyNumberFormat="1" applyFont="1" applyFill="1" applyBorder="1"/>
    <xf numFmtId="49" fontId="1" fillId="0" borderId="56" xfId="0" applyNumberFormat="1" applyFont="1" applyFill="1" applyBorder="1"/>
    <xf numFmtId="0" fontId="5" fillId="0" borderId="0" xfId="0" applyFont="1" applyFill="1"/>
    <xf numFmtId="0" fontId="11" fillId="0" borderId="3" xfId="0" applyFont="1" applyFill="1" applyBorder="1"/>
    <xf numFmtId="0" fontId="8" fillId="0" borderId="0" xfId="0" applyFont="1" applyFill="1"/>
    <xf numFmtId="49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/>
    <xf numFmtId="0" fontId="3" fillId="0" borderId="42" xfId="0" applyFont="1" applyFill="1" applyBorder="1"/>
    <xf numFmtId="49" fontId="1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64" fontId="7" fillId="0" borderId="3" xfId="1" applyNumberFormat="1" applyFont="1" applyFill="1" applyBorder="1" applyAlignment="1"/>
    <xf numFmtId="164" fontId="7" fillId="0" borderId="3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/>
    <xf numFmtId="164" fontId="11" fillId="0" borderId="3" xfId="1" applyNumberFormat="1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/>
    <xf numFmtId="164" fontId="5" fillId="0" borderId="3" xfId="1" applyNumberFormat="1" applyFont="1" applyFill="1" applyBorder="1" applyAlignment="1"/>
    <xf numFmtId="164" fontId="4" fillId="0" borderId="3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/>
    <xf numFmtId="0" fontId="5" fillId="0" borderId="12" xfId="0" applyFont="1" applyFill="1" applyBorder="1" applyAlignment="1"/>
    <xf numFmtId="0" fontId="5" fillId="0" borderId="12" xfId="0" applyFont="1" applyFill="1" applyBorder="1"/>
    <xf numFmtId="0" fontId="5" fillId="0" borderId="14" xfId="0" applyFont="1" applyFill="1" applyBorder="1"/>
    <xf numFmtId="0" fontId="5" fillId="0" borderId="19" xfId="0" applyFont="1" applyFill="1" applyBorder="1"/>
    <xf numFmtId="0" fontId="5" fillId="0" borderId="25" xfId="0" applyFont="1" applyFill="1" applyBorder="1" applyAlignment="1"/>
    <xf numFmtId="0" fontId="5" fillId="0" borderId="24" xfId="0" applyFont="1" applyFill="1" applyBorder="1" applyAlignment="1"/>
    <xf numFmtId="0" fontId="5" fillId="0" borderId="24" xfId="0" applyFont="1" applyFill="1" applyBorder="1"/>
    <xf numFmtId="0" fontId="5" fillId="0" borderId="26" xfId="0" applyFont="1" applyFill="1" applyBorder="1"/>
    <xf numFmtId="0" fontId="5" fillId="0" borderId="31" xfId="0" applyFont="1" applyFill="1" applyBorder="1"/>
    <xf numFmtId="0" fontId="5" fillId="0" borderId="35" xfId="0" applyFont="1" applyFill="1" applyBorder="1"/>
    <xf numFmtId="0" fontId="15" fillId="0" borderId="13" xfId="0" applyFont="1" applyFill="1" applyBorder="1" applyAlignment="1"/>
    <xf numFmtId="0" fontId="15" fillId="0" borderId="12" xfId="0" applyFont="1" applyFill="1" applyBorder="1" applyAlignment="1"/>
    <xf numFmtId="165" fontId="5" fillId="0" borderId="0" xfId="0" applyNumberFormat="1" applyFont="1" applyFill="1"/>
    <xf numFmtId="0" fontId="5" fillId="0" borderId="25" xfId="0" applyFont="1" applyFill="1" applyBorder="1" applyAlignment="1">
      <alignment vertical="top"/>
    </xf>
    <xf numFmtId="0" fontId="15" fillId="0" borderId="34" xfId="0" applyFont="1" applyFill="1" applyBorder="1" applyAlignment="1"/>
    <xf numFmtId="0" fontId="5" fillId="0" borderId="31" xfId="0" applyFont="1" applyFill="1" applyBorder="1" applyAlignment="1"/>
    <xf numFmtId="0" fontId="5" fillId="0" borderId="36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/>
    <xf numFmtId="0" fontId="5" fillId="0" borderId="37" xfId="0" applyFont="1" applyFill="1" applyBorder="1" applyAlignment="1"/>
    <xf numFmtId="0" fontId="5" fillId="0" borderId="41" xfId="0" applyFont="1" applyFill="1" applyBorder="1" applyAlignment="1">
      <alignment horizontal="right"/>
    </xf>
    <xf numFmtId="0" fontId="5" fillId="0" borderId="42" xfId="0" applyFont="1" applyFill="1" applyBorder="1" applyAlignment="1"/>
    <xf numFmtId="0" fontId="5" fillId="0" borderId="43" xfId="0" applyFont="1" applyFill="1" applyBorder="1" applyAlignment="1"/>
    <xf numFmtId="0" fontId="5" fillId="0" borderId="42" xfId="0" applyFont="1" applyFill="1" applyBorder="1"/>
    <xf numFmtId="0" fontId="5" fillId="0" borderId="43" xfId="0" applyFont="1" applyFill="1" applyBorder="1"/>
    <xf numFmtId="0" fontId="5" fillId="0" borderId="48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49" xfId="0" applyFont="1" applyFill="1" applyBorder="1" applyAlignment="1"/>
    <xf numFmtId="0" fontId="15" fillId="0" borderId="34" xfId="0" applyFont="1" applyFill="1" applyBorder="1"/>
    <xf numFmtId="0" fontId="15" fillId="0" borderId="31" xfId="0" applyFont="1" applyFill="1" applyBorder="1" applyAlignment="1"/>
    <xf numFmtId="0" fontId="5" fillId="0" borderId="35" xfId="0" applyFont="1" applyFill="1" applyBorder="1" applyAlignment="1"/>
    <xf numFmtId="0" fontId="5" fillId="0" borderId="36" xfId="0" applyFont="1" applyFill="1" applyBorder="1"/>
    <xf numFmtId="0" fontId="5" fillId="0" borderId="41" xfId="0" applyFont="1" applyFill="1" applyBorder="1"/>
    <xf numFmtId="0" fontId="5" fillId="0" borderId="48" xfId="0" applyFont="1" applyFill="1" applyBorder="1"/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/>
      <protection locked="0"/>
    </xf>
    <xf numFmtId="165" fontId="5" fillId="0" borderId="12" xfId="1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165" fontId="5" fillId="0" borderId="0" xfId="1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left"/>
    </xf>
    <xf numFmtId="0" fontId="15" fillId="0" borderId="14" xfId="0" applyFont="1" applyFill="1" applyBorder="1" applyAlignment="1"/>
    <xf numFmtId="0" fontId="15" fillId="0" borderId="25" xfId="0" applyFont="1" applyFill="1" applyBorder="1" applyAlignment="1"/>
    <xf numFmtId="0" fontId="15" fillId="0" borderId="24" xfId="0" applyFont="1" applyFill="1" applyBorder="1" applyAlignment="1"/>
    <xf numFmtId="0" fontId="15" fillId="0" borderId="26" xfId="0" applyFont="1" applyFill="1" applyBorder="1" applyAlignment="1"/>
    <xf numFmtId="0" fontId="5" fillId="0" borderId="36" xfId="0" applyFont="1" applyFill="1" applyBorder="1" applyAlignment="1"/>
    <xf numFmtId="0" fontId="5" fillId="0" borderId="41" xfId="0" applyFont="1" applyFill="1" applyBorder="1" applyAlignment="1"/>
    <xf numFmtId="0" fontId="5" fillId="0" borderId="48" xfId="0" applyFont="1" applyFill="1" applyBorder="1" applyAlignment="1"/>
    <xf numFmtId="0" fontId="5" fillId="0" borderId="59" xfId="0" applyFont="1" applyFill="1" applyBorder="1" applyAlignment="1"/>
    <xf numFmtId="0" fontId="5" fillId="0" borderId="6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/>
    <xf numFmtId="0" fontId="5" fillId="0" borderId="4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49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5" fillId="0" borderId="60" xfId="0" applyFont="1" applyFill="1" applyBorder="1"/>
    <xf numFmtId="0" fontId="5" fillId="0" borderId="61" xfId="0" applyFont="1" applyFill="1" applyBorder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165" fontId="5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/>
    <xf numFmtId="164" fontId="9" fillId="0" borderId="0" xfId="1" applyNumberFormat="1" applyFont="1" applyFill="1" applyBorder="1" applyAlignment="1"/>
    <xf numFmtId="49" fontId="9" fillId="0" borderId="3" xfId="0" applyNumberFormat="1" applyFont="1" applyFill="1" applyBorder="1" applyAlignment="1"/>
    <xf numFmtId="0" fontId="9" fillId="0" borderId="3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/>
    <xf numFmtId="0" fontId="9" fillId="0" borderId="42" xfId="0" applyNumberFormat="1" applyFont="1" applyFill="1" applyBorder="1" applyAlignment="1"/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4" fillId="2" borderId="34" xfId="0" applyFont="1" applyFill="1" applyBorder="1" applyAlignment="1"/>
    <xf numFmtId="0" fontId="14" fillId="2" borderId="31" xfId="0" applyFont="1" applyFill="1" applyBorder="1" applyAlignment="1">
      <alignment horizontal="left"/>
    </xf>
    <xf numFmtId="0" fontId="14" fillId="2" borderId="31" xfId="0" applyFont="1" applyFill="1" applyBorder="1" applyAlignment="1"/>
    <xf numFmtId="0" fontId="14" fillId="2" borderId="35" xfId="0" applyFont="1" applyFill="1" applyBorder="1" applyAlignment="1"/>
    <xf numFmtId="0" fontId="4" fillId="2" borderId="55" xfId="0" applyFont="1" applyFill="1" applyBorder="1" applyAlignment="1"/>
    <xf numFmtId="0" fontId="4" fillId="2" borderId="56" xfId="0" applyFont="1" applyFill="1" applyBorder="1" applyAlignment="1"/>
    <xf numFmtId="0" fontId="4" fillId="2" borderId="57" xfId="0" applyFont="1" applyFill="1" applyBorder="1" applyAlignment="1"/>
    <xf numFmtId="0" fontId="4" fillId="2" borderId="59" xfId="0" applyFont="1" applyFill="1" applyBorder="1" applyAlignment="1"/>
    <xf numFmtId="0" fontId="4" fillId="2" borderId="60" xfId="0" applyFont="1" applyFill="1" applyBorder="1" applyAlignment="1"/>
    <xf numFmtId="0" fontId="4" fillId="2" borderId="61" xfId="0" applyFont="1" applyFill="1" applyBorder="1" applyAlignment="1"/>
    <xf numFmtId="0" fontId="4" fillId="2" borderId="13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0" fontId="4" fillId="2" borderId="43" xfId="0" applyFont="1" applyFill="1" applyBorder="1" applyAlignment="1"/>
    <xf numFmtId="0" fontId="4" fillId="2" borderId="59" xfId="0" applyFont="1" applyFill="1" applyBorder="1" applyAlignment="1">
      <alignment horizontal="center" vertical="center"/>
    </xf>
    <xf numFmtId="0" fontId="14" fillId="2" borderId="34" xfId="0" applyFont="1" applyFill="1" applyBorder="1" applyAlignment="1"/>
    <xf numFmtId="0" fontId="4" fillId="2" borderId="1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left"/>
    </xf>
    <xf numFmtId="0" fontId="27" fillId="0" borderId="0" xfId="0" applyFont="1" applyFill="1"/>
    <xf numFmtId="0" fontId="20" fillId="0" borderId="0" xfId="0" applyFont="1" applyFill="1"/>
    <xf numFmtId="0" fontId="24" fillId="0" borderId="1" xfId="0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164" fontId="28" fillId="0" borderId="3" xfId="0" applyNumberFormat="1" applyFont="1" applyFill="1" applyBorder="1" applyAlignment="1"/>
    <xf numFmtId="0" fontId="20" fillId="0" borderId="0" xfId="0" applyFont="1" applyFill="1" applyBorder="1"/>
    <xf numFmtId="0" fontId="29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0" fillId="0" borderId="3" xfId="1" applyNumberFormat="1" applyFont="1" applyFill="1" applyBorder="1" applyAlignment="1"/>
    <xf numFmtId="164" fontId="31" fillId="0" borderId="3" xfId="1" applyNumberFormat="1" applyFont="1" applyFill="1" applyBorder="1" applyAlignment="1"/>
    <xf numFmtId="164" fontId="32" fillId="0" borderId="3" xfId="1" applyNumberFormat="1" applyFont="1" applyFill="1" applyBorder="1" applyAlignment="1"/>
    <xf numFmtId="0" fontId="20" fillId="0" borderId="0" xfId="0" applyFont="1" applyFill="1" applyAlignment="1">
      <alignment horizontal="left"/>
    </xf>
    <xf numFmtId="0" fontId="26" fillId="0" borderId="0" xfId="0" applyFont="1" applyFill="1"/>
    <xf numFmtId="164" fontId="26" fillId="0" borderId="3" xfId="1" applyNumberFormat="1" applyFont="1" applyFill="1" applyBorder="1" applyAlignment="1"/>
    <xf numFmtId="0" fontId="26" fillId="0" borderId="3" xfId="0" applyFont="1" applyFill="1" applyBorder="1" applyAlignment="1"/>
    <xf numFmtId="0" fontId="24" fillId="0" borderId="3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11" fillId="0" borderId="3" xfId="0" applyFont="1" applyBorder="1"/>
    <xf numFmtId="0" fontId="5" fillId="0" borderId="3" xfId="0" applyFont="1" applyBorder="1"/>
    <xf numFmtId="0" fontId="9" fillId="0" borderId="0" xfId="0" applyNumberFormat="1" applyFont="1" applyFill="1" applyBorder="1" applyAlignment="1"/>
    <xf numFmtId="0" fontId="23" fillId="0" borderId="0" xfId="0" applyFont="1" applyFill="1"/>
    <xf numFmtId="164" fontId="20" fillId="0" borderId="0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center"/>
    </xf>
    <xf numFmtId="165" fontId="20" fillId="0" borderId="0" xfId="0" applyNumberFormat="1" applyFont="1" applyFill="1" applyBorder="1"/>
    <xf numFmtId="164" fontId="20" fillId="0" borderId="0" xfId="1" applyNumberFormat="1" applyFont="1" applyFill="1" applyBorder="1"/>
    <xf numFmtId="0" fontId="20" fillId="0" borderId="0" xfId="0" applyFont="1" applyFill="1" applyAlignment="1"/>
    <xf numFmtId="165" fontId="29" fillId="0" borderId="0" xfId="1" applyNumberFormat="1" applyFont="1" applyFill="1" applyBorder="1" applyAlignment="1">
      <alignment horizontal="left"/>
    </xf>
    <xf numFmtId="0" fontId="14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2" borderId="1" xfId="0" applyNumberFormat="1" applyFont="1" applyFill="1" applyBorder="1" applyAlignment="1" applyProtection="1">
      <alignment horizontal="center"/>
      <protection hidden="1"/>
    </xf>
    <xf numFmtId="164" fontId="7" fillId="0" borderId="3" xfId="0" applyNumberFormat="1" applyFont="1" applyFill="1" applyBorder="1" applyAlignment="1" applyProtection="1">
      <alignment horizontal="left"/>
      <protection hidden="1"/>
    </xf>
    <xf numFmtId="164" fontId="35" fillId="0" borderId="3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164" fontId="9" fillId="0" borderId="3" xfId="1" applyNumberFormat="1" applyFont="1" applyFill="1" applyBorder="1" applyAlignment="1" applyProtection="1">
      <alignment horizontal="left"/>
      <protection hidden="1"/>
    </xf>
    <xf numFmtId="164" fontId="11" fillId="0" borderId="3" xfId="1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64" fontId="9" fillId="0" borderId="0" xfId="1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5" fillId="0" borderId="13" xfId="0" applyFont="1" applyFill="1" applyBorder="1" applyAlignment="1" applyProtection="1">
      <alignment vertical="center" textRotation="90"/>
      <protection hidden="1"/>
    </xf>
    <xf numFmtId="0" fontId="26" fillId="0" borderId="14" xfId="0" applyFont="1" applyBorder="1" applyAlignment="1" applyProtection="1">
      <protection hidden="1"/>
    </xf>
    <xf numFmtId="0" fontId="26" fillId="0" borderId="18" xfId="0" applyFont="1" applyBorder="1" applyAlignment="1" applyProtection="1">
      <protection hidden="1"/>
    </xf>
    <xf numFmtId="0" fontId="26" fillId="0" borderId="19" xfId="0" applyFont="1" applyBorder="1" applyAlignment="1" applyProtection="1">
      <protection hidden="1"/>
    </xf>
    <xf numFmtId="0" fontId="15" fillId="0" borderId="0" xfId="0" applyFont="1" applyFill="1" applyProtection="1">
      <protection hidden="1"/>
    </xf>
    <xf numFmtId="0" fontId="26" fillId="0" borderId="25" xfId="0" applyFont="1" applyBorder="1" applyAlignment="1" applyProtection="1">
      <protection hidden="1"/>
    </xf>
    <xf numFmtId="0" fontId="26" fillId="0" borderId="26" xfId="0" applyFont="1" applyBorder="1" applyAlignment="1" applyProtection="1">
      <protection hidden="1"/>
    </xf>
    <xf numFmtId="0" fontId="5" fillId="0" borderId="0" xfId="0" applyFont="1" applyFill="1" applyBorder="1" applyProtection="1">
      <protection hidden="1"/>
    </xf>
    <xf numFmtId="49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165" fontId="15" fillId="0" borderId="0" xfId="1" applyNumberFormat="1" applyFont="1" applyFill="1" applyBorder="1" applyAlignment="1" applyProtection="1">
      <alignment horizontal="center"/>
      <protection locked="0" hidden="1"/>
    </xf>
    <xf numFmtId="165" fontId="5" fillId="0" borderId="0" xfId="1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11" fillId="0" borderId="3" xfId="0" applyFont="1" applyFill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0" fontId="4" fillId="0" borderId="4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165" fontId="4" fillId="0" borderId="59" xfId="1" applyNumberFormat="1" applyFont="1" applyFill="1" applyBorder="1" applyAlignment="1">
      <alignment horizontal="center"/>
    </xf>
    <xf numFmtId="165" fontId="4" fillId="0" borderId="60" xfId="1" applyNumberFormat="1" applyFont="1" applyFill="1" applyBorder="1" applyAlignment="1">
      <alignment horizontal="center"/>
    </xf>
    <xf numFmtId="165" fontId="4" fillId="0" borderId="6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65" fontId="4" fillId="0" borderId="56" xfId="1" applyNumberFormat="1" applyFont="1" applyFill="1" applyBorder="1" applyAlignment="1">
      <alignment horizontal="center"/>
    </xf>
    <xf numFmtId="165" fontId="4" fillId="0" borderId="57" xfId="1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65" fontId="4" fillId="0" borderId="42" xfId="1" applyNumberFormat="1" applyFont="1" applyFill="1" applyBorder="1" applyAlignment="1">
      <alignment horizontal="center"/>
    </xf>
    <xf numFmtId="165" fontId="4" fillId="0" borderId="43" xfId="1" applyNumberFormat="1" applyFont="1" applyFill="1" applyBorder="1" applyAlignment="1">
      <alignment horizontal="center"/>
    </xf>
    <xf numFmtId="165" fontId="4" fillId="0" borderId="41" xfId="1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5" fontId="4" fillId="0" borderId="55" xfId="1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37" xfId="1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4" fillId="0" borderId="49" xfId="1" applyNumberFormat="1" applyFont="1" applyFill="1" applyBorder="1" applyAlignment="1">
      <alignment horizontal="center"/>
    </xf>
    <xf numFmtId="165" fontId="14" fillId="0" borderId="60" xfId="1" applyNumberFormat="1" applyFont="1" applyFill="1" applyBorder="1" applyAlignment="1">
      <alignment horizontal="center"/>
    </xf>
    <xf numFmtId="165" fontId="14" fillId="0" borderId="61" xfId="1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5" fontId="4" fillId="0" borderId="31" xfId="1" applyNumberFormat="1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65" fontId="14" fillId="0" borderId="13" xfId="1" applyNumberFormat="1" applyFont="1" applyFill="1" applyBorder="1" applyAlignment="1">
      <alignment horizontal="center" vertical="center"/>
    </xf>
    <xf numFmtId="165" fontId="14" fillId="0" borderId="12" xfId="1" applyNumberFormat="1" applyFont="1" applyFill="1" applyBorder="1" applyAlignment="1">
      <alignment horizontal="center" vertical="center"/>
    </xf>
    <xf numFmtId="165" fontId="14" fillId="0" borderId="14" xfId="1" applyNumberFormat="1" applyFont="1" applyFill="1" applyBorder="1" applyAlignment="1">
      <alignment horizontal="center" vertical="center"/>
    </xf>
    <xf numFmtId="165" fontId="14" fillId="0" borderId="36" xfId="1" applyNumberFormat="1" applyFont="1" applyFill="1" applyBorder="1" applyAlignment="1">
      <alignment horizontal="center" vertical="center"/>
    </xf>
    <xf numFmtId="165" fontId="14" fillId="0" borderId="3" xfId="1" applyNumberFormat="1" applyFont="1" applyFill="1" applyBorder="1" applyAlignment="1">
      <alignment horizontal="center" vertical="center"/>
    </xf>
    <xf numFmtId="165" fontId="14" fillId="0" borderId="37" xfId="1" applyNumberFormat="1" applyFont="1" applyFill="1" applyBorder="1" applyAlignment="1">
      <alignment horizontal="center" vertical="center"/>
    </xf>
    <xf numFmtId="165" fontId="14" fillId="0" borderId="34" xfId="1" applyNumberFormat="1" applyFont="1" applyFill="1" applyBorder="1" applyAlignment="1">
      <alignment horizontal="center"/>
    </xf>
    <xf numFmtId="165" fontId="14" fillId="0" borderId="31" xfId="1" applyNumberFormat="1" applyFont="1" applyFill="1" applyBorder="1" applyAlignment="1">
      <alignment horizontal="center"/>
    </xf>
    <xf numFmtId="165" fontId="14" fillId="0" borderId="35" xfId="1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165" fontId="4" fillId="0" borderId="34" xfId="1" applyNumberFormat="1" applyFont="1" applyFill="1" applyBorder="1" applyAlignment="1">
      <alignment horizontal="center"/>
    </xf>
    <xf numFmtId="165" fontId="4" fillId="0" borderId="36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37" xfId="1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4" fillId="0" borderId="36" xfId="1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4" fillId="0" borderId="25" xfId="1" applyNumberFormat="1" applyFont="1" applyFill="1" applyBorder="1" applyAlignment="1">
      <alignment horizontal="center" vertical="center"/>
    </xf>
    <xf numFmtId="165" fontId="14" fillId="0" borderId="24" xfId="1" applyNumberFormat="1" applyFont="1" applyFill="1" applyBorder="1" applyAlignment="1">
      <alignment horizontal="center" vertical="center"/>
    </xf>
    <xf numFmtId="165" fontId="14" fillId="0" borderId="26" xfId="1" applyNumberFormat="1" applyFont="1" applyFill="1" applyBorder="1" applyAlignment="1">
      <alignment horizontal="center" vertical="center"/>
    </xf>
    <xf numFmtId="165" fontId="4" fillId="0" borderId="33" xfId="1" applyNumberFormat="1" applyFont="1" applyFill="1" applyBorder="1" applyAlignment="1">
      <alignment horizontal="center"/>
    </xf>
    <xf numFmtId="165" fontId="4" fillId="0" borderId="30" xfId="1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49" xfId="0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justify"/>
    </xf>
    <xf numFmtId="49" fontId="1" fillId="0" borderId="12" xfId="0" applyNumberFormat="1" applyFont="1" applyFill="1" applyBorder="1" applyAlignment="1">
      <alignment horizontal="justify"/>
    </xf>
    <xf numFmtId="49" fontId="1" fillId="0" borderId="14" xfId="0" applyNumberFormat="1" applyFont="1" applyFill="1" applyBorder="1" applyAlignment="1">
      <alignment horizontal="justify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/>
    </xf>
    <xf numFmtId="165" fontId="14" fillId="0" borderId="18" xfId="1" applyNumberFormat="1" applyFont="1" applyFill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center" vertical="center"/>
    </xf>
    <xf numFmtId="165" fontId="14" fillId="0" borderId="19" xfId="1" applyNumberFormat="1" applyFont="1" applyFill="1" applyBorder="1" applyAlignment="1">
      <alignment horizontal="center" vertical="center"/>
    </xf>
    <xf numFmtId="165" fontId="5" fillId="0" borderId="41" xfId="1" applyNumberFormat="1" applyFont="1" applyFill="1" applyBorder="1" applyAlignment="1">
      <alignment horizontal="center"/>
    </xf>
    <xf numFmtId="165" fontId="5" fillId="0" borderId="42" xfId="1" applyNumberFormat="1" applyFont="1" applyFill="1" applyBorder="1" applyAlignment="1">
      <alignment horizontal="center"/>
    </xf>
    <xf numFmtId="165" fontId="5" fillId="0" borderId="43" xfId="1" applyNumberFormat="1" applyFont="1" applyFill="1" applyBorder="1" applyAlignment="1">
      <alignment horizontal="center"/>
    </xf>
    <xf numFmtId="165" fontId="5" fillId="0" borderId="36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5" fontId="5" fillId="0" borderId="48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165" fontId="5" fillId="0" borderId="49" xfId="1" applyNumberFormat="1" applyFont="1" applyFill="1" applyBorder="1" applyAlignment="1">
      <alignment horizontal="center"/>
    </xf>
    <xf numFmtId="165" fontId="15" fillId="0" borderId="34" xfId="1" applyNumberFormat="1" applyFont="1" applyFill="1" applyBorder="1" applyAlignment="1">
      <alignment horizontal="center"/>
    </xf>
    <xf numFmtId="165" fontId="15" fillId="0" borderId="31" xfId="1" applyNumberFormat="1" applyFont="1" applyFill="1" applyBorder="1" applyAlignment="1">
      <alignment horizontal="center"/>
    </xf>
    <xf numFmtId="165" fontId="15" fillId="0" borderId="35" xfId="1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justify"/>
    </xf>
    <xf numFmtId="49" fontId="4" fillId="0" borderId="31" xfId="0" applyNumberFormat="1" applyFont="1" applyFill="1" applyBorder="1" applyAlignment="1">
      <alignment horizontal="justify"/>
    </xf>
    <xf numFmtId="49" fontId="4" fillId="0" borderId="35" xfId="0" applyNumberFormat="1" applyFont="1" applyFill="1" applyBorder="1" applyAlignment="1">
      <alignment horizontal="justify"/>
    </xf>
    <xf numFmtId="0" fontId="3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5" fontId="5" fillId="0" borderId="34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5" fontId="5" fillId="0" borderId="35" xfId="1" applyNumberFormat="1" applyFont="1" applyFill="1" applyBorder="1" applyAlignment="1">
      <alignment horizontal="center" vertical="center"/>
    </xf>
    <xf numFmtId="165" fontId="5" fillId="0" borderId="55" xfId="1" applyNumberFormat="1" applyFont="1" applyFill="1" applyBorder="1" applyAlignment="1">
      <alignment horizontal="center"/>
    </xf>
    <xf numFmtId="165" fontId="5" fillId="0" borderId="56" xfId="1" applyNumberFormat="1" applyFont="1" applyFill="1" applyBorder="1" applyAlignment="1">
      <alignment horizontal="center"/>
    </xf>
    <xf numFmtId="165" fontId="5" fillId="0" borderId="57" xfId="1" applyNumberFormat="1" applyFont="1" applyFill="1" applyBorder="1" applyAlignment="1">
      <alignment horizontal="center"/>
    </xf>
    <xf numFmtId="165" fontId="5" fillId="0" borderId="34" xfId="1" applyNumberFormat="1" applyFont="1" applyFill="1" applyBorder="1" applyAlignment="1">
      <alignment horizontal="center"/>
    </xf>
    <xf numFmtId="165" fontId="5" fillId="0" borderId="31" xfId="1" applyNumberFormat="1" applyFont="1" applyFill="1" applyBorder="1" applyAlignment="1">
      <alignment horizontal="center"/>
    </xf>
    <xf numFmtId="165" fontId="5" fillId="0" borderId="35" xfId="1" applyNumberFormat="1" applyFont="1" applyFill="1" applyBorder="1" applyAlignment="1">
      <alignment horizontal="center"/>
    </xf>
    <xf numFmtId="165" fontId="5" fillId="0" borderId="59" xfId="1" applyNumberFormat="1" applyFont="1" applyFill="1" applyBorder="1" applyAlignment="1">
      <alignment horizontal="center"/>
    </xf>
    <xf numFmtId="165" fontId="5" fillId="0" borderId="60" xfId="1" applyNumberFormat="1" applyFont="1" applyFill="1" applyBorder="1" applyAlignment="1">
      <alignment horizontal="center"/>
    </xf>
    <xf numFmtId="165" fontId="5" fillId="0" borderId="61" xfId="1" applyNumberFormat="1" applyFont="1" applyFill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33" xfId="1" applyNumberFormat="1" applyFont="1" applyFill="1" applyBorder="1" applyAlignment="1">
      <alignment horizontal="center"/>
    </xf>
    <xf numFmtId="165" fontId="5" fillId="0" borderId="30" xfId="1" applyNumberFormat="1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49" fontId="17" fillId="0" borderId="42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165" fontId="5" fillId="0" borderId="45" xfId="1" applyNumberFormat="1" applyFont="1" applyFill="1" applyBorder="1" applyAlignment="1">
      <alignment horizontal="center"/>
    </xf>
    <xf numFmtId="165" fontId="5" fillId="0" borderId="46" xfId="1" applyNumberFormat="1" applyFont="1" applyFill="1" applyBorder="1" applyAlignment="1">
      <alignment horizontal="center"/>
    </xf>
    <xf numFmtId="165" fontId="5" fillId="0" borderId="47" xfId="1" applyNumberFormat="1" applyFont="1" applyFill="1" applyBorder="1" applyAlignment="1">
      <alignment horizontal="center"/>
    </xf>
    <xf numFmtId="165" fontId="5" fillId="0" borderId="39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40" xfId="1" applyNumberFormat="1" applyFont="1" applyFill="1" applyBorder="1" applyAlignment="1">
      <alignment horizontal="center"/>
    </xf>
    <xf numFmtId="49" fontId="17" fillId="0" borderId="48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165" fontId="5" fillId="0" borderId="51" xfId="1" applyNumberFormat="1" applyFont="1" applyFill="1" applyBorder="1" applyAlignment="1">
      <alignment horizontal="center"/>
    </xf>
    <xf numFmtId="165" fontId="5" fillId="0" borderId="52" xfId="1" applyNumberFormat="1" applyFont="1" applyFill="1" applyBorder="1" applyAlignment="1">
      <alignment horizontal="center"/>
    </xf>
    <xf numFmtId="165" fontId="5" fillId="0" borderId="5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5" fontId="5" fillId="0" borderId="54" xfId="1" applyNumberFormat="1" applyFont="1" applyFill="1" applyBorder="1" applyAlignment="1">
      <alignment horizontal="center"/>
    </xf>
    <xf numFmtId="165" fontId="5" fillId="0" borderId="17" xfId="1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49" fontId="17" fillId="0" borderId="36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37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165" fontId="5" fillId="0" borderId="32" xfId="1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65" fontId="15" fillId="0" borderId="32" xfId="1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4" fillId="0" borderId="26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wrapText="1"/>
    </xf>
    <xf numFmtId="164" fontId="9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/>
      <protection locked="0"/>
    </xf>
    <xf numFmtId="165" fontId="5" fillId="0" borderId="15" xfId="1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5" fontId="15" fillId="0" borderId="58" xfId="0" applyNumberFormat="1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32" xfId="0" applyFont="1" applyFill="1" applyBorder="1" applyAlignment="1" applyProtection="1">
      <alignment horizontal="center"/>
      <protection locked="0"/>
    </xf>
    <xf numFmtId="49" fontId="5" fillId="0" borderId="3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58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49" fontId="5" fillId="0" borderId="58" xfId="0" applyNumberFormat="1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165" fontId="5" fillId="0" borderId="38" xfId="1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center"/>
      <protection locked="0"/>
    </xf>
    <xf numFmtId="49" fontId="5" fillId="0" borderId="44" xfId="0" applyNumberFormat="1" applyFont="1" applyFill="1" applyBorder="1" applyAlignment="1">
      <alignment horizontal="center"/>
    </xf>
    <xf numFmtId="165" fontId="5" fillId="0" borderId="44" xfId="1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165" fontId="5" fillId="0" borderId="50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65" fontId="15" fillId="0" borderId="13" xfId="1" applyNumberFormat="1" applyFont="1" applyFill="1" applyBorder="1" applyAlignment="1">
      <alignment horizontal="center"/>
    </xf>
    <xf numFmtId="165" fontId="15" fillId="0" borderId="12" xfId="1" applyNumberFormat="1" applyFont="1" applyFill="1" applyBorder="1" applyAlignment="1">
      <alignment horizontal="center"/>
    </xf>
    <xf numFmtId="165" fontId="15" fillId="0" borderId="14" xfId="1" applyNumberFormat="1" applyFont="1" applyFill="1" applyBorder="1" applyAlignment="1">
      <alignment horizontal="center"/>
    </xf>
    <xf numFmtId="165" fontId="15" fillId="0" borderId="25" xfId="1" applyNumberFormat="1" applyFont="1" applyFill="1" applyBorder="1" applyAlignment="1">
      <alignment horizontal="center"/>
    </xf>
    <xf numFmtId="165" fontId="15" fillId="0" borderId="24" xfId="1" applyNumberFormat="1" applyFont="1" applyFill="1" applyBorder="1" applyAlignment="1">
      <alignment horizontal="center"/>
    </xf>
    <xf numFmtId="165" fontId="15" fillId="0" borderId="26" xfId="1" applyNumberFormat="1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49" fontId="5" fillId="0" borderId="59" xfId="0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49" fontId="5" fillId="0" borderId="61" xfId="0" applyNumberFormat="1" applyFont="1" applyFill="1" applyBorder="1" applyAlignment="1">
      <alignment horizontal="center"/>
    </xf>
    <xf numFmtId="165" fontId="15" fillId="0" borderId="62" xfId="1" applyNumberFormat="1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165" fontId="15" fillId="0" borderId="9" xfId="1" applyNumberFormat="1" applyFont="1" applyFill="1" applyBorder="1" applyAlignment="1">
      <alignment horizontal="center"/>
    </xf>
    <xf numFmtId="165" fontId="15" fillId="0" borderId="10" xfId="1" applyNumberFormat="1" applyFont="1" applyFill="1" applyBorder="1" applyAlignment="1">
      <alignment horizontal="center"/>
    </xf>
    <xf numFmtId="165" fontId="15" fillId="0" borderId="64" xfId="1" applyNumberFormat="1" applyFont="1" applyFill="1" applyBorder="1" applyAlignment="1">
      <alignment horizontal="center"/>
    </xf>
    <xf numFmtId="165" fontId="15" fillId="0" borderId="11" xfId="1" applyNumberFormat="1" applyFont="1" applyFill="1" applyBorder="1" applyAlignment="1">
      <alignment horizontal="center"/>
    </xf>
    <xf numFmtId="165" fontId="15" fillId="0" borderId="28" xfId="1" applyNumberFormat="1" applyFont="1" applyFill="1" applyBorder="1" applyAlignment="1">
      <alignment horizontal="center"/>
    </xf>
    <xf numFmtId="165" fontId="15" fillId="0" borderId="29" xfId="1" applyNumberFormat="1" applyFont="1" applyFill="1" applyBorder="1" applyAlignment="1">
      <alignment horizontal="center"/>
    </xf>
    <xf numFmtId="165" fontId="15" fillId="0" borderId="33" xfId="1" applyNumberFormat="1" applyFont="1" applyFill="1" applyBorder="1" applyAlignment="1">
      <alignment horizontal="center"/>
    </xf>
    <xf numFmtId="165" fontId="15" fillId="0" borderId="30" xfId="1" applyNumberFormat="1" applyFont="1" applyFill="1" applyBorder="1" applyAlignment="1">
      <alignment horizontal="center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65" fontId="5" fillId="0" borderId="69" xfId="1" applyNumberFormat="1" applyFont="1" applyFill="1" applyBorder="1" applyAlignment="1">
      <alignment horizontal="center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165" fontId="5" fillId="0" borderId="6" xfId="1" applyNumberFormat="1" applyFont="1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165" fontId="5" fillId="0" borderId="29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0" fontId="5" fillId="0" borderId="59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165" fontId="15" fillId="0" borderId="70" xfId="1" applyNumberFormat="1" applyFont="1" applyFill="1" applyBorder="1" applyAlignment="1">
      <alignment horizontal="center"/>
    </xf>
    <xf numFmtId="165" fontId="15" fillId="0" borderId="71" xfId="1" applyNumberFormat="1" applyFont="1" applyFill="1" applyBorder="1" applyAlignment="1">
      <alignment horizontal="center"/>
    </xf>
    <xf numFmtId="165" fontId="15" fillId="0" borderId="72" xfId="1" applyNumberFormat="1" applyFont="1" applyFill="1" applyBorder="1" applyAlignment="1">
      <alignment horizontal="center"/>
    </xf>
    <xf numFmtId="165" fontId="15" fillId="0" borderId="73" xfId="1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2" fillId="0" borderId="0" xfId="1" applyNumberFormat="1" applyFont="1" applyFill="1" applyBorder="1" applyAlignment="1">
      <alignment horizontal="center"/>
    </xf>
    <xf numFmtId="164" fontId="32" fillId="0" borderId="3" xfId="1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 textRotation="90"/>
    </xf>
    <xf numFmtId="0" fontId="20" fillId="2" borderId="14" xfId="0" applyFont="1" applyFill="1" applyBorder="1" applyAlignment="1">
      <alignment horizontal="center" vertical="center" textRotation="90"/>
    </xf>
    <xf numFmtId="0" fontId="20" fillId="2" borderId="18" xfId="0" applyFont="1" applyFill="1" applyBorder="1" applyAlignment="1">
      <alignment horizontal="center" vertical="center" textRotation="90"/>
    </xf>
    <xf numFmtId="0" fontId="20" fillId="2" borderId="19" xfId="0" applyFont="1" applyFill="1" applyBorder="1" applyAlignment="1">
      <alignment horizontal="center" vertical="center" textRotation="90"/>
    </xf>
    <xf numFmtId="0" fontId="20" fillId="2" borderId="25" xfId="0" applyFont="1" applyFill="1" applyBorder="1" applyAlignment="1">
      <alignment horizontal="center" vertical="center" textRotation="90"/>
    </xf>
    <xf numFmtId="0" fontId="20" fillId="2" borderId="26" xfId="0" applyFont="1" applyFill="1" applyBorder="1" applyAlignment="1">
      <alignment horizontal="center" vertical="center" textRotation="90"/>
    </xf>
    <xf numFmtId="0" fontId="24" fillId="2" borderId="34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textRotation="90"/>
    </xf>
    <xf numFmtId="0" fontId="20" fillId="2" borderId="0" xfId="0" applyFont="1" applyFill="1" applyBorder="1" applyAlignment="1">
      <alignment horizontal="center" vertical="center" textRotation="90"/>
    </xf>
    <xf numFmtId="0" fontId="20" fillId="2" borderId="24" xfId="0" applyFont="1" applyFill="1" applyBorder="1" applyAlignment="1">
      <alignment horizontal="center" vertical="center" textRotation="90"/>
    </xf>
    <xf numFmtId="0" fontId="23" fillId="2" borderId="20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 vertical="center" textRotation="90"/>
    </xf>
    <xf numFmtId="0" fontId="20" fillId="2" borderId="63" xfId="0" applyFont="1" applyFill="1" applyBorder="1" applyAlignment="1">
      <alignment horizontal="center" vertical="center" textRotation="90"/>
    </xf>
    <xf numFmtId="0" fontId="20" fillId="2" borderId="67" xfId="0" applyFont="1" applyFill="1" applyBorder="1" applyAlignment="1">
      <alignment horizontal="center" vertical="center" textRotation="90"/>
    </xf>
    <xf numFmtId="0" fontId="24" fillId="2" borderId="12" xfId="0" applyFont="1" applyFill="1" applyBorder="1" applyAlignment="1">
      <alignment horizontal="center" vertical="center" textRotation="90"/>
    </xf>
    <xf numFmtId="0" fontId="24" fillId="2" borderId="0" xfId="0" applyFont="1" applyFill="1" applyBorder="1" applyAlignment="1">
      <alignment horizontal="center" vertical="center" textRotation="90"/>
    </xf>
    <xf numFmtId="0" fontId="24" fillId="2" borderId="24" xfId="0" applyFont="1" applyFill="1" applyBorder="1" applyAlignment="1">
      <alignment horizontal="center" vertical="center" textRotation="90"/>
    </xf>
    <xf numFmtId="0" fontId="26" fillId="2" borderId="18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 textRotation="90"/>
    </xf>
    <xf numFmtId="0" fontId="20" fillId="2" borderId="4" xfId="0" applyFont="1" applyFill="1" applyBorder="1" applyAlignment="1">
      <alignment horizontal="center" vertical="center" textRotation="90"/>
    </xf>
    <xf numFmtId="0" fontId="20" fillId="2" borderId="22" xfId="0" applyFont="1" applyFill="1" applyBorder="1" applyAlignment="1">
      <alignment horizontal="center" vertical="center" textRotation="90"/>
    </xf>
    <xf numFmtId="0" fontId="20" fillId="2" borderId="32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165" fontId="24" fillId="0" borderId="9" xfId="1" applyNumberFormat="1" applyFont="1" applyFill="1" applyBorder="1" applyAlignment="1" applyProtection="1">
      <alignment horizontal="center"/>
      <protection locked="0"/>
    </xf>
    <xf numFmtId="165" fontId="24" fillId="0" borderId="64" xfId="1" applyNumberFormat="1" applyFont="1" applyFill="1" applyBorder="1" applyAlignment="1" applyProtection="1">
      <alignment horizontal="center"/>
      <protection locked="0"/>
    </xf>
    <xf numFmtId="165" fontId="24" fillId="0" borderId="11" xfId="1" applyNumberFormat="1" applyFont="1" applyFill="1" applyBorder="1" applyAlignment="1" applyProtection="1">
      <alignment horizontal="center"/>
      <protection locked="0"/>
    </xf>
    <xf numFmtId="165" fontId="24" fillId="0" borderId="13" xfId="1" applyNumberFormat="1" applyFont="1" applyFill="1" applyBorder="1" applyAlignment="1" applyProtection="1">
      <alignment horizontal="center"/>
      <protection locked="0"/>
    </xf>
    <xf numFmtId="165" fontId="24" fillId="0" borderId="12" xfId="1" applyNumberFormat="1" applyFont="1" applyFill="1" applyBorder="1" applyAlignment="1" applyProtection="1">
      <alignment horizontal="center"/>
      <protection locked="0"/>
    </xf>
    <xf numFmtId="165" fontId="24" fillId="0" borderId="14" xfId="1" applyNumberFormat="1" applyFont="1" applyFill="1" applyBorder="1" applyAlignment="1" applyProtection="1">
      <alignment horizontal="center"/>
      <protection locked="0"/>
    </xf>
    <xf numFmtId="0" fontId="20" fillId="0" borderId="55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165" fontId="24" fillId="0" borderId="74" xfId="1" applyNumberFormat="1" applyFont="1" applyFill="1" applyBorder="1" applyAlignment="1" applyProtection="1">
      <alignment horizontal="center"/>
      <protection locked="0"/>
    </xf>
    <xf numFmtId="165" fontId="24" fillId="0" borderId="75" xfId="1" applyNumberFormat="1" applyFont="1" applyFill="1" applyBorder="1" applyAlignment="1" applyProtection="1">
      <alignment horizontal="center"/>
      <protection locked="0"/>
    </xf>
    <xf numFmtId="165" fontId="24" fillId="0" borderId="76" xfId="1" applyNumberFormat="1" applyFont="1" applyFill="1" applyBorder="1" applyAlignment="1" applyProtection="1">
      <alignment horizontal="center"/>
      <protection locked="0"/>
    </xf>
    <xf numFmtId="165" fontId="24" fillId="0" borderId="55" xfId="1" applyNumberFormat="1" applyFont="1" applyFill="1" applyBorder="1" applyAlignment="1" applyProtection="1">
      <alignment horizontal="center"/>
      <protection locked="0"/>
    </xf>
    <xf numFmtId="165" fontId="24" fillId="0" borderId="56" xfId="1" applyNumberFormat="1" applyFont="1" applyFill="1" applyBorder="1" applyAlignment="1" applyProtection="1">
      <alignment horizontal="center"/>
      <protection locked="0"/>
    </xf>
    <xf numFmtId="165" fontId="24" fillId="0" borderId="57" xfId="1" applyNumberFormat="1" applyFont="1" applyFill="1" applyBorder="1" applyAlignment="1" applyProtection="1">
      <alignment horizontal="center"/>
      <protection locked="0"/>
    </xf>
    <xf numFmtId="0" fontId="20" fillId="0" borderId="59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165" fontId="24" fillId="0" borderId="70" xfId="1" applyNumberFormat="1" applyFont="1" applyFill="1" applyBorder="1" applyAlignment="1" applyProtection="1">
      <alignment horizontal="center"/>
      <protection locked="0"/>
    </xf>
    <xf numFmtId="165" fontId="24" fillId="0" borderId="72" xfId="1" applyNumberFormat="1" applyFont="1" applyFill="1" applyBorder="1" applyAlignment="1" applyProtection="1">
      <alignment horizontal="center"/>
      <protection locked="0"/>
    </xf>
    <xf numFmtId="165" fontId="24" fillId="0" borderId="73" xfId="1" applyNumberFormat="1" applyFont="1" applyFill="1" applyBorder="1" applyAlignment="1" applyProtection="1">
      <alignment horizontal="center"/>
      <protection locked="0"/>
    </xf>
    <xf numFmtId="165" fontId="24" fillId="0" borderId="59" xfId="1" applyNumberFormat="1" applyFont="1" applyFill="1" applyBorder="1" applyAlignment="1" applyProtection="1">
      <alignment horizontal="center"/>
      <protection locked="0"/>
    </xf>
    <xf numFmtId="165" fontId="24" fillId="0" borderId="60" xfId="1" applyNumberFormat="1" applyFont="1" applyFill="1" applyBorder="1" applyAlignment="1" applyProtection="1">
      <alignment horizontal="center"/>
      <protection locked="0"/>
    </xf>
    <xf numFmtId="165" fontId="24" fillId="0" borderId="61" xfId="1" applyNumberFormat="1" applyFont="1" applyFill="1" applyBorder="1" applyAlignment="1" applyProtection="1">
      <alignment horizontal="center"/>
      <protection locked="0"/>
    </xf>
    <xf numFmtId="0" fontId="14" fillId="2" borderId="31" xfId="0" applyFont="1" applyFill="1" applyBorder="1" applyAlignment="1">
      <alignment horizontal="justify"/>
    </xf>
    <xf numFmtId="0" fontId="14" fillId="2" borderId="35" xfId="0" applyFont="1" applyFill="1" applyBorder="1" applyAlignment="1">
      <alignment horizontal="justify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justify"/>
    </xf>
    <xf numFmtId="0" fontId="4" fillId="2" borderId="43" xfId="0" applyFont="1" applyFill="1" applyBorder="1" applyAlignment="1">
      <alignment horizontal="justify"/>
    </xf>
    <xf numFmtId="0" fontId="20" fillId="0" borderId="41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165" fontId="24" fillId="0" borderId="45" xfId="1" applyNumberFormat="1" applyFont="1" applyFill="1" applyBorder="1" applyAlignment="1" applyProtection="1">
      <alignment horizontal="center"/>
      <protection locked="0"/>
    </xf>
    <xf numFmtId="165" fontId="24" fillId="0" borderId="46" xfId="1" applyNumberFormat="1" applyFont="1" applyFill="1" applyBorder="1" applyAlignment="1" applyProtection="1">
      <alignment horizontal="center"/>
      <protection locked="0"/>
    </xf>
    <xf numFmtId="165" fontId="24" fillId="0" borderId="47" xfId="1" applyNumberFormat="1" applyFont="1" applyFill="1" applyBorder="1" applyAlignment="1" applyProtection="1">
      <alignment horizontal="center"/>
      <protection locked="0"/>
    </xf>
    <xf numFmtId="165" fontId="24" fillId="0" borderId="41" xfId="1" applyNumberFormat="1" applyFont="1" applyFill="1" applyBorder="1" applyAlignment="1" applyProtection="1">
      <alignment horizontal="center"/>
      <protection locked="0"/>
    </xf>
    <xf numFmtId="165" fontId="24" fillId="0" borderId="42" xfId="1" applyNumberFormat="1" applyFont="1" applyFill="1" applyBorder="1" applyAlignment="1" applyProtection="1">
      <alignment horizontal="center"/>
      <protection locked="0"/>
    </xf>
    <xf numFmtId="165" fontId="24" fillId="0" borderId="43" xfId="1" applyNumberFormat="1" applyFont="1" applyFill="1" applyBorder="1" applyAlignment="1" applyProtection="1">
      <alignment horizontal="center"/>
      <protection locked="0"/>
    </xf>
    <xf numFmtId="0" fontId="4" fillId="2" borderId="60" xfId="0" applyFont="1" applyFill="1" applyBorder="1" applyAlignment="1">
      <alignment horizontal="justify"/>
    </xf>
    <xf numFmtId="0" fontId="4" fillId="2" borderId="61" xfId="0" applyFont="1" applyFill="1" applyBorder="1" applyAlignment="1">
      <alignment horizontal="justify"/>
    </xf>
    <xf numFmtId="0" fontId="20" fillId="0" borderId="59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5" fontId="24" fillId="0" borderId="28" xfId="1" applyNumberFormat="1" applyFont="1" applyFill="1" applyBorder="1" applyAlignment="1" applyProtection="1">
      <alignment horizontal="center"/>
      <protection locked="0"/>
    </xf>
    <xf numFmtId="165" fontId="24" fillId="0" borderId="33" xfId="1" applyNumberFormat="1" applyFont="1" applyFill="1" applyBorder="1" applyAlignment="1" applyProtection="1">
      <alignment horizontal="center"/>
      <protection locked="0"/>
    </xf>
    <xf numFmtId="165" fontId="24" fillId="0" borderId="30" xfId="1" applyNumberFormat="1" applyFont="1" applyFill="1" applyBorder="1" applyAlignment="1" applyProtection="1">
      <alignment horizontal="center"/>
      <protection locked="0"/>
    </xf>
    <xf numFmtId="165" fontId="24" fillId="0" borderId="34" xfId="1" applyNumberFormat="1" applyFont="1" applyFill="1" applyBorder="1" applyAlignment="1" applyProtection="1">
      <alignment horizontal="center"/>
      <protection locked="0"/>
    </xf>
    <xf numFmtId="165" fontId="24" fillId="0" borderId="31" xfId="1" applyNumberFormat="1" applyFont="1" applyFill="1" applyBorder="1" applyAlignment="1" applyProtection="1">
      <alignment horizontal="center"/>
      <protection locked="0"/>
    </xf>
    <xf numFmtId="165" fontId="24" fillId="0" borderId="35" xfId="1" applyNumberFormat="1" applyFont="1" applyFill="1" applyBorder="1" applyAlignment="1" applyProtection="1">
      <alignment horizontal="center"/>
      <protection locked="0"/>
    </xf>
    <xf numFmtId="164" fontId="11" fillId="0" borderId="0" xfId="1" applyNumberFormat="1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 vertical="center" textRotation="90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26" fillId="0" borderId="18" xfId="0" applyFont="1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/>
      <protection hidden="1"/>
    </xf>
    <xf numFmtId="0" fontId="26" fillId="0" borderId="26" xfId="0" applyFont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justify" vertical="center" textRotation="90"/>
      <protection hidden="1"/>
    </xf>
    <xf numFmtId="0" fontId="26" fillId="0" borderId="15" xfId="0" applyFont="1" applyBorder="1" applyProtection="1">
      <protection hidden="1"/>
    </xf>
    <xf numFmtId="0" fontId="26" fillId="0" borderId="20" xfId="0" applyFont="1" applyBorder="1" applyProtection="1">
      <protection hidden="1"/>
    </xf>
    <xf numFmtId="0" fontId="26" fillId="0" borderId="27" xfId="0" applyFont="1" applyBorder="1" applyProtection="1"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center"/>
    </xf>
    <xf numFmtId="165" fontId="5" fillId="0" borderId="58" xfId="1" applyNumberFormat="1" applyFont="1" applyFill="1" applyBorder="1" applyAlignment="1">
      <alignment horizontal="center"/>
    </xf>
    <xf numFmtId="165" fontId="15" fillId="0" borderId="44" xfId="1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/>
    </xf>
    <xf numFmtId="0" fontId="15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justify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36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37" xfId="1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justify"/>
    </xf>
    <xf numFmtId="0" fontId="5" fillId="0" borderId="5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49" fontId="15" fillId="0" borderId="62" xfId="0" applyNumberFormat="1" applyFont="1" applyFill="1" applyBorder="1" applyAlignment="1">
      <alignment horizontal="center"/>
    </xf>
    <xf numFmtId="0" fontId="15" fillId="0" borderId="62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center"/>
    </xf>
    <xf numFmtId="165" fontId="5" fillId="0" borderId="34" xfId="1" applyNumberFormat="1" applyFont="1" applyFill="1" applyBorder="1" applyAlignment="1" applyProtection="1">
      <alignment horizontal="center"/>
      <protection locked="0" hidden="1"/>
    </xf>
    <xf numFmtId="165" fontId="5" fillId="0" borderId="31" xfId="1" applyNumberFormat="1" applyFont="1" applyFill="1" applyBorder="1" applyAlignment="1" applyProtection="1">
      <alignment horizontal="center"/>
      <protection locked="0" hidden="1"/>
    </xf>
    <xf numFmtId="165" fontId="5" fillId="0" borderId="35" xfId="1" applyNumberFormat="1" applyFont="1" applyFill="1" applyBorder="1" applyAlignment="1" applyProtection="1">
      <alignment horizontal="center"/>
      <protection locked="0" hidden="1"/>
    </xf>
    <xf numFmtId="49" fontId="15" fillId="0" borderId="32" xfId="0" applyNumberFormat="1" applyFont="1" applyFill="1" applyBorder="1" applyAlignment="1" applyProtection="1">
      <alignment horizontal="center"/>
      <protection hidden="1"/>
    </xf>
    <xf numFmtId="0" fontId="15" fillId="0" borderId="32" xfId="0" applyFont="1" applyFill="1" applyBorder="1" applyAlignment="1" applyProtection="1">
      <alignment horizontal="left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165" fontId="15" fillId="0" borderId="34" xfId="1" applyNumberFormat="1" applyFont="1" applyFill="1" applyBorder="1" applyAlignment="1" applyProtection="1">
      <alignment horizontal="center"/>
      <protection locked="0" hidden="1"/>
    </xf>
    <xf numFmtId="165" fontId="15" fillId="0" borderId="31" xfId="1" applyNumberFormat="1" applyFont="1" applyFill="1" applyBorder="1" applyAlignment="1" applyProtection="1">
      <alignment horizontal="center"/>
      <protection locked="0" hidden="1"/>
    </xf>
    <xf numFmtId="165" fontId="15" fillId="0" borderId="35" xfId="1" applyNumberFormat="1" applyFont="1" applyFill="1" applyBorder="1" applyAlignment="1" applyProtection="1">
      <alignment horizontal="center"/>
      <protection locked="0" hidden="1"/>
    </xf>
    <xf numFmtId="165" fontId="5" fillId="0" borderId="55" xfId="1" applyNumberFormat="1" applyFont="1" applyFill="1" applyBorder="1" applyAlignment="1" applyProtection="1">
      <alignment horizontal="center"/>
      <protection locked="0" hidden="1"/>
    </xf>
    <xf numFmtId="165" fontId="5" fillId="0" borderId="56" xfId="1" applyNumberFormat="1" applyFont="1" applyFill="1" applyBorder="1" applyAlignment="1" applyProtection="1">
      <alignment horizontal="center"/>
      <protection locked="0" hidden="1"/>
    </xf>
    <xf numFmtId="165" fontId="5" fillId="0" borderId="57" xfId="1" applyNumberFormat="1" applyFont="1" applyFill="1" applyBorder="1" applyAlignment="1" applyProtection="1">
      <alignment horizontal="center"/>
      <protection locked="0" hidden="1"/>
    </xf>
    <xf numFmtId="49" fontId="5" fillId="0" borderId="44" xfId="0" applyNumberFormat="1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left"/>
      <protection hidden="1"/>
    </xf>
    <xf numFmtId="0" fontId="5" fillId="0" borderId="38" xfId="0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165" fontId="5" fillId="0" borderId="41" xfId="1" applyNumberFormat="1" applyFont="1" applyFill="1" applyBorder="1" applyAlignment="1" applyProtection="1">
      <alignment horizontal="center"/>
      <protection locked="0" hidden="1"/>
    </xf>
    <xf numFmtId="165" fontId="5" fillId="0" borderId="42" xfId="1" applyNumberFormat="1" applyFont="1" applyFill="1" applyBorder="1" applyAlignment="1" applyProtection="1">
      <alignment horizontal="center"/>
      <protection locked="0" hidden="1"/>
    </xf>
    <xf numFmtId="165" fontId="5" fillId="0" borderId="43" xfId="1" applyNumberFormat="1" applyFont="1" applyFill="1" applyBorder="1" applyAlignment="1" applyProtection="1">
      <alignment horizontal="center"/>
      <protection locked="0" hidden="1"/>
    </xf>
    <xf numFmtId="49" fontId="5" fillId="0" borderId="38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/>
      <protection hidden="1"/>
    </xf>
    <xf numFmtId="49" fontId="5" fillId="0" borderId="50" xfId="0" applyNumberFormat="1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left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65" fontId="5" fillId="0" borderId="59" xfId="1" applyNumberFormat="1" applyFont="1" applyFill="1" applyBorder="1" applyAlignment="1" applyProtection="1">
      <alignment horizontal="center"/>
      <protection locked="0" hidden="1"/>
    </xf>
    <xf numFmtId="165" fontId="5" fillId="0" borderId="60" xfId="1" applyNumberFormat="1" applyFont="1" applyFill="1" applyBorder="1" applyAlignment="1" applyProtection="1">
      <alignment horizontal="center"/>
      <protection locked="0" hidden="1"/>
    </xf>
    <xf numFmtId="165" fontId="5" fillId="0" borderId="61" xfId="1" applyNumberFormat="1" applyFont="1" applyFill="1" applyBorder="1" applyAlignment="1" applyProtection="1">
      <alignment horizontal="center"/>
      <protection locked="0" hidden="1"/>
    </xf>
    <xf numFmtId="49" fontId="5" fillId="0" borderId="32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left"/>
      <protection hidden="1"/>
    </xf>
    <xf numFmtId="0" fontId="15" fillId="0" borderId="44" xfId="0" applyFont="1" applyFill="1" applyBorder="1" applyAlignment="1" applyProtection="1">
      <alignment horizontal="center"/>
      <protection hidden="1"/>
    </xf>
    <xf numFmtId="0" fontId="15" fillId="0" borderId="38" xfId="0" applyFont="1" applyFill="1" applyBorder="1" applyAlignment="1" applyProtection="1">
      <alignment horizontal="center"/>
      <protection hidden="1"/>
    </xf>
    <xf numFmtId="165" fontId="5" fillId="0" borderId="12" xfId="1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hidden="1"/>
    </xf>
    <xf numFmtId="0" fontId="11" fillId="0" borderId="42" xfId="0" applyNumberFormat="1" applyFont="1" applyFill="1" applyBorder="1" applyAlignment="1" applyProtection="1">
      <alignment horizontal="center"/>
      <protection hidden="1"/>
    </xf>
    <xf numFmtId="164" fontId="11" fillId="0" borderId="2" xfId="1" applyNumberFormat="1" applyFont="1" applyFill="1" applyBorder="1" applyAlignment="1" applyProtection="1">
      <alignment horizontal="center"/>
      <protection hidden="1"/>
    </xf>
    <xf numFmtId="49" fontId="5" fillId="0" borderId="62" xfId="0" applyNumberFormat="1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left"/>
      <protection hidden="1"/>
    </xf>
    <xf numFmtId="0" fontId="15" fillId="0" borderId="6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gan/Downloads/Copy%20(2)%20of%20SME%2030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A excel"/>
      <sheetName val="Baza"/>
      <sheetName val="Kontrola"/>
      <sheetName val="PretGod"/>
      <sheetName val="UnosPod"/>
      <sheetName val="B.Uspjeha"/>
      <sheetName val="IzjIspDiv"/>
      <sheetName val="B.Stanja"/>
      <sheetName val="ANEKSpd"/>
      <sheetName val="P.Podaci"/>
      <sheetName val="NovoZap"/>
      <sheetName val="InvPrOpr"/>
      <sheetName val="InvStSred"/>
      <sheetName val="PlanInv"/>
      <sheetName val="ZahZaPovr"/>
      <sheetName val="ZahZaAkont"/>
      <sheetName val="GotTok_Direkt"/>
      <sheetName val="GotTok_Indir"/>
      <sheetName val="PromjKapitala"/>
      <sheetName val="GodIzvj"/>
      <sheetName val="Biljeske"/>
      <sheetName val="ObrOVN"/>
      <sheetName val="ObrP GKF"/>
      <sheetName val="ObrTZ"/>
      <sheetName val="ObrONS"/>
      <sheetName val="ObrZS"/>
      <sheetName val="ObavRazv"/>
      <sheetName val="OdlPred"/>
      <sheetName val="OdlRaspDob ili PokrGub"/>
      <sheetName val="Analiza"/>
      <sheetName val="AktFIA"/>
      <sheetName val="Omot"/>
      <sheetName val="StatAneks"/>
      <sheetName val="INV 1"/>
      <sheetName val="INV 2"/>
      <sheetName val="INV 3"/>
      <sheetName val="UnosPorBilans"/>
      <sheetName val="PorPrijava"/>
      <sheetName val="PorBil"/>
      <sheetName val="PorGub"/>
      <sheetName val="ObrTZ TK"/>
      <sheetName val="ObrONS TK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ObrONS ZZH"/>
      <sheetName val="Tabela-PK-1"/>
      <sheetName val="BU i BS SkrSema"/>
      <sheetName val="Narudzba"/>
      <sheetName val="List1"/>
      <sheetName val="PoluGod2019"/>
    </sheetNames>
    <sheetDataSet>
      <sheetData sheetId="0"/>
      <sheetData sheetId="1">
        <row r="6">
          <cell r="C6">
            <v>2018</v>
          </cell>
        </row>
        <row r="13">
          <cell r="C13" t="str">
            <v>30.06.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1.1.1.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1.1.2.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1">
          <cell r="E51" t="str">
            <v>-</v>
          </cell>
        </row>
        <row r="52">
          <cell r="E52" t="str">
            <v>-</v>
          </cell>
        </row>
        <row r="53">
          <cell r="E53" t="str">
            <v>-</v>
          </cell>
        </row>
        <row r="54">
          <cell r="E54" t="str">
            <v>-</v>
          </cell>
        </row>
        <row r="55">
          <cell r="E55" t="str">
            <v>-</v>
          </cell>
        </row>
        <row r="56">
          <cell r="E56" t="str">
            <v>-</v>
          </cell>
        </row>
        <row r="57">
          <cell r="E57" t="str">
            <v>-</v>
          </cell>
        </row>
        <row r="58">
          <cell r="E58" t="str">
            <v>-</v>
          </cell>
        </row>
        <row r="59">
          <cell r="E59" t="str">
            <v>-</v>
          </cell>
        </row>
        <row r="60">
          <cell r="E60" t="str">
            <v>-</v>
          </cell>
        </row>
        <row r="61">
          <cell r="E61" t="str">
            <v>-</v>
          </cell>
        </row>
        <row r="62">
          <cell r="E62" t="str">
            <v>-</v>
          </cell>
        </row>
        <row r="63">
          <cell r="E63" t="str">
            <v>-</v>
          </cell>
        </row>
        <row r="64">
          <cell r="E64" t="str">
            <v>-</v>
          </cell>
        </row>
        <row r="65">
          <cell r="E65" t="str">
            <v>-</v>
          </cell>
        </row>
        <row r="88">
          <cell r="E88" t="str">
            <v>-</v>
          </cell>
        </row>
        <row r="89">
          <cell r="E89" t="str">
            <v>1.2.5.</v>
          </cell>
        </row>
        <row r="90">
          <cell r="E90" t="str">
            <v>1.2.1.</v>
          </cell>
        </row>
        <row r="91">
          <cell r="E91" t="str">
            <v>-</v>
          </cell>
        </row>
        <row r="92">
          <cell r="E92" t="str">
            <v>-</v>
          </cell>
        </row>
        <row r="93">
          <cell r="E93" t="str">
            <v>1.2.4.</v>
          </cell>
        </row>
        <row r="94">
          <cell r="E94" t="str">
            <v>1.2.6.</v>
          </cell>
        </row>
        <row r="95">
          <cell r="E95" t="str">
            <v>-</v>
          </cell>
        </row>
        <row r="96">
          <cell r="E96" t="str">
            <v>1.2.2.</v>
          </cell>
        </row>
        <row r="97">
          <cell r="E97" t="str">
            <v>-</v>
          </cell>
        </row>
        <row r="98">
          <cell r="E98" t="str">
            <v>-</v>
          </cell>
        </row>
        <row r="99">
          <cell r="E99" t="str">
            <v>-</v>
          </cell>
        </row>
        <row r="100">
          <cell r="E100" t="str">
            <v>-</v>
          </cell>
        </row>
        <row r="101">
          <cell r="E101" t="str">
            <v>-</v>
          </cell>
        </row>
        <row r="102">
          <cell r="E102" t="str">
            <v>-</v>
          </cell>
        </row>
        <row r="103">
          <cell r="E103" t="str">
            <v>-</v>
          </cell>
        </row>
        <row r="104">
          <cell r="E104" t="str">
            <v>-</v>
          </cell>
        </row>
        <row r="105">
          <cell r="E105" t="str">
            <v>-</v>
          </cell>
        </row>
        <row r="106">
          <cell r="E106" t="str">
            <v>-</v>
          </cell>
        </row>
        <row r="107">
          <cell r="E107" t="str">
            <v>-</v>
          </cell>
        </row>
        <row r="108">
          <cell r="E108" t="str">
            <v>-</v>
          </cell>
        </row>
        <row r="109">
          <cell r="E109" t="str">
            <v>-</v>
          </cell>
        </row>
        <row r="110">
          <cell r="E110" t="str">
            <v>-</v>
          </cell>
        </row>
        <row r="111">
          <cell r="E111" t="str">
            <v>1.2.3.</v>
          </cell>
        </row>
        <row r="112">
          <cell r="E112" t="str">
            <v>-</v>
          </cell>
        </row>
        <row r="113">
          <cell r="E113" t="str">
            <v>-</v>
          </cell>
        </row>
        <row r="114">
          <cell r="E114" t="str">
            <v>-</v>
          </cell>
        </row>
        <row r="115">
          <cell r="E115" t="str">
            <v>-</v>
          </cell>
        </row>
        <row r="116">
          <cell r="E116" t="str">
            <v>-</v>
          </cell>
        </row>
        <row r="117">
          <cell r="E117" t="str">
            <v>-</v>
          </cell>
        </row>
        <row r="118">
          <cell r="E118" t="str">
            <v>-</v>
          </cell>
        </row>
        <row r="119">
          <cell r="E119" t="str">
            <v>-</v>
          </cell>
        </row>
        <row r="120">
          <cell r="E120" t="str">
            <v>-</v>
          </cell>
        </row>
        <row r="121">
          <cell r="E121" t="str">
            <v>-</v>
          </cell>
        </row>
        <row r="122">
          <cell r="E122" t="str">
            <v>-</v>
          </cell>
        </row>
        <row r="123">
          <cell r="E123" t="str">
            <v>-</v>
          </cell>
        </row>
        <row r="172">
          <cell r="F172" t="str">
            <v>-</v>
          </cell>
        </row>
        <row r="173">
          <cell r="F173" t="str">
            <v>-</v>
          </cell>
        </row>
        <row r="174">
          <cell r="F174" t="str">
            <v>-</v>
          </cell>
        </row>
        <row r="175">
          <cell r="F175" t="str">
            <v>-</v>
          </cell>
        </row>
        <row r="176">
          <cell r="F176" t="str">
            <v>-</v>
          </cell>
        </row>
        <row r="177">
          <cell r="F177" t="str">
            <v>-</v>
          </cell>
        </row>
        <row r="178">
          <cell r="F178" t="str">
            <v>-</v>
          </cell>
        </row>
        <row r="179">
          <cell r="F179" t="str">
            <v>2.1.1.</v>
          </cell>
        </row>
        <row r="180">
          <cell r="F180" t="str">
            <v>-</v>
          </cell>
        </row>
        <row r="181">
          <cell r="F181" t="str">
            <v>-</v>
          </cell>
        </row>
        <row r="182">
          <cell r="F182" t="str">
            <v>-</v>
          </cell>
        </row>
        <row r="183">
          <cell r="F183" t="str">
            <v>-</v>
          </cell>
        </row>
        <row r="184">
          <cell r="F184" t="str">
            <v>-</v>
          </cell>
        </row>
        <row r="185">
          <cell r="F185" t="str">
            <v>-</v>
          </cell>
        </row>
        <row r="186">
          <cell r="F186" t="str">
            <v>-</v>
          </cell>
        </row>
        <row r="188">
          <cell r="F188" t="str">
            <v>2.1.3.</v>
          </cell>
        </row>
        <row r="189">
          <cell r="F189" t="str">
            <v>2.1.3.</v>
          </cell>
        </row>
        <row r="190">
          <cell r="F190" t="str">
            <v>-</v>
          </cell>
        </row>
        <row r="191">
          <cell r="F191" t="str">
            <v>-</v>
          </cell>
        </row>
        <row r="192">
          <cell r="F192" t="str">
            <v>-</v>
          </cell>
        </row>
        <row r="193">
          <cell r="F193" t="str">
            <v>-</v>
          </cell>
        </row>
        <row r="194">
          <cell r="F194" t="str">
            <v>-</v>
          </cell>
        </row>
        <row r="195">
          <cell r="F195" t="str">
            <v>-</v>
          </cell>
        </row>
        <row r="196">
          <cell r="F196" t="str">
            <v>-</v>
          </cell>
        </row>
        <row r="197">
          <cell r="F197" t="str">
            <v>-</v>
          </cell>
        </row>
        <row r="199">
          <cell r="F199" t="str">
            <v>-</v>
          </cell>
        </row>
        <row r="200">
          <cell r="F200" t="str">
            <v>-</v>
          </cell>
        </row>
        <row r="201">
          <cell r="F201" t="str">
            <v>-</v>
          </cell>
        </row>
        <row r="202">
          <cell r="F202" t="str">
            <v>-</v>
          </cell>
        </row>
        <row r="203">
          <cell r="F203" t="str">
            <v>-</v>
          </cell>
        </row>
        <row r="204">
          <cell r="F204" t="str">
            <v>-</v>
          </cell>
        </row>
        <row r="206">
          <cell r="F206" t="str">
            <v>2.2.2.</v>
          </cell>
        </row>
        <row r="207">
          <cell r="F207" t="str">
            <v>-</v>
          </cell>
        </row>
        <row r="208">
          <cell r="F208" t="str">
            <v>-</v>
          </cell>
        </row>
        <row r="209">
          <cell r="F209" t="str">
            <v>-</v>
          </cell>
        </row>
        <row r="210">
          <cell r="F210" t="str">
            <v>2.2.3.</v>
          </cell>
        </row>
        <row r="211">
          <cell r="F211" t="str">
            <v>-</v>
          </cell>
        </row>
        <row r="212">
          <cell r="F212" t="str">
            <v>-</v>
          </cell>
        </row>
        <row r="213">
          <cell r="F213" t="str">
            <v>-</v>
          </cell>
        </row>
        <row r="214">
          <cell r="F214" t="str">
            <v>-</v>
          </cell>
        </row>
        <row r="215">
          <cell r="F215" t="str">
            <v>-</v>
          </cell>
        </row>
        <row r="216">
          <cell r="F216" t="str">
            <v>-</v>
          </cell>
        </row>
        <row r="217">
          <cell r="F217" t="str">
            <v>-</v>
          </cell>
        </row>
        <row r="219">
          <cell r="F219" t="str">
            <v>-</v>
          </cell>
        </row>
        <row r="276">
          <cell r="E276" t="str">
            <v>-</v>
          </cell>
        </row>
        <row r="277">
          <cell r="E277" t="str">
            <v>-</v>
          </cell>
        </row>
        <row r="278">
          <cell r="E278" t="str">
            <v>-</v>
          </cell>
        </row>
        <row r="279">
          <cell r="E279" t="str">
            <v>-</v>
          </cell>
        </row>
        <row r="280">
          <cell r="E280" t="str">
            <v>-</v>
          </cell>
        </row>
        <row r="281">
          <cell r="E281" t="str">
            <v>-</v>
          </cell>
        </row>
        <row r="282">
          <cell r="E282" t="str">
            <v>-</v>
          </cell>
        </row>
        <row r="283">
          <cell r="E283" t="str">
            <v>-</v>
          </cell>
        </row>
        <row r="284">
          <cell r="E284" t="str">
            <v>-</v>
          </cell>
        </row>
        <row r="285">
          <cell r="E285" t="str">
            <v>-</v>
          </cell>
        </row>
        <row r="286">
          <cell r="E286" t="str">
            <v>-</v>
          </cell>
        </row>
        <row r="287">
          <cell r="E287" t="str">
            <v>-</v>
          </cell>
        </row>
        <row r="288">
          <cell r="E288" t="str">
            <v>-</v>
          </cell>
        </row>
        <row r="289">
          <cell r="E289" t="str">
            <v>-</v>
          </cell>
        </row>
        <row r="290">
          <cell r="E290" t="str">
            <v>-</v>
          </cell>
        </row>
        <row r="291">
          <cell r="E291" t="str">
            <v>-</v>
          </cell>
        </row>
        <row r="292">
          <cell r="E292" t="str">
            <v>2.4.2.</v>
          </cell>
        </row>
        <row r="293">
          <cell r="E293" t="str">
            <v>-</v>
          </cell>
        </row>
        <row r="294">
          <cell r="E294" t="str">
            <v>-</v>
          </cell>
        </row>
        <row r="295">
          <cell r="E295" t="str">
            <v>-</v>
          </cell>
        </row>
        <row r="296">
          <cell r="E296" t="str">
            <v>2.4.3.</v>
          </cell>
        </row>
        <row r="297">
          <cell r="E297" t="str">
            <v>-</v>
          </cell>
        </row>
        <row r="298">
          <cell r="E298" t="str">
            <v>-</v>
          </cell>
        </row>
        <row r="299">
          <cell r="E299" t="str">
            <v>2.4.1.</v>
          </cell>
        </row>
        <row r="300">
          <cell r="E300" t="str">
            <v>-</v>
          </cell>
        </row>
        <row r="301">
          <cell r="E301" t="str">
            <v>-</v>
          </cell>
        </row>
        <row r="302">
          <cell r="E302" t="str">
            <v>2.4.4.</v>
          </cell>
        </row>
        <row r="378">
          <cell r="E378" t="str">
            <v>4.1.1.</v>
          </cell>
        </row>
        <row r="379">
          <cell r="E379" t="str">
            <v>-</v>
          </cell>
        </row>
        <row r="380">
          <cell r="E380" t="str">
            <v>-</v>
          </cell>
        </row>
        <row r="381">
          <cell r="E381" t="str">
            <v>-</v>
          </cell>
        </row>
        <row r="382">
          <cell r="E382" t="str">
            <v>-</v>
          </cell>
        </row>
        <row r="383">
          <cell r="E383" t="str">
            <v>-</v>
          </cell>
        </row>
        <row r="384">
          <cell r="E384" t="str">
            <v>4.1.2.</v>
          </cell>
        </row>
        <row r="385">
          <cell r="E385" t="str">
            <v>-</v>
          </cell>
        </row>
        <row r="386">
          <cell r="E386" t="str">
            <v>-</v>
          </cell>
        </row>
        <row r="387">
          <cell r="E387" t="str">
            <v>-</v>
          </cell>
        </row>
        <row r="388">
          <cell r="E388" t="str">
            <v>-</v>
          </cell>
        </row>
        <row r="389">
          <cell r="E389" t="str">
            <v>-</v>
          </cell>
        </row>
        <row r="390">
          <cell r="E390" t="str">
            <v>-</v>
          </cell>
        </row>
        <row r="391">
          <cell r="E391" t="str">
            <v>-</v>
          </cell>
        </row>
        <row r="392">
          <cell r="E392" t="str">
            <v>-</v>
          </cell>
        </row>
        <row r="393">
          <cell r="E393" t="str">
            <v>-</v>
          </cell>
        </row>
        <row r="394">
          <cell r="E394" t="str">
            <v>-</v>
          </cell>
        </row>
        <row r="395">
          <cell r="E395" t="str">
            <v>-</v>
          </cell>
        </row>
        <row r="398">
          <cell r="E398" t="str">
            <v>-</v>
          </cell>
        </row>
        <row r="399">
          <cell r="E399" t="str">
            <v>-</v>
          </cell>
        </row>
        <row r="400">
          <cell r="E400" t="str">
            <v>4.2.3.</v>
          </cell>
        </row>
        <row r="401">
          <cell r="E401" t="str">
            <v>-</v>
          </cell>
        </row>
        <row r="402">
          <cell r="E402" t="str">
            <v>-</v>
          </cell>
        </row>
        <row r="403">
          <cell r="E403" t="str">
            <v>4.2.2.</v>
          </cell>
        </row>
        <row r="404">
          <cell r="E404" t="str">
            <v>-</v>
          </cell>
        </row>
        <row r="405">
          <cell r="E405" t="str">
            <v>-</v>
          </cell>
        </row>
        <row r="406">
          <cell r="E406" t="str">
            <v>-</v>
          </cell>
        </row>
        <row r="407">
          <cell r="E407" t="str">
            <v>-</v>
          </cell>
        </row>
        <row r="408">
          <cell r="E408" t="str">
            <v>-</v>
          </cell>
        </row>
        <row r="409">
          <cell r="E409" t="str">
            <v>-</v>
          </cell>
        </row>
        <row r="410">
          <cell r="E410" t="str">
            <v>-</v>
          </cell>
        </row>
        <row r="411">
          <cell r="E411" t="str">
            <v>-</v>
          </cell>
        </row>
        <row r="412">
          <cell r="E412" t="str">
            <v>-</v>
          </cell>
        </row>
        <row r="413">
          <cell r="E413" t="str">
            <v>-</v>
          </cell>
        </row>
        <row r="414">
          <cell r="E414" t="str">
            <v>-</v>
          </cell>
        </row>
        <row r="415">
          <cell r="E415" t="str">
            <v>4.2.1.</v>
          </cell>
        </row>
      </sheetData>
      <sheetData sheetId="2"/>
      <sheetData sheetId="3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0">
          <cell r="B10">
            <v>0</v>
          </cell>
        </row>
        <row r="11">
          <cell r="B11">
            <v>824460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6">
          <cell r="B16">
            <v>0</v>
          </cell>
        </row>
        <row r="17">
          <cell r="B17">
            <v>11796</v>
          </cell>
        </row>
        <row r="19">
          <cell r="B19">
            <v>190655</v>
          </cell>
        </row>
        <row r="20">
          <cell r="B20">
            <v>20489</v>
          </cell>
        </row>
        <row r="21">
          <cell r="B21">
            <v>0</v>
          </cell>
        </row>
        <row r="22">
          <cell r="B22">
            <v>71503</v>
          </cell>
        </row>
        <row r="23">
          <cell r="B23">
            <v>21676</v>
          </cell>
        </row>
        <row r="24">
          <cell r="B24">
            <v>0</v>
          </cell>
        </row>
        <row r="25">
          <cell r="B25">
            <v>164728</v>
          </cell>
        </row>
        <row r="26">
          <cell r="B26">
            <v>0</v>
          </cell>
        </row>
        <row r="27">
          <cell r="B27">
            <v>0</v>
          </cell>
        </row>
        <row r="31">
          <cell r="B31">
            <v>0</v>
          </cell>
        </row>
        <row r="32">
          <cell r="B32">
            <v>5146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5006</v>
          </cell>
        </row>
        <row r="38">
          <cell r="B38">
            <v>0</v>
          </cell>
        </row>
        <row r="39">
          <cell r="B39">
            <v>8434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8">
          <cell r="B98">
            <v>0</v>
          </cell>
        </row>
        <row r="99">
          <cell r="B99">
            <v>0</v>
          </cell>
        </row>
        <row r="102">
          <cell r="B102">
            <v>34858</v>
          </cell>
        </row>
        <row r="103">
          <cell r="B103">
            <v>0</v>
          </cell>
        </row>
        <row r="104">
          <cell r="B104">
            <v>0</v>
          </cell>
        </row>
        <row r="107">
          <cell r="B107">
            <v>0</v>
          </cell>
        </row>
        <row r="108">
          <cell r="B108">
            <v>0</v>
          </cell>
        </row>
        <row r="111">
          <cell r="B111">
            <v>0</v>
          </cell>
        </row>
        <row r="116">
          <cell r="B116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2">
          <cell r="B132">
            <v>0</v>
          </cell>
        </row>
        <row r="139">
          <cell r="B139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5</v>
          </cell>
        </row>
        <row r="147">
          <cell r="B147">
            <v>5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1">
          <cell r="B161">
            <v>0</v>
          </cell>
        </row>
        <row r="162">
          <cell r="B162">
            <v>259313</v>
          </cell>
        </row>
        <row r="163">
          <cell r="B163">
            <v>24464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4">
          <cell r="B174">
            <v>103068</v>
          </cell>
        </row>
        <row r="175">
          <cell r="B175">
            <v>18163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7">
          <cell r="B197">
            <v>474727</v>
          </cell>
        </row>
        <row r="198">
          <cell r="B198">
            <v>0</v>
          </cell>
        </row>
        <row r="200">
          <cell r="B200">
            <v>71885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8">
          <cell r="B218">
            <v>0</v>
          </cell>
        </row>
        <row r="227">
          <cell r="B227">
            <v>0</v>
          </cell>
        </row>
        <row r="228">
          <cell r="B228">
            <v>400000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6">
          <cell r="B236">
            <v>0</v>
          </cell>
        </row>
        <row r="237">
          <cell r="B237">
            <v>65090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2">
          <cell r="B242">
            <v>0</v>
          </cell>
        </row>
        <row r="243">
          <cell r="B243">
            <v>310473</v>
          </cell>
        </row>
        <row r="244">
          <cell r="B244">
            <v>0</v>
          </cell>
        </row>
        <row r="245">
          <cell r="B245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3">
          <cell r="B253">
            <v>31247</v>
          </cell>
        </row>
        <row r="254">
          <cell r="B254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69506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1">
          <cell r="B281">
            <v>27740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43161</v>
          </cell>
        </row>
        <row r="285">
          <cell r="B285">
            <v>0</v>
          </cell>
        </row>
        <row r="286">
          <cell r="B286">
            <v>3253</v>
          </cell>
        </row>
        <row r="287">
          <cell r="B287">
            <v>1150</v>
          </cell>
        </row>
        <row r="288">
          <cell r="B288">
            <v>0</v>
          </cell>
        </row>
        <row r="289">
          <cell r="B289">
            <v>0</v>
          </cell>
        </row>
        <row r="291">
          <cell r="B291">
            <v>0</v>
          </cell>
        </row>
        <row r="415">
          <cell r="C415">
            <v>310473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21676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4">
          <cell r="C424">
            <v>0</v>
          </cell>
        </row>
        <row r="425">
          <cell r="C425">
            <v>25817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20779</v>
          </cell>
        </row>
        <row r="429">
          <cell r="C429">
            <v>-1969</v>
          </cell>
        </row>
        <row r="430">
          <cell r="C430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1866878</v>
          </cell>
        </row>
        <row r="465">
          <cell r="C465">
            <v>1964829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474727</v>
          </cell>
        </row>
      </sheetData>
      <sheetData sheetId="4">
        <row r="3">
          <cell r="F3" t="str">
            <v>Dragan Knezović</v>
          </cell>
          <cell r="AB3" t="str">
            <v>1600/5</v>
          </cell>
          <cell r="AM3" t="str">
            <v>063 439 689</v>
          </cell>
        </row>
        <row r="6">
          <cell r="F6">
            <v>0</v>
          </cell>
          <cell r="G6">
            <v>1</v>
          </cell>
          <cell r="H6">
            <v>0</v>
          </cell>
          <cell r="I6">
            <v>1</v>
          </cell>
          <cell r="M6">
            <v>3</v>
          </cell>
          <cell r="N6">
            <v>0</v>
          </cell>
          <cell r="O6">
            <v>0</v>
          </cell>
          <cell r="P6">
            <v>6</v>
          </cell>
        </row>
        <row r="8">
          <cell r="F8" t="str">
            <v xml:space="preserve">SME  INVEST d.o.o. </v>
          </cell>
          <cell r="AB8">
            <v>4</v>
          </cell>
          <cell r="AC8">
            <v>2</v>
          </cell>
          <cell r="AD8">
            <v>2</v>
          </cell>
          <cell r="AE8">
            <v>7</v>
          </cell>
          <cell r="AF8">
            <v>0</v>
          </cell>
          <cell r="AG8">
            <v>0</v>
          </cell>
          <cell r="AH8">
            <v>3</v>
          </cell>
          <cell r="AI8">
            <v>0</v>
          </cell>
          <cell r="AJ8">
            <v>8</v>
          </cell>
          <cell r="AK8">
            <v>0</v>
          </cell>
          <cell r="AL8">
            <v>0</v>
          </cell>
          <cell r="AM8">
            <v>0</v>
          </cell>
          <cell r="AN8">
            <v>4</v>
          </cell>
        </row>
        <row r="9">
          <cell r="F9" t="str">
            <v>MOSTAR</v>
          </cell>
          <cell r="AB9">
            <v>2</v>
          </cell>
          <cell r="AC9">
            <v>2</v>
          </cell>
          <cell r="AD9">
            <v>7</v>
          </cell>
          <cell r="AE9">
            <v>0</v>
          </cell>
          <cell r="AF9">
            <v>0</v>
          </cell>
          <cell r="AG9">
            <v>3</v>
          </cell>
          <cell r="AH9">
            <v>0</v>
          </cell>
          <cell r="AI9">
            <v>8</v>
          </cell>
          <cell r="AJ9">
            <v>0</v>
          </cell>
          <cell r="AK9">
            <v>0</v>
          </cell>
          <cell r="AL9">
            <v>0</v>
          </cell>
          <cell r="AM9">
            <v>4</v>
          </cell>
        </row>
        <row r="10">
          <cell r="F10" t="str">
            <v xml:space="preserve"> ul Kralja Petra Krešimira IV</v>
          </cell>
          <cell r="AB10">
            <v>6</v>
          </cell>
          <cell r="AC10">
            <v>6</v>
          </cell>
          <cell r="AD10">
            <v>3</v>
          </cell>
          <cell r="AE10">
            <v>0</v>
          </cell>
        </row>
        <row r="11">
          <cell r="AB11">
            <v>6</v>
          </cell>
          <cell r="AC11">
            <v>6</v>
          </cell>
          <cell r="AD11">
            <v>3</v>
          </cell>
          <cell r="AE11">
            <v>0</v>
          </cell>
        </row>
        <row r="12">
          <cell r="AB12">
            <v>1</v>
          </cell>
          <cell r="AC12">
            <v>8</v>
          </cell>
          <cell r="AD12">
            <v>0</v>
          </cell>
        </row>
        <row r="13">
          <cell r="F13">
            <v>1</v>
          </cell>
          <cell r="AB13" t="str">
            <v>ADDIKO BANK D.D. SARAJEVO</v>
          </cell>
        </row>
        <row r="14">
          <cell r="F14" t="str">
            <v>Ante Kolobarić</v>
          </cell>
          <cell r="AB14">
            <v>3</v>
          </cell>
          <cell r="AC14">
            <v>0</v>
          </cell>
          <cell r="AD14">
            <v>6</v>
          </cell>
          <cell r="AE14">
            <v>0</v>
          </cell>
          <cell r="AF14">
            <v>2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</v>
          </cell>
          <cell r="AN14">
            <v>9</v>
          </cell>
          <cell r="AO14">
            <v>8</v>
          </cell>
          <cell r="AP14">
            <v>9</v>
          </cell>
          <cell r="AQ14">
            <v>3</v>
          </cell>
        </row>
        <row r="15">
          <cell r="F15" t="str">
            <v>Financijske djelatnosti</v>
          </cell>
        </row>
        <row r="20">
          <cell r="AB20">
            <v>3</v>
          </cell>
          <cell r="AC20">
            <v>0</v>
          </cell>
          <cell r="AD20">
            <v>0</v>
          </cell>
          <cell r="AE20">
            <v>7</v>
          </cell>
          <cell r="AF20">
            <v>2</v>
          </cell>
          <cell r="AG20">
            <v>0</v>
          </cell>
          <cell r="AH20">
            <v>1</v>
          </cell>
          <cell r="AI20">
            <v>8</v>
          </cell>
        </row>
        <row r="114">
          <cell r="F114">
            <v>404538</v>
          </cell>
        </row>
        <row r="120">
          <cell r="F120">
            <v>0</v>
          </cell>
        </row>
        <row r="137">
          <cell r="F137">
            <v>0</v>
          </cell>
        </row>
        <row r="145">
          <cell r="F145">
            <v>70</v>
          </cell>
        </row>
        <row r="184">
          <cell r="F184">
            <v>0</v>
          </cell>
        </row>
        <row r="191">
          <cell r="F191">
            <v>8522</v>
          </cell>
        </row>
        <row r="196">
          <cell r="F196">
            <v>107046</v>
          </cell>
        </row>
        <row r="201">
          <cell r="F201">
            <v>0</v>
          </cell>
        </row>
        <row r="202">
          <cell r="F202">
            <v>686</v>
          </cell>
        </row>
        <row r="204">
          <cell r="F204">
            <v>5139</v>
          </cell>
        </row>
        <row r="218">
          <cell r="F218">
            <v>15320</v>
          </cell>
        </row>
        <row r="219">
          <cell r="F219">
            <v>7059</v>
          </cell>
        </row>
        <row r="239">
          <cell r="F239">
            <v>70998</v>
          </cell>
        </row>
        <row r="244">
          <cell r="F244">
            <v>0</v>
          </cell>
        </row>
        <row r="258">
          <cell r="F258">
            <v>35338</v>
          </cell>
        </row>
        <row r="273">
          <cell r="F273">
            <v>0</v>
          </cell>
        </row>
        <row r="292">
          <cell r="F292">
            <v>79550</v>
          </cell>
        </row>
        <row r="312">
          <cell r="F312">
            <v>5</v>
          </cell>
        </row>
        <row r="313">
          <cell r="F313">
            <v>5</v>
          </cell>
        </row>
        <row r="477">
          <cell r="F477">
            <v>7969</v>
          </cell>
          <cell r="M477">
            <v>7969</v>
          </cell>
        </row>
        <row r="484">
          <cell r="F484">
            <v>57975</v>
          </cell>
          <cell r="M484">
            <v>54653</v>
          </cell>
        </row>
        <row r="485">
          <cell r="F485">
            <v>30500</v>
          </cell>
          <cell r="M485">
            <v>3950</v>
          </cell>
        </row>
        <row r="496">
          <cell r="F496">
            <v>0</v>
          </cell>
          <cell r="M496">
            <v>0</v>
          </cell>
        </row>
        <row r="506">
          <cell r="F506">
            <v>0</v>
          </cell>
          <cell r="M506">
            <v>0</v>
          </cell>
        </row>
        <row r="507">
          <cell r="F507">
            <v>738154</v>
          </cell>
          <cell r="M507">
            <v>670423</v>
          </cell>
        </row>
        <row r="508">
          <cell r="F508">
            <v>18162</v>
          </cell>
          <cell r="M508">
            <v>0</v>
          </cell>
        </row>
        <row r="545">
          <cell r="F545">
            <v>403518</v>
          </cell>
          <cell r="M545">
            <v>0</v>
          </cell>
        </row>
        <row r="546">
          <cell r="F546">
            <v>74991</v>
          </cell>
        </row>
        <row r="555">
          <cell r="F555">
            <v>0</v>
          </cell>
          <cell r="M555">
            <v>0</v>
          </cell>
        </row>
        <row r="563">
          <cell r="F563">
            <v>25000</v>
          </cell>
          <cell r="M563">
            <v>0</v>
          </cell>
        </row>
        <row r="582">
          <cell r="F582">
            <v>0</v>
          </cell>
          <cell r="M582">
            <v>0</v>
          </cell>
        </row>
        <row r="589">
          <cell r="F589">
            <v>0</v>
          </cell>
          <cell r="M589">
            <v>0</v>
          </cell>
        </row>
        <row r="602">
          <cell r="F602">
            <v>0</v>
          </cell>
        </row>
        <row r="603">
          <cell r="F603">
            <v>400000</v>
          </cell>
        </row>
        <row r="612">
          <cell r="F612">
            <v>0</v>
          </cell>
        </row>
        <row r="622">
          <cell r="F622">
            <v>0</v>
          </cell>
        </row>
        <row r="624">
          <cell r="F624">
            <v>59500</v>
          </cell>
        </row>
        <row r="633">
          <cell r="F633">
            <v>0</v>
          </cell>
        </row>
        <row r="648">
          <cell r="F648">
            <v>31247</v>
          </cell>
        </row>
        <row r="670">
          <cell r="F670">
            <v>39234</v>
          </cell>
        </row>
        <row r="679">
          <cell r="F679">
            <v>0</v>
          </cell>
        </row>
        <row r="680">
          <cell r="F680">
            <v>17105</v>
          </cell>
        </row>
        <row r="681">
          <cell r="F681">
            <v>1692</v>
          </cell>
        </row>
        <row r="682">
          <cell r="F682">
            <v>10284</v>
          </cell>
        </row>
        <row r="686">
          <cell r="F686">
            <v>0</v>
          </cell>
        </row>
        <row r="700">
          <cell r="F700">
            <v>44762</v>
          </cell>
        </row>
        <row r="709">
          <cell r="F709">
            <v>0</v>
          </cell>
        </row>
        <row r="711">
          <cell r="F711">
            <v>15450</v>
          </cell>
        </row>
        <row r="716">
          <cell r="F716">
            <v>15450</v>
          </cell>
        </row>
        <row r="724">
          <cell r="F724">
            <v>0</v>
          </cell>
        </row>
        <row r="957">
          <cell r="I957">
            <v>400000</v>
          </cell>
          <cell r="N957">
            <v>0</v>
          </cell>
          <cell r="S957">
            <v>0</v>
          </cell>
          <cell r="X957">
            <v>65090</v>
          </cell>
          <cell r="AC957">
            <v>796376</v>
          </cell>
          <cell r="AH957">
            <v>1261466</v>
          </cell>
          <cell r="AR957">
            <v>1261466</v>
          </cell>
        </row>
        <row r="958">
          <cell r="AH958">
            <v>0</v>
          </cell>
          <cell r="AR958">
            <v>0</v>
          </cell>
        </row>
        <row r="959">
          <cell r="AH959">
            <v>0</v>
          </cell>
          <cell r="AR959">
            <v>0</v>
          </cell>
        </row>
        <row r="960">
          <cell r="I960">
            <v>400000</v>
          </cell>
          <cell r="N960">
            <v>0</v>
          </cell>
          <cell r="S960">
            <v>0</v>
          </cell>
          <cell r="X960">
            <v>65090</v>
          </cell>
          <cell r="AC960">
            <v>796376</v>
          </cell>
          <cell r="AH960">
            <v>1261466</v>
          </cell>
          <cell r="AR960">
            <v>1261466</v>
          </cell>
        </row>
        <row r="961">
          <cell r="N961">
            <v>0</v>
          </cell>
          <cell r="AH961">
            <v>0</v>
          </cell>
          <cell r="AR961">
            <v>0</v>
          </cell>
        </row>
        <row r="962">
          <cell r="S962">
            <v>0</v>
          </cell>
          <cell r="AH962">
            <v>0</v>
          </cell>
          <cell r="AR962">
            <v>0</v>
          </cell>
        </row>
        <row r="963">
          <cell r="X963">
            <v>0</v>
          </cell>
          <cell r="AC963">
            <v>0</v>
          </cell>
          <cell r="AH963">
            <v>0</v>
          </cell>
        </row>
        <row r="964">
          <cell r="AC964">
            <v>310473</v>
          </cell>
          <cell r="AH964">
            <v>310473</v>
          </cell>
          <cell r="AR964">
            <v>310473</v>
          </cell>
        </row>
        <row r="965">
          <cell r="X965">
            <v>0</v>
          </cell>
          <cell r="AC965">
            <v>0</v>
          </cell>
          <cell r="AH965">
            <v>0</v>
          </cell>
          <cell r="AR965">
            <v>0</v>
          </cell>
        </row>
        <row r="966">
          <cell r="AC966">
            <v>796376</v>
          </cell>
          <cell r="AH966">
            <v>796376</v>
          </cell>
          <cell r="AR966">
            <v>796376</v>
          </cell>
        </row>
        <row r="967">
          <cell r="I967">
            <v>0</v>
          </cell>
          <cell r="AH967">
            <v>0</v>
          </cell>
          <cell r="AR967">
            <v>0</v>
          </cell>
        </row>
        <row r="968">
          <cell r="I968">
            <v>400000</v>
          </cell>
          <cell r="N968">
            <v>0</v>
          </cell>
          <cell r="S968">
            <v>0</v>
          </cell>
          <cell r="X968">
            <v>65090</v>
          </cell>
          <cell r="AC968">
            <v>310473</v>
          </cell>
          <cell r="AH968">
            <v>775563</v>
          </cell>
          <cell r="AR968">
            <v>775563</v>
          </cell>
        </row>
        <row r="969">
          <cell r="AH969">
            <v>0</v>
          </cell>
          <cell r="AR969">
            <v>0</v>
          </cell>
        </row>
        <row r="970">
          <cell r="AH970">
            <v>0</v>
          </cell>
          <cell r="AR970">
            <v>0</v>
          </cell>
        </row>
        <row r="971">
          <cell r="I971">
            <v>400000</v>
          </cell>
          <cell r="N971">
            <v>0</v>
          </cell>
          <cell r="S971">
            <v>0</v>
          </cell>
          <cell r="X971">
            <v>65090</v>
          </cell>
          <cell r="AC971">
            <v>310473</v>
          </cell>
          <cell r="AH971">
            <v>775563</v>
          </cell>
          <cell r="AR971">
            <v>775563</v>
          </cell>
        </row>
        <row r="972">
          <cell r="N972">
            <v>0</v>
          </cell>
          <cell r="AH972">
            <v>0</v>
          </cell>
          <cell r="AR972">
            <v>0</v>
          </cell>
        </row>
        <row r="973">
          <cell r="S973">
            <v>0</v>
          </cell>
          <cell r="AH973">
            <v>0</v>
          </cell>
          <cell r="AR973">
            <v>0</v>
          </cell>
        </row>
        <row r="974">
          <cell r="X974">
            <v>0</v>
          </cell>
          <cell r="AH974">
            <v>0</v>
          </cell>
        </row>
        <row r="975">
          <cell r="AC975">
            <v>139050</v>
          </cell>
          <cell r="AH975">
            <v>139050</v>
          </cell>
          <cell r="AR975">
            <v>139050</v>
          </cell>
        </row>
        <row r="976">
          <cell r="X976">
            <v>-65090</v>
          </cell>
          <cell r="AC976">
            <v>65090</v>
          </cell>
          <cell r="AH976">
            <v>0</v>
          </cell>
          <cell r="AR976">
            <v>0</v>
          </cell>
        </row>
        <row r="977">
          <cell r="AC977">
            <v>455113</v>
          </cell>
          <cell r="AH977">
            <v>455113</v>
          </cell>
          <cell r="AR977">
            <v>455113</v>
          </cell>
        </row>
        <row r="978">
          <cell r="I978">
            <v>0</v>
          </cell>
          <cell r="AH978">
            <v>0</v>
          </cell>
          <cell r="AR978">
            <v>0</v>
          </cell>
        </row>
        <row r="979">
          <cell r="I979">
            <v>400000</v>
          </cell>
          <cell r="N979">
            <v>0</v>
          </cell>
          <cell r="S979">
            <v>0</v>
          </cell>
          <cell r="X979">
            <v>0</v>
          </cell>
          <cell r="AC979">
            <v>59500</v>
          </cell>
          <cell r="AH979">
            <v>459500</v>
          </cell>
          <cell r="AR979">
            <v>459500</v>
          </cell>
        </row>
        <row r="1176">
          <cell r="H1176">
            <v>139050</v>
          </cell>
        </row>
        <row r="1180">
          <cell r="H1180">
            <v>7059</v>
          </cell>
        </row>
        <row r="1181">
          <cell r="H1181">
            <v>-70</v>
          </cell>
        </row>
        <row r="1187">
          <cell r="H1187">
            <v>0</v>
          </cell>
        </row>
        <row r="1188">
          <cell r="H1188">
            <v>-28106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-30272</v>
          </cell>
        </row>
        <row r="1192">
          <cell r="H1192">
            <v>13989</v>
          </cell>
        </row>
        <row r="1193">
          <cell r="H1193">
            <v>0</v>
          </cell>
        </row>
        <row r="1198">
          <cell r="H1198">
            <v>0</v>
          </cell>
          <cell r="O1198">
            <v>101650</v>
          </cell>
        </row>
        <row r="1266">
          <cell r="H1266">
            <v>172859</v>
          </cell>
          <cell r="O1266">
            <v>0</v>
          </cell>
        </row>
        <row r="1268">
          <cell r="H1268">
            <v>474727</v>
          </cell>
        </row>
        <row r="1269">
          <cell r="H1269">
            <v>403518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16">
          <cell r="AE116">
            <v>15450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1"/>
  <sheetViews>
    <sheetView showGridLines="0" zoomScaleNormal="100" workbookViewId="0">
      <selection activeCell="BJ42" sqref="BJ42"/>
    </sheetView>
  </sheetViews>
  <sheetFormatPr defaultColWidth="2.5703125" defaultRowHeight="15.75" customHeight="1" x14ac:dyDescent="0.25"/>
  <cols>
    <col min="1" max="16" width="2.7109375" style="1" bestFit="1" customWidth="1"/>
    <col min="17" max="24" width="2.5703125" style="1"/>
    <col min="25" max="25" width="3.140625" style="1" customWidth="1"/>
    <col min="26" max="27" width="2.5703125" style="1"/>
    <col min="28" max="29" width="3.140625" style="1" customWidth="1"/>
    <col min="30" max="32" width="2.5703125" style="2"/>
    <col min="33" max="48" width="2.7109375" style="1" bestFit="1" customWidth="1"/>
    <col min="49" max="16384" width="2.5703125" style="1"/>
  </cols>
  <sheetData>
    <row r="1" spans="1:48" ht="14.25" customHeight="1" x14ac:dyDescent="0.25">
      <c r="AG1" s="2"/>
      <c r="AH1" s="2"/>
      <c r="AI1" s="2"/>
      <c r="AJ1" s="3">
        <f>[1]UnosPod!AB8</f>
        <v>4</v>
      </c>
      <c r="AK1" s="3">
        <f>[1]UnosPod!AC8</f>
        <v>2</v>
      </c>
      <c r="AL1" s="3">
        <f>[1]UnosPod!AD8</f>
        <v>2</v>
      </c>
      <c r="AM1" s="3">
        <f>[1]UnosPod!AE8</f>
        <v>7</v>
      </c>
      <c r="AN1" s="3">
        <f>[1]UnosPod!AF8</f>
        <v>0</v>
      </c>
      <c r="AO1" s="3">
        <f>[1]UnosPod!AG8</f>
        <v>0</v>
      </c>
      <c r="AP1" s="3">
        <f>[1]UnosPod!AH8</f>
        <v>3</v>
      </c>
      <c r="AQ1" s="3">
        <f>[1]UnosPod!AI8</f>
        <v>0</v>
      </c>
      <c r="AR1" s="3">
        <f>[1]UnosPod!AJ8</f>
        <v>8</v>
      </c>
      <c r="AS1" s="3">
        <f>[1]UnosPod!AK8</f>
        <v>0</v>
      </c>
      <c r="AT1" s="3">
        <f>[1]UnosPod!AL8</f>
        <v>0</v>
      </c>
      <c r="AU1" s="3">
        <f>[1]UnosPod!AM8</f>
        <v>0</v>
      </c>
      <c r="AV1" s="3">
        <f>[1]UnosPod!AN8</f>
        <v>4</v>
      </c>
    </row>
    <row r="2" spans="1:48" ht="11.25" customHeight="1" x14ac:dyDescent="0.25">
      <c r="AG2" s="2"/>
      <c r="AH2" s="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 t="s">
        <v>0</v>
      </c>
    </row>
    <row r="3" spans="1:48" x14ac:dyDescent="0.25">
      <c r="A3" s="630" t="str">
        <f>Firma</f>
        <v xml:space="preserve">SME  INVEST d.o.o. 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AJ3" s="6"/>
      <c r="AK3" s="7">
        <f>[1]UnosPod!AB9</f>
        <v>2</v>
      </c>
      <c r="AL3" s="7">
        <f>[1]UnosPod!AC9</f>
        <v>2</v>
      </c>
      <c r="AM3" s="7">
        <f>[1]UnosPod!AD9</f>
        <v>7</v>
      </c>
      <c r="AN3" s="7">
        <f>[1]UnosPod!AE9</f>
        <v>0</v>
      </c>
      <c r="AO3" s="7">
        <f>[1]UnosPod!AF9</f>
        <v>0</v>
      </c>
      <c r="AP3" s="7">
        <f>[1]UnosPod!AG9</f>
        <v>3</v>
      </c>
      <c r="AQ3" s="7">
        <f>[1]UnosPod!AH9</f>
        <v>0</v>
      </c>
      <c r="AR3" s="7">
        <f>[1]UnosPod!AI9</f>
        <v>8</v>
      </c>
      <c r="AS3" s="7">
        <f>[1]UnosPod!AJ9</f>
        <v>0</v>
      </c>
      <c r="AT3" s="7">
        <f>[1]UnosPod!AK9</f>
        <v>0</v>
      </c>
      <c r="AU3" s="7">
        <f>[1]UnosPod!AL9</f>
        <v>0</v>
      </c>
      <c r="AV3" s="7">
        <f>[1]UnosPod!AM9</f>
        <v>4</v>
      </c>
    </row>
    <row r="4" spans="1:48" ht="9.75" customHeight="1" x14ac:dyDescent="0.25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AJ4" s="8"/>
      <c r="AL4" s="5"/>
      <c r="AM4" s="5"/>
      <c r="AN4" s="5"/>
      <c r="AO4" s="5"/>
      <c r="AP4" s="5"/>
      <c r="AQ4" s="5"/>
      <c r="AR4" s="5"/>
      <c r="AS4" s="5"/>
      <c r="AT4" s="5"/>
      <c r="AU4" s="5"/>
      <c r="AV4" s="5" t="s">
        <v>1</v>
      </c>
    </row>
    <row r="5" spans="1:48" ht="17.25" customHeight="1" x14ac:dyDescent="0.25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AO5" s="9"/>
      <c r="AP5" s="9"/>
      <c r="AQ5" s="9"/>
      <c r="AR5" s="7">
        <f>[1]UnosPod!AB10</f>
        <v>6</v>
      </c>
      <c r="AS5" s="7">
        <f>[1]UnosPod!AC10</f>
        <v>6</v>
      </c>
      <c r="AT5" s="7">
        <f>[1]UnosPod!AD10</f>
        <v>3</v>
      </c>
      <c r="AU5" s="7">
        <f>[1]UnosPod!AE10</f>
        <v>0</v>
      </c>
      <c r="AV5" s="7">
        <f>[1]UnosPod!AF10</f>
        <v>0</v>
      </c>
    </row>
    <row r="6" spans="1:48" ht="12" customHeight="1" x14ac:dyDescent="0.25">
      <c r="A6" s="622" t="s">
        <v>2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AK6" s="10"/>
      <c r="AL6" s="10"/>
      <c r="AM6" s="10"/>
      <c r="AN6" s="10"/>
      <c r="AO6" s="11"/>
      <c r="AP6" s="11"/>
      <c r="AQ6" s="11"/>
      <c r="AR6" s="11"/>
      <c r="AS6" s="11"/>
      <c r="AT6" s="11"/>
      <c r="AU6" s="11"/>
      <c r="AV6" s="11" t="s">
        <v>3</v>
      </c>
    </row>
    <row r="7" spans="1:48" ht="13.5" customHeight="1" x14ac:dyDescent="0.25">
      <c r="A7" s="12" t="str">
        <f>Djelatnost</f>
        <v>Financijske djelatnosti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AO7" s="9"/>
      <c r="AP7" s="9"/>
      <c r="AQ7" s="9"/>
      <c r="AR7" s="9"/>
      <c r="AS7" s="7">
        <f>[1]UnosPod!AB11</f>
        <v>6</v>
      </c>
      <c r="AT7" s="7">
        <f>[1]UnosPod!AC11</f>
        <v>6</v>
      </c>
      <c r="AU7" s="7">
        <f>[1]UnosPod!AD11</f>
        <v>3</v>
      </c>
      <c r="AV7" s="7">
        <f>[1]UnosPod!AE11</f>
        <v>0</v>
      </c>
    </row>
    <row r="8" spans="1:48" ht="11.25" customHeight="1" x14ac:dyDescent="0.25">
      <c r="A8" s="622" t="s">
        <v>4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AO8" s="14"/>
      <c r="AP8" s="14"/>
      <c r="AQ8" s="14"/>
      <c r="AR8" s="14"/>
      <c r="AS8" s="14"/>
      <c r="AT8" s="14"/>
      <c r="AU8" s="14"/>
      <c r="AV8" s="11" t="s">
        <v>5</v>
      </c>
    </row>
    <row r="9" spans="1:48" x14ac:dyDescent="0.25">
      <c r="A9" s="12" t="str">
        <f>Sjedište&amp;", "&amp;Adresa</f>
        <v>MOSTAR,  ul Kralja Petra Krešimira IV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AL9" s="9"/>
      <c r="AM9" s="9"/>
      <c r="AN9" s="9"/>
      <c r="AO9" s="16"/>
      <c r="AP9" s="16"/>
      <c r="AQ9" s="16"/>
      <c r="AR9" s="16"/>
      <c r="AS9" s="17"/>
      <c r="AT9" s="7">
        <f>[1]UnosPod!AB12</f>
        <v>1</v>
      </c>
      <c r="AU9" s="7">
        <f>[1]UnosPod!AC12</f>
        <v>8</v>
      </c>
      <c r="AV9" s="7">
        <f>[1]UnosPod!AD12</f>
        <v>0</v>
      </c>
    </row>
    <row r="10" spans="1:48" ht="10.5" customHeight="1" x14ac:dyDescent="0.25">
      <c r="A10" s="622" t="s">
        <v>6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AL10" s="9"/>
      <c r="AM10" s="9"/>
      <c r="AN10" s="9"/>
      <c r="AO10" s="18"/>
      <c r="AP10" s="18"/>
      <c r="AQ10" s="18"/>
      <c r="AR10" s="18"/>
      <c r="AS10" s="18"/>
      <c r="AT10" s="18"/>
      <c r="AU10" s="18"/>
      <c r="AV10" s="19" t="s">
        <v>7</v>
      </c>
    </row>
    <row r="11" spans="1:48" ht="15" customHeight="1" x14ac:dyDescent="0.25">
      <c r="A11" s="20" t="s">
        <v>8</v>
      </c>
      <c r="AL11" s="9"/>
      <c r="AM11" s="9"/>
      <c r="AN11" s="9"/>
    </row>
    <row r="12" spans="1:48" x14ac:dyDescent="0.25">
      <c r="A12" s="631" t="str">
        <f>[1]UnosPod!AB13</f>
        <v>ADDIKO BANK D.D. SARAJEVO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"/>
      <c r="AG12" s="631">
        <f>[1]UnosPod!AB17</f>
        <v>0</v>
      </c>
      <c r="AH12" s="631"/>
      <c r="AI12" s="631"/>
      <c r="AJ12" s="631"/>
      <c r="AK12" s="631"/>
      <c r="AL12" s="631"/>
      <c r="AM12" s="631"/>
      <c r="AN12" s="631"/>
      <c r="AO12" s="631"/>
      <c r="AP12" s="631"/>
      <c r="AQ12" s="631"/>
      <c r="AR12" s="631"/>
      <c r="AS12" s="631"/>
      <c r="AT12" s="631"/>
      <c r="AU12" s="631"/>
      <c r="AV12" s="631"/>
    </row>
    <row r="13" spans="1:48" ht="10.5" customHeight="1" x14ac:dyDescent="0.25">
      <c r="A13" s="622" t="s">
        <v>9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11"/>
      <c r="AG13" s="623" t="s">
        <v>9</v>
      </c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</row>
    <row r="14" spans="1:48" s="8" customFormat="1" x14ac:dyDescent="0.25">
      <c r="A14" s="3">
        <f>[1]UnosPod!AB14</f>
        <v>3</v>
      </c>
      <c r="B14" s="3">
        <f>[1]UnosPod!AC14</f>
        <v>0</v>
      </c>
      <c r="C14" s="3">
        <f>[1]UnosPod!AD14</f>
        <v>6</v>
      </c>
      <c r="D14" s="3">
        <f>[1]UnosPod!AE14</f>
        <v>0</v>
      </c>
      <c r="E14" s="3">
        <f>[1]UnosPod!AF14</f>
        <v>2</v>
      </c>
      <c r="F14" s="3">
        <f>[1]UnosPod!AG14</f>
        <v>1</v>
      </c>
      <c r="G14" s="3">
        <f>[1]UnosPod!AH14</f>
        <v>0</v>
      </c>
      <c r="H14" s="3">
        <f>[1]UnosPod!AI14</f>
        <v>0</v>
      </c>
      <c r="I14" s="3">
        <f>[1]UnosPod!AJ14</f>
        <v>0</v>
      </c>
      <c r="J14" s="3">
        <f>[1]UnosPod!AK14</f>
        <v>0</v>
      </c>
      <c r="K14" s="3">
        <f>[1]UnosPod!AL14</f>
        <v>0</v>
      </c>
      <c r="L14" s="3">
        <f>[1]UnosPod!AM14</f>
        <v>1</v>
      </c>
      <c r="M14" s="3">
        <f>[1]UnosPod!AN14</f>
        <v>9</v>
      </c>
      <c r="N14" s="3">
        <f>[1]UnosPod!AO14</f>
        <v>8</v>
      </c>
      <c r="O14" s="3">
        <f>[1]UnosPod!AP14</f>
        <v>9</v>
      </c>
      <c r="P14" s="3">
        <f>[1]UnosPod!AQ14</f>
        <v>3</v>
      </c>
      <c r="Q14" s="11"/>
      <c r="AD14" s="21"/>
      <c r="AE14" s="21"/>
      <c r="AF14" s="21"/>
      <c r="AG14" s="3">
        <f>[1]UnosPod!AB18</f>
        <v>0</v>
      </c>
      <c r="AH14" s="3">
        <f>[1]UnosPod!AC18</f>
        <v>0</v>
      </c>
      <c r="AI14" s="3">
        <f>[1]UnosPod!AD18</f>
        <v>0</v>
      </c>
      <c r="AJ14" s="3">
        <f>[1]UnosPod!AE18</f>
        <v>0</v>
      </c>
      <c r="AK14" s="3">
        <f>[1]UnosPod!AF18</f>
        <v>0</v>
      </c>
      <c r="AL14" s="3">
        <f>[1]UnosPod!AG18</f>
        <v>0</v>
      </c>
      <c r="AM14" s="3">
        <f>[1]UnosPod!AH18</f>
        <v>0</v>
      </c>
      <c r="AN14" s="3">
        <f>[1]UnosPod!AI18</f>
        <v>0</v>
      </c>
      <c r="AO14" s="3">
        <f>[1]UnosPod!AJ18</f>
        <v>0</v>
      </c>
      <c r="AP14" s="3">
        <f>[1]UnosPod!AK18</f>
        <v>0</v>
      </c>
      <c r="AQ14" s="3">
        <f>[1]UnosPod!AL18</f>
        <v>0</v>
      </c>
      <c r="AR14" s="3">
        <f>[1]UnosPod!AM18</f>
        <v>0</v>
      </c>
      <c r="AS14" s="3">
        <f>[1]UnosPod!AN18</f>
        <v>0</v>
      </c>
      <c r="AT14" s="3">
        <f>[1]UnosPod!AO18</f>
        <v>0</v>
      </c>
      <c r="AU14" s="3">
        <f>[1]UnosPod!AP18</f>
        <v>0</v>
      </c>
      <c r="AV14" s="3">
        <f>[1]UnosPod!AQ18</f>
        <v>0</v>
      </c>
    </row>
    <row r="15" spans="1:48" x14ac:dyDescent="0.25">
      <c r="A15" s="624">
        <f>[1]UnosPod!AB15</f>
        <v>0</v>
      </c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2"/>
    </row>
    <row r="16" spans="1:48" ht="12" customHeight="1" x14ac:dyDescent="0.25">
      <c r="A16" s="622" t="s">
        <v>9</v>
      </c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G16" s="625" t="s">
        <v>10</v>
      </c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6"/>
    </row>
    <row r="17" spans="1:48" x14ac:dyDescent="0.25">
      <c r="A17" s="3">
        <f>[1]UnosPod!AB16</f>
        <v>0</v>
      </c>
      <c r="B17" s="3">
        <f>[1]UnosPod!AC16</f>
        <v>0</v>
      </c>
      <c r="C17" s="3">
        <f>[1]UnosPod!AD16</f>
        <v>0</v>
      </c>
      <c r="D17" s="3">
        <f>[1]UnosPod!AE16</f>
        <v>0</v>
      </c>
      <c r="E17" s="3">
        <f>[1]UnosPod!AF16</f>
        <v>0</v>
      </c>
      <c r="F17" s="3">
        <f>[1]UnosPod!AG16</f>
        <v>0</v>
      </c>
      <c r="G17" s="3">
        <f>[1]UnosPod!AH16</f>
        <v>0</v>
      </c>
      <c r="H17" s="3">
        <f>[1]UnosPod!AI16</f>
        <v>0</v>
      </c>
      <c r="I17" s="3">
        <f>[1]UnosPod!AJ16</f>
        <v>0</v>
      </c>
      <c r="J17" s="3">
        <f>[1]UnosPod!AK16</f>
        <v>0</v>
      </c>
      <c r="K17" s="3">
        <f>[1]UnosPod!AL16</f>
        <v>0</v>
      </c>
      <c r="L17" s="3">
        <f>[1]UnosPod!AM16</f>
        <v>0</v>
      </c>
      <c r="M17" s="3">
        <f>[1]UnosPod!AN16</f>
        <v>0</v>
      </c>
      <c r="N17" s="3">
        <f>[1]UnosPod!AO16</f>
        <v>0</v>
      </c>
      <c r="O17" s="3">
        <f>[1]UnosPod!AP16</f>
        <v>0</v>
      </c>
      <c r="P17" s="3">
        <f>[1]UnosPod!AQ16</f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2"/>
      <c r="AG17" s="627" t="s">
        <v>11</v>
      </c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8"/>
      <c r="AU17" s="628"/>
      <c r="AV17" s="629"/>
    </row>
    <row r="18" spans="1:48" ht="24.75" customHeight="1" x14ac:dyDescent="0.45">
      <c r="A18" s="597" t="s">
        <v>12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</row>
    <row r="19" spans="1:48" ht="15.75" customHeight="1" x14ac:dyDescent="0.3">
      <c r="A19" s="598" t="str">
        <f>"za razdoblje od "&amp;[1]UnosPod!F6&amp;[1]UnosPod!G6&amp;"."&amp;[1]UnosPod!H6&amp;[1]UnosPod!I6&amp;"."&amp;" do "&amp;[1]UnosPod!M6&amp;[1]UnosPod!N6&amp;"."&amp;[1]UnosPod!O6&amp;[1]UnosPod!P6&amp;"."&amp;PoslGod&amp;". godine"</f>
        <v>za razdoblje od 01.01. do 30.06.2018. godine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</row>
    <row r="20" spans="1:48" ht="10.5" customHeight="1" x14ac:dyDescent="0.25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T20" s="1" t="s">
        <v>13</v>
      </c>
    </row>
    <row r="21" spans="1:48" s="2" customFormat="1" ht="13.5" customHeight="1" x14ac:dyDescent="0.25">
      <c r="A21" s="599" t="s">
        <v>14</v>
      </c>
      <c r="B21" s="600"/>
      <c r="C21" s="600"/>
      <c r="D21" s="601"/>
      <c r="E21" s="602" t="s">
        <v>15</v>
      </c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5" t="s">
        <v>16</v>
      </c>
      <c r="AC21" s="606"/>
      <c r="AD21" s="611" t="s">
        <v>17</v>
      </c>
      <c r="AE21" s="611"/>
      <c r="AF21" s="611"/>
      <c r="AG21" s="612" t="s">
        <v>18</v>
      </c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4"/>
    </row>
    <row r="22" spans="1:48" s="25" customFormat="1" ht="13.5" customHeight="1" x14ac:dyDescent="0.25">
      <c r="A22" s="615" t="s">
        <v>19</v>
      </c>
      <c r="B22" s="616"/>
      <c r="C22" s="616"/>
      <c r="D22" s="617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7"/>
      <c r="AC22" s="608"/>
      <c r="AD22" s="458" t="s">
        <v>20</v>
      </c>
      <c r="AE22" s="458"/>
      <c r="AF22" s="458"/>
      <c r="AG22" s="389" t="s">
        <v>21</v>
      </c>
      <c r="AH22" s="390"/>
      <c r="AI22" s="390"/>
      <c r="AJ22" s="390"/>
      <c r="AK22" s="390"/>
      <c r="AL22" s="390"/>
      <c r="AM22" s="390"/>
      <c r="AN22" s="391"/>
      <c r="AO22" s="389" t="s">
        <v>22</v>
      </c>
      <c r="AP22" s="390"/>
      <c r="AQ22" s="390"/>
      <c r="AR22" s="390"/>
      <c r="AS22" s="390"/>
      <c r="AT22" s="390"/>
      <c r="AU22" s="390"/>
      <c r="AV22" s="391"/>
    </row>
    <row r="23" spans="1:48" s="2" customFormat="1" ht="13.5" customHeight="1" x14ac:dyDescent="0.25">
      <c r="A23" s="618" t="s">
        <v>23</v>
      </c>
      <c r="B23" s="619"/>
      <c r="C23" s="619"/>
      <c r="D23" s="620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9"/>
      <c r="AC23" s="610"/>
      <c r="AD23" s="621"/>
      <c r="AE23" s="621"/>
      <c r="AF23" s="621"/>
      <c r="AG23" s="392"/>
      <c r="AH23" s="393"/>
      <c r="AI23" s="393"/>
      <c r="AJ23" s="393"/>
      <c r="AK23" s="393"/>
      <c r="AL23" s="393"/>
      <c r="AM23" s="393"/>
      <c r="AN23" s="394"/>
      <c r="AO23" s="392"/>
      <c r="AP23" s="393"/>
      <c r="AQ23" s="393"/>
      <c r="AR23" s="393"/>
      <c r="AS23" s="393"/>
      <c r="AT23" s="393"/>
      <c r="AU23" s="393"/>
      <c r="AV23" s="394"/>
    </row>
    <row r="24" spans="1:48" s="2" customFormat="1" ht="13.5" customHeight="1" x14ac:dyDescent="0.25">
      <c r="A24" s="533">
        <v>1</v>
      </c>
      <c r="B24" s="596"/>
      <c r="C24" s="596"/>
      <c r="D24" s="535"/>
      <c r="E24" s="453">
        <v>2</v>
      </c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16">
        <v>3</v>
      </c>
      <c r="AC24" s="416"/>
      <c r="AD24" s="416">
        <v>4</v>
      </c>
      <c r="AE24" s="416"/>
      <c r="AF24" s="416"/>
      <c r="AG24" s="533">
        <v>5</v>
      </c>
      <c r="AH24" s="534"/>
      <c r="AI24" s="534"/>
      <c r="AJ24" s="534"/>
      <c r="AK24" s="534"/>
      <c r="AL24" s="534"/>
      <c r="AM24" s="534"/>
      <c r="AN24" s="535"/>
      <c r="AO24" s="534">
        <v>6</v>
      </c>
      <c r="AP24" s="534"/>
      <c r="AQ24" s="534"/>
      <c r="AR24" s="534"/>
      <c r="AS24" s="534"/>
      <c r="AT24" s="534"/>
      <c r="AU24" s="534"/>
      <c r="AV24" s="535"/>
    </row>
    <row r="25" spans="1:48" ht="18" customHeight="1" x14ac:dyDescent="0.25">
      <c r="A25" s="591"/>
      <c r="B25" s="592"/>
      <c r="C25" s="592"/>
      <c r="D25" s="593"/>
      <c r="E25" s="26" t="s">
        <v>24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415"/>
      <c r="AC25" s="415"/>
      <c r="AD25" s="594"/>
      <c r="AE25" s="594"/>
      <c r="AF25" s="594"/>
      <c r="AG25" s="590"/>
      <c r="AH25" s="590"/>
      <c r="AI25" s="590"/>
      <c r="AJ25" s="590"/>
      <c r="AK25" s="590"/>
      <c r="AL25" s="590"/>
      <c r="AM25" s="590"/>
      <c r="AN25" s="590"/>
      <c r="AO25" s="590"/>
      <c r="AP25" s="590"/>
      <c r="AQ25" s="590"/>
      <c r="AR25" s="590"/>
      <c r="AS25" s="590"/>
      <c r="AT25" s="590"/>
      <c r="AU25" s="590"/>
      <c r="AV25" s="590"/>
    </row>
    <row r="26" spans="1:48" ht="18" customHeight="1" x14ac:dyDescent="0.25">
      <c r="A26" s="591"/>
      <c r="B26" s="592"/>
      <c r="C26" s="592"/>
      <c r="D26" s="593"/>
      <c r="E26" s="29" t="s">
        <v>25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415"/>
      <c r="AC26" s="415"/>
      <c r="AD26" s="594"/>
      <c r="AE26" s="594"/>
      <c r="AF26" s="594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90"/>
      <c r="AS26" s="590"/>
      <c r="AT26" s="590"/>
      <c r="AU26" s="590"/>
      <c r="AV26" s="590"/>
    </row>
    <row r="27" spans="1:48" ht="18" customHeight="1" x14ac:dyDescent="0.25">
      <c r="A27" s="591"/>
      <c r="B27" s="592"/>
      <c r="C27" s="592"/>
      <c r="D27" s="593"/>
      <c r="E27" s="26" t="s">
        <v>761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415" t="s">
        <v>26</v>
      </c>
      <c r="AC27" s="415"/>
      <c r="AD27" s="594">
        <v>201</v>
      </c>
      <c r="AE27" s="594"/>
      <c r="AF27" s="594"/>
      <c r="AG27" s="595">
        <f>AG28+AG32+AG36+AG37</f>
        <v>404538</v>
      </c>
      <c r="AH27" s="595"/>
      <c r="AI27" s="595"/>
      <c r="AJ27" s="595"/>
      <c r="AK27" s="595"/>
      <c r="AL27" s="595"/>
      <c r="AM27" s="595"/>
      <c r="AN27" s="595"/>
      <c r="AO27" s="595">
        <f>AO28+AO32+AO36+AO37</f>
        <v>824460</v>
      </c>
      <c r="AP27" s="595"/>
      <c r="AQ27" s="595"/>
      <c r="AR27" s="595"/>
      <c r="AS27" s="595"/>
      <c r="AT27" s="595"/>
      <c r="AU27" s="595"/>
      <c r="AV27" s="595"/>
    </row>
    <row r="28" spans="1:48" ht="18" customHeight="1" x14ac:dyDescent="0.25">
      <c r="A28" s="589" t="s">
        <v>27</v>
      </c>
      <c r="B28" s="589"/>
      <c r="C28" s="589"/>
      <c r="D28" s="589"/>
      <c r="E28" s="29" t="s">
        <v>28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415"/>
      <c r="AC28" s="415"/>
      <c r="AD28" s="416">
        <v>202</v>
      </c>
      <c r="AE28" s="416"/>
      <c r="AF28" s="416"/>
      <c r="AG28" s="590">
        <f>SUM(AG29:AN31)</f>
        <v>0</v>
      </c>
      <c r="AH28" s="590"/>
      <c r="AI28" s="590"/>
      <c r="AJ28" s="590"/>
      <c r="AK28" s="590"/>
      <c r="AL28" s="590"/>
      <c r="AM28" s="590"/>
      <c r="AN28" s="590"/>
      <c r="AO28" s="590">
        <f>SUM(AO29:AV31)</f>
        <v>0</v>
      </c>
      <c r="AP28" s="590"/>
      <c r="AQ28" s="590"/>
      <c r="AR28" s="590"/>
      <c r="AS28" s="590"/>
      <c r="AT28" s="590"/>
      <c r="AU28" s="590"/>
      <c r="AV28" s="590"/>
    </row>
    <row r="29" spans="1:48" ht="18" customHeight="1" x14ac:dyDescent="0.25">
      <c r="A29" s="376" t="s">
        <v>29</v>
      </c>
      <c r="B29" s="377"/>
      <c r="C29" s="377"/>
      <c r="D29" s="378"/>
      <c r="E29" s="32" t="s">
        <v>30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79" t="str">
        <f>[1]Baza!E31</f>
        <v>-</v>
      </c>
      <c r="AC29" s="379"/>
      <c r="AD29" s="380">
        <v>203</v>
      </c>
      <c r="AE29" s="380"/>
      <c r="AF29" s="380"/>
      <c r="AG29" s="571">
        <f>ROUND([1]UnosPod!F110,0)</f>
        <v>0</v>
      </c>
      <c r="AH29" s="572"/>
      <c r="AI29" s="572"/>
      <c r="AJ29" s="572"/>
      <c r="AK29" s="572"/>
      <c r="AL29" s="572"/>
      <c r="AM29" s="572"/>
      <c r="AN29" s="573"/>
      <c r="AO29" s="571">
        <f>[1]PretGod!B6</f>
        <v>0</v>
      </c>
      <c r="AP29" s="572"/>
      <c r="AQ29" s="572"/>
      <c r="AR29" s="572"/>
      <c r="AS29" s="572"/>
      <c r="AT29" s="572"/>
      <c r="AU29" s="572"/>
      <c r="AV29" s="573"/>
    </row>
    <row r="30" spans="1:48" ht="18" customHeight="1" x14ac:dyDescent="0.25">
      <c r="A30" s="368" t="s">
        <v>32</v>
      </c>
      <c r="B30" s="369"/>
      <c r="C30" s="369"/>
      <c r="D30" s="370"/>
      <c r="E30" s="33" t="s">
        <v>33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79" t="str">
        <f>[1]Baza!E32</f>
        <v>-</v>
      </c>
      <c r="AC30" s="379"/>
      <c r="AD30" s="372">
        <v>204</v>
      </c>
      <c r="AE30" s="372"/>
      <c r="AF30" s="372"/>
      <c r="AG30" s="568">
        <f>[1]UnosPod!F111</f>
        <v>0</v>
      </c>
      <c r="AH30" s="569"/>
      <c r="AI30" s="569"/>
      <c r="AJ30" s="569"/>
      <c r="AK30" s="569"/>
      <c r="AL30" s="569"/>
      <c r="AM30" s="569"/>
      <c r="AN30" s="570"/>
      <c r="AO30" s="571">
        <f>[1]PretGod!B7</f>
        <v>0</v>
      </c>
      <c r="AP30" s="572"/>
      <c r="AQ30" s="572"/>
      <c r="AR30" s="572"/>
      <c r="AS30" s="572"/>
      <c r="AT30" s="572"/>
      <c r="AU30" s="572"/>
      <c r="AV30" s="573"/>
    </row>
    <row r="31" spans="1:48" ht="18" customHeight="1" x14ac:dyDescent="0.25">
      <c r="A31" s="403" t="s">
        <v>34</v>
      </c>
      <c r="B31" s="404"/>
      <c r="C31" s="404"/>
      <c r="D31" s="405"/>
      <c r="E31" s="34" t="s">
        <v>35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79" t="str">
        <f>[1]Baza!E33</f>
        <v>-</v>
      </c>
      <c r="AC31" s="379"/>
      <c r="AD31" s="407">
        <v>205</v>
      </c>
      <c r="AE31" s="407"/>
      <c r="AF31" s="407"/>
      <c r="AG31" s="577">
        <f>ROUND([1]UnosPod!F112,0)</f>
        <v>0</v>
      </c>
      <c r="AH31" s="578"/>
      <c r="AI31" s="578"/>
      <c r="AJ31" s="578"/>
      <c r="AK31" s="578"/>
      <c r="AL31" s="578"/>
      <c r="AM31" s="578"/>
      <c r="AN31" s="579"/>
      <c r="AO31" s="571">
        <f>[1]PretGod!B8</f>
        <v>0</v>
      </c>
      <c r="AP31" s="572"/>
      <c r="AQ31" s="572"/>
      <c r="AR31" s="572"/>
      <c r="AS31" s="572"/>
      <c r="AT31" s="572"/>
      <c r="AU31" s="572"/>
      <c r="AV31" s="573"/>
    </row>
    <row r="32" spans="1:48" ht="18" customHeight="1" x14ac:dyDescent="0.25">
      <c r="A32" s="583" t="s">
        <v>36</v>
      </c>
      <c r="B32" s="584"/>
      <c r="C32" s="584"/>
      <c r="D32" s="585"/>
      <c r="E32" s="35" t="s">
        <v>37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415"/>
      <c r="AC32" s="415"/>
      <c r="AD32" s="416">
        <v>206</v>
      </c>
      <c r="AE32" s="416"/>
      <c r="AF32" s="416"/>
      <c r="AG32" s="562">
        <f>SUM(AG33:AN35)</f>
        <v>404538</v>
      </c>
      <c r="AH32" s="563"/>
      <c r="AI32" s="563"/>
      <c r="AJ32" s="563"/>
      <c r="AK32" s="563"/>
      <c r="AL32" s="563"/>
      <c r="AM32" s="563"/>
      <c r="AN32" s="564"/>
      <c r="AO32" s="562">
        <f>SUM(AO33:AV35)</f>
        <v>824460</v>
      </c>
      <c r="AP32" s="563"/>
      <c r="AQ32" s="563"/>
      <c r="AR32" s="563"/>
      <c r="AS32" s="563"/>
      <c r="AT32" s="563"/>
      <c r="AU32" s="563"/>
      <c r="AV32" s="564"/>
    </row>
    <row r="33" spans="1:48" ht="18" customHeight="1" x14ac:dyDescent="0.25">
      <c r="A33" s="586" t="s">
        <v>38</v>
      </c>
      <c r="B33" s="587"/>
      <c r="C33" s="587"/>
      <c r="D33" s="588"/>
      <c r="E33" s="32" t="s">
        <v>39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9" t="str">
        <f>[1]Baza!E34</f>
        <v>1.1.1.</v>
      </c>
      <c r="AC33" s="379"/>
      <c r="AD33" s="380">
        <v>207</v>
      </c>
      <c r="AE33" s="380"/>
      <c r="AF33" s="380"/>
      <c r="AG33" s="571">
        <f>ROUND([1]UnosPod!F114,0)</f>
        <v>404538</v>
      </c>
      <c r="AH33" s="572"/>
      <c r="AI33" s="572"/>
      <c r="AJ33" s="572"/>
      <c r="AK33" s="572"/>
      <c r="AL33" s="572"/>
      <c r="AM33" s="572"/>
      <c r="AN33" s="573"/>
      <c r="AO33" s="571">
        <f>[1]PretGod!B10</f>
        <v>0</v>
      </c>
      <c r="AP33" s="572"/>
      <c r="AQ33" s="572"/>
      <c r="AR33" s="572"/>
      <c r="AS33" s="572"/>
      <c r="AT33" s="572"/>
      <c r="AU33" s="572"/>
      <c r="AV33" s="573"/>
    </row>
    <row r="34" spans="1:48" ht="18" customHeight="1" x14ac:dyDescent="0.25">
      <c r="A34" s="565" t="s">
        <v>40</v>
      </c>
      <c r="B34" s="566"/>
      <c r="C34" s="566"/>
      <c r="D34" s="567"/>
      <c r="E34" s="33" t="s">
        <v>41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9" t="str">
        <f>[1]Baza!E35</f>
        <v>-</v>
      </c>
      <c r="AC34" s="379"/>
      <c r="AD34" s="372">
        <v>208</v>
      </c>
      <c r="AE34" s="372"/>
      <c r="AF34" s="372"/>
      <c r="AG34" s="568">
        <f>ROUND([1]UnosPod!F115,0)</f>
        <v>0</v>
      </c>
      <c r="AH34" s="569"/>
      <c r="AI34" s="569"/>
      <c r="AJ34" s="569"/>
      <c r="AK34" s="569"/>
      <c r="AL34" s="569"/>
      <c r="AM34" s="569"/>
      <c r="AN34" s="570"/>
      <c r="AO34" s="571">
        <f>[1]PretGod!B11</f>
        <v>824460</v>
      </c>
      <c r="AP34" s="572"/>
      <c r="AQ34" s="572"/>
      <c r="AR34" s="572"/>
      <c r="AS34" s="572"/>
      <c r="AT34" s="572"/>
      <c r="AU34" s="572"/>
      <c r="AV34" s="573"/>
    </row>
    <row r="35" spans="1:48" ht="18" customHeight="1" x14ac:dyDescent="0.25">
      <c r="A35" s="574" t="s">
        <v>42</v>
      </c>
      <c r="B35" s="575"/>
      <c r="C35" s="575"/>
      <c r="D35" s="576"/>
      <c r="E35" s="34" t="s">
        <v>43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79" t="str">
        <f>[1]Baza!E36</f>
        <v>-</v>
      </c>
      <c r="AC35" s="379"/>
      <c r="AD35" s="407">
        <v>209</v>
      </c>
      <c r="AE35" s="407"/>
      <c r="AF35" s="407"/>
      <c r="AG35" s="577">
        <f>ROUND([1]UnosPod!F116,0)</f>
        <v>0</v>
      </c>
      <c r="AH35" s="578"/>
      <c r="AI35" s="578"/>
      <c r="AJ35" s="578"/>
      <c r="AK35" s="578"/>
      <c r="AL35" s="578"/>
      <c r="AM35" s="578"/>
      <c r="AN35" s="579"/>
      <c r="AO35" s="580">
        <f>[1]PretGod!B12</f>
        <v>0</v>
      </c>
      <c r="AP35" s="581"/>
      <c r="AQ35" s="581"/>
      <c r="AR35" s="581"/>
      <c r="AS35" s="581"/>
      <c r="AT35" s="581"/>
      <c r="AU35" s="581"/>
      <c r="AV35" s="582"/>
    </row>
    <row r="36" spans="1:48" ht="18" customHeight="1" x14ac:dyDescent="0.25">
      <c r="A36" s="412" t="s">
        <v>44</v>
      </c>
      <c r="B36" s="413"/>
      <c r="C36" s="413"/>
      <c r="D36" s="414"/>
      <c r="E36" s="35" t="s">
        <v>45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415" t="str">
        <f>[1]Baza!E37</f>
        <v>-</v>
      </c>
      <c r="AC36" s="415"/>
      <c r="AD36" s="416">
        <v>210</v>
      </c>
      <c r="AE36" s="416"/>
      <c r="AF36" s="416"/>
      <c r="AG36" s="556">
        <f>ROUND([1]UnosPod!F120,0)</f>
        <v>0</v>
      </c>
      <c r="AH36" s="557"/>
      <c r="AI36" s="557"/>
      <c r="AJ36" s="557"/>
      <c r="AK36" s="557"/>
      <c r="AL36" s="557"/>
      <c r="AM36" s="557"/>
      <c r="AN36" s="558"/>
      <c r="AO36" s="562">
        <f>[1]PretGod!B13</f>
        <v>0</v>
      </c>
      <c r="AP36" s="563"/>
      <c r="AQ36" s="563"/>
      <c r="AR36" s="563"/>
      <c r="AS36" s="563"/>
      <c r="AT36" s="563"/>
      <c r="AU36" s="563"/>
      <c r="AV36" s="564"/>
    </row>
    <row r="37" spans="1:48" ht="18" customHeight="1" x14ac:dyDescent="0.25">
      <c r="A37" s="412" t="s">
        <v>46</v>
      </c>
      <c r="B37" s="413"/>
      <c r="C37" s="413"/>
      <c r="D37" s="414"/>
      <c r="E37" s="35" t="s">
        <v>47</v>
      </c>
      <c r="F37" s="39"/>
      <c r="G37" s="3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415" t="str">
        <f>[1]Baza!E38</f>
        <v>-</v>
      </c>
      <c r="AC37" s="415"/>
      <c r="AD37" s="416">
        <v>211</v>
      </c>
      <c r="AE37" s="416"/>
      <c r="AF37" s="416"/>
      <c r="AG37" s="556">
        <f>ROUND([1]UnosPod!F137,0)</f>
        <v>0</v>
      </c>
      <c r="AH37" s="557"/>
      <c r="AI37" s="557"/>
      <c r="AJ37" s="557"/>
      <c r="AK37" s="557"/>
      <c r="AL37" s="557"/>
      <c r="AM37" s="557"/>
      <c r="AN37" s="558"/>
      <c r="AO37" s="562">
        <f>[1]PretGod!B14</f>
        <v>0</v>
      </c>
      <c r="AP37" s="563"/>
      <c r="AQ37" s="563"/>
      <c r="AR37" s="563"/>
      <c r="AS37" s="563"/>
      <c r="AT37" s="563"/>
      <c r="AU37" s="563"/>
      <c r="AV37" s="564"/>
    </row>
    <row r="38" spans="1:48" ht="18" customHeight="1" x14ac:dyDescent="0.25">
      <c r="A38" s="542"/>
      <c r="B38" s="543"/>
      <c r="C38" s="543"/>
      <c r="D38" s="544"/>
      <c r="E38" s="27" t="s">
        <v>762</v>
      </c>
      <c r="F38" s="39"/>
      <c r="G38" s="3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415"/>
      <c r="AC38" s="415"/>
      <c r="AD38" s="416">
        <v>212</v>
      </c>
      <c r="AE38" s="416"/>
      <c r="AF38" s="416"/>
      <c r="AG38" s="539">
        <f>AG39+AG40+AG41+AG45+AG46+AG47+AG48-AG49+AG50</f>
        <v>214770</v>
      </c>
      <c r="AH38" s="540"/>
      <c r="AI38" s="540"/>
      <c r="AJ38" s="540"/>
      <c r="AK38" s="540"/>
      <c r="AL38" s="540"/>
      <c r="AM38" s="540"/>
      <c r="AN38" s="541"/>
      <c r="AO38" s="539">
        <f>AO39+AO40+AO41+AO45+AO46+AO47+AO48-AO49+AO50</f>
        <v>480847</v>
      </c>
      <c r="AP38" s="540"/>
      <c r="AQ38" s="540"/>
      <c r="AR38" s="540"/>
      <c r="AS38" s="540"/>
      <c r="AT38" s="540"/>
      <c r="AU38" s="540"/>
      <c r="AV38" s="541"/>
    </row>
    <row r="39" spans="1:48" ht="18" customHeight="1" x14ac:dyDescent="0.25">
      <c r="A39" s="412" t="s">
        <v>48</v>
      </c>
      <c r="B39" s="413"/>
      <c r="C39" s="413"/>
      <c r="D39" s="414"/>
      <c r="E39" s="39" t="s">
        <v>49</v>
      </c>
      <c r="F39" s="39"/>
      <c r="G39" s="3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415" t="str">
        <f>[1]Baza!E88</f>
        <v>-</v>
      </c>
      <c r="AC39" s="415"/>
      <c r="AD39" s="416">
        <v>213</v>
      </c>
      <c r="AE39" s="416"/>
      <c r="AF39" s="416"/>
      <c r="AG39" s="556">
        <f>ROUND([1]UnosPod!F184,0)</f>
        <v>0</v>
      </c>
      <c r="AH39" s="557"/>
      <c r="AI39" s="557"/>
      <c r="AJ39" s="557"/>
      <c r="AK39" s="557"/>
      <c r="AL39" s="557"/>
      <c r="AM39" s="557"/>
      <c r="AN39" s="558"/>
      <c r="AO39" s="556">
        <f>[1]PretGod!B16</f>
        <v>0</v>
      </c>
      <c r="AP39" s="557"/>
      <c r="AQ39" s="557"/>
      <c r="AR39" s="557"/>
      <c r="AS39" s="557"/>
      <c r="AT39" s="557"/>
      <c r="AU39" s="557"/>
      <c r="AV39" s="558"/>
    </row>
    <row r="40" spans="1:48" ht="18" customHeight="1" x14ac:dyDescent="0.25">
      <c r="A40" s="412" t="s">
        <v>50</v>
      </c>
      <c r="B40" s="413"/>
      <c r="C40" s="413"/>
      <c r="D40" s="414"/>
      <c r="E40" s="39" t="s">
        <v>51</v>
      </c>
      <c r="F40" s="39"/>
      <c r="G40" s="3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415" t="str">
        <f>[1]Baza!E89</f>
        <v>1.2.5.</v>
      </c>
      <c r="AC40" s="415"/>
      <c r="AD40" s="416">
        <v>214</v>
      </c>
      <c r="AE40" s="416"/>
      <c r="AF40" s="416"/>
      <c r="AG40" s="556">
        <f>ROUND([1]UnosPod!F191,0)</f>
        <v>8522</v>
      </c>
      <c r="AH40" s="557"/>
      <c r="AI40" s="557"/>
      <c r="AJ40" s="557"/>
      <c r="AK40" s="557"/>
      <c r="AL40" s="557"/>
      <c r="AM40" s="557"/>
      <c r="AN40" s="558"/>
      <c r="AO40" s="556">
        <f>[1]PretGod!B17</f>
        <v>11796</v>
      </c>
      <c r="AP40" s="557"/>
      <c r="AQ40" s="557"/>
      <c r="AR40" s="557"/>
      <c r="AS40" s="557"/>
      <c r="AT40" s="557"/>
      <c r="AU40" s="557"/>
      <c r="AV40" s="558"/>
    </row>
    <row r="41" spans="1:48" ht="18" customHeight="1" x14ac:dyDescent="0.25">
      <c r="A41" s="412" t="s">
        <v>52</v>
      </c>
      <c r="B41" s="413"/>
      <c r="C41" s="413"/>
      <c r="D41" s="414"/>
      <c r="E41" s="39" t="s">
        <v>53</v>
      </c>
      <c r="F41" s="39"/>
      <c r="G41" s="3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415"/>
      <c r="AC41" s="415"/>
      <c r="AD41" s="416">
        <v>215</v>
      </c>
      <c r="AE41" s="416"/>
      <c r="AF41" s="416"/>
      <c r="AG41" s="556">
        <f>SUM(AG42:AN44)</f>
        <v>112871</v>
      </c>
      <c r="AH41" s="557"/>
      <c r="AI41" s="557"/>
      <c r="AJ41" s="557"/>
      <c r="AK41" s="557"/>
      <c r="AL41" s="557"/>
      <c r="AM41" s="557"/>
      <c r="AN41" s="558"/>
      <c r="AO41" s="556">
        <f>SUM(AO42:AV44)</f>
        <v>211144</v>
      </c>
      <c r="AP41" s="557"/>
      <c r="AQ41" s="557"/>
      <c r="AR41" s="557"/>
      <c r="AS41" s="557"/>
      <c r="AT41" s="557"/>
      <c r="AU41" s="557"/>
      <c r="AV41" s="558"/>
    </row>
    <row r="42" spans="1:48" ht="17.25" customHeight="1" x14ac:dyDescent="0.25">
      <c r="A42" s="361" t="s">
        <v>54</v>
      </c>
      <c r="B42" s="362"/>
      <c r="C42" s="362"/>
      <c r="D42" s="363"/>
      <c r="E42" s="40" t="s">
        <v>55</v>
      </c>
      <c r="F42" s="40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364" t="str">
        <f>[1]Baza!E90</f>
        <v>1.2.1.</v>
      </c>
      <c r="AC42" s="364"/>
      <c r="AD42" s="365">
        <v>216</v>
      </c>
      <c r="AE42" s="365"/>
      <c r="AF42" s="365"/>
      <c r="AG42" s="553">
        <f>ROUND([1]UnosPod!F196+[1]UnosPod!F201,0)</f>
        <v>107046</v>
      </c>
      <c r="AH42" s="554"/>
      <c r="AI42" s="554"/>
      <c r="AJ42" s="554"/>
      <c r="AK42" s="554"/>
      <c r="AL42" s="554"/>
      <c r="AM42" s="554"/>
      <c r="AN42" s="555"/>
      <c r="AO42" s="553">
        <f>[1]PretGod!B19</f>
        <v>190655</v>
      </c>
      <c r="AP42" s="554"/>
      <c r="AQ42" s="554"/>
      <c r="AR42" s="554"/>
      <c r="AS42" s="554"/>
      <c r="AT42" s="554"/>
      <c r="AU42" s="554"/>
      <c r="AV42" s="555"/>
    </row>
    <row r="43" spans="1:48" ht="17.25" customHeight="1" x14ac:dyDescent="0.25">
      <c r="A43" s="368" t="s">
        <v>56</v>
      </c>
      <c r="B43" s="369"/>
      <c r="C43" s="369"/>
      <c r="D43" s="370"/>
      <c r="E43" s="42" t="s">
        <v>57</v>
      </c>
      <c r="F43" s="42"/>
      <c r="G43" s="42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1" t="str">
        <f>[1]Baza!E91</f>
        <v>-</v>
      </c>
      <c r="AC43" s="371"/>
      <c r="AD43" s="372">
        <v>217</v>
      </c>
      <c r="AE43" s="372"/>
      <c r="AF43" s="372"/>
      <c r="AG43" s="524">
        <f>ROUND([1]UnosPod!F202+[1]UnosPod!F204,0)</f>
        <v>5825</v>
      </c>
      <c r="AH43" s="525"/>
      <c r="AI43" s="525"/>
      <c r="AJ43" s="525"/>
      <c r="AK43" s="525"/>
      <c r="AL43" s="525"/>
      <c r="AM43" s="525"/>
      <c r="AN43" s="526"/>
      <c r="AO43" s="524">
        <f>[1]PretGod!B20</f>
        <v>20489</v>
      </c>
      <c r="AP43" s="525"/>
      <c r="AQ43" s="525"/>
      <c r="AR43" s="525"/>
      <c r="AS43" s="525"/>
      <c r="AT43" s="525"/>
      <c r="AU43" s="525"/>
      <c r="AV43" s="526"/>
    </row>
    <row r="44" spans="1:48" ht="17.25" customHeight="1" x14ac:dyDescent="0.25">
      <c r="A44" s="351" t="s">
        <v>58</v>
      </c>
      <c r="B44" s="352"/>
      <c r="C44" s="352"/>
      <c r="D44" s="353"/>
      <c r="E44" s="43" t="s">
        <v>59</v>
      </c>
      <c r="F44" s="43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354" t="str">
        <f>[1]Baza!E92</f>
        <v>-</v>
      </c>
      <c r="AC44" s="354"/>
      <c r="AD44" s="355">
        <v>218</v>
      </c>
      <c r="AE44" s="355"/>
      <c r="AF44" s="355"/>
      <c r="AG44" s="559">
        <f>ROUND([1]UnosPod!F205+[1]UnosPod!F206,0)</f>
        <v>0</v>
      </c>
      <c r="AH44" s="560"/>
      <c r="AI44" s="560"/>
      <c r="AJ44" s="560"/>
      <c r="AK44" s="560"/>
      <c r="AL44" s="560"/>
      <c r="AM44" s="560"/>
      <c r="AN44" s="561"/>
      <c r="AO44" s="559">
        <f>[1]PretGod!B21</f>
        <v>0</v>
      </c>
      <c r="AP44" s="560"/>
      <c r="AQ44" s="560"/>
      <c r="AR44" s="560"/>
      <c r="AS44" s="560"/>
      <c r="AT44" s="560"/>
      <c r="AU44" s="560"/>
      <c r="AV44" s="561"/>
    </row>
    <row r="45" spans="1:48" ht="18.75" customHeight="1" x14ac:dyDescent="0.25">
      <c r="A45" s="412" t="s">
        <v>60</v>
      </c>
      <c r="B45" s="413"/>
      <c r="C45" s="413"/>
      <c r="D45" s="414"/>
      <c r="E45" s="39" t="s">
        <v>61</v>
      </c>
      <c r="F45" s="39"/>
      <c r="G45" s="3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415" t="str">
        <f>[1]Baza!E93</f>
        <v>1.2.4.</v>
      </c>
      <c r="AC45" s="415"/>
      <c r="AD45" s="416">
        <v>219</v>
      </c>
      <c r="AE45" s="416"/>
      <c r="AF45" s="416"/>
      <c r="AG45" s="556">
        <f>ROUND([1]UnosPod!F218,0)</f>
        <v>15320</v>
      </c>
      <c r="AH45" s="557"/>
      <c r="AI45" s="557"/>
      <c r="AJ45" s="557"/>
      <c r="AK45" s="557"/>
      <c r="AL45" s="557"/>
      <c r="AM45" s="557"/>
      <c r="AN45" s="558"/>
      <c r="AO45" s="553">
        <f>[1]PretGod!B22</f>
        <v>71503</v>
      </c>
      <c r="AP45" s="554"/>
      <c r="AQ45" s="554"/>
      <c r="AR45" s="554"/>
      <c r="AS45" s="554"/>
      <c r="AT45" s="554"/>
      <c r="AU45" s="554"/>
      <c r="AV45" s="555"/>
    </row>
    <row r="46" spans="1:48" ht="19.5" customHeight="1" x14ac:dyDescent="0.25">
      <c r="A46" s="412" t="s">
        <v>62</v>
      </c>
      <c r="B46" s="413"/>
      <c r="C46" s="413"/>
      <c r="D46" s="414"/>
      <c r="E46" s="39" t="s">
        <v>63</v>
      </c>
      <c r="F46" s="39"/>
      <c r="G46" s="3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415" t="str">
        <f>[1]Baza!E94</f>
        <v>1.2.6.</v>
      </c>
      <c r="AC46" s="415"/>
      <c r="AD46" s="416">
        <v>220</v>
      </c>
      <c r="AE46" s="416"/>
      <c r="AF46" s="416"/>
      <c r="AG46" s="556">
        <f>ROUND(SUM([1]UnosPod!F219:M221),0)</f>
        <v>7059</v>
      </c>
      <c r="AH46" s="557"/>
      <c r="AI46" s="557"/>
      <c r="AJ46" s="557"/>
      <c r="AK46" s="557"/>
      <c r="AL46" s="557"/>
      <c r="AM46" s="557"/>
      <c r="AN46" s="558"/>
      <c r="AO46" s="553">
        <f>[1]PretGod!B23</f>
        <v>21676</v>
      </c>
      <c r="AP46" s="554"/>
      <c r="AQ46" s="554"/>
      <c r="AR46" s="554"/>
      <c r="AS46" s="554"/>
      <c r="AT46" s="554"/>
      <c r="AU46" s="554"/>
      <c r="AV46" s="555"/>
    </row>
    <row r="47" spans="1:48" ht="19.5" customHeight="1" x14ac:dyDescent="0.25">
      <c r="A47" s="412" t="s">
        <v>64</v>
      </c>
      <c r="B47" s="413"/>
      <c r="C47" s="413"/>
      <c r="D47" s="414"/>
      <c r="E47" s="39" t="s">
        <v>65</v>
      </c>
      <c r="F47" s="39"/>
      <c r="G47" s="3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415" t="str">
        <f>[1]Baza!E95</f>
        <v>-</v>
      </c>
      <c r="AC47" s="415"/>
      <c r="AD47" s="416">
        <v>221</v>
      </c>
      <c r="AE47" s="416"/>
      <c r="AF47" s="416"/>
      <c r="AG47" s="556">
        <f>ROUND(SUM([1]UnosPod!F222:M228),0)</f>
        <v>0</v>
      </c>
      <c r="AH47" s="557"/>
      <c r="AI47" s="557"/>
      <c r="AJ47" s="557"/>
      <c r="AK47" s="557"/>
      <c r="AL47" s="557"/>
      <c r="AM47" s="557"/>
      <c r="AN47" s="558"/>
      <c r="AO47" s="553">
        <f>[1]PretGod!B24</f>
        <v>0</v>
      </c>
      <c r="AP47" s="554"/>
      <c r="AQ47" s="554"/>
      <c r="AR47" s="554"/>
      <c r="AS47" s="554"/>
      <c r="AT47" s="554"/>
      <c r="AU47" s="554"/>
      <c r="AV47" s="555"/>
    </row>
    <row r="48" spans="1:48" ht="16.5" customHeight="1" x14ac:dyDescent="0.25">
      <c r="A48" s="412" t="s">
        <v>66</v>
      </c>
      <c r="B48" s="413"/>
      <c r="C48" s="413"/>
      <c r="D48" s="414"/>
      <c r="E48" s="39" t="s">
        <v>67</v>
      </c>
      <c r="F48" s="39"/>
      <c r="G48" s="3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415" t="str">
        <f>[1]Baza!E96</f>
        <v>1.2.2.</v>
      </c>
      <c r="AC48" s="415"/>
      <c r="AD48" s="416">
        <v>222</v>
      </c>
      <c r="AE48" s="416"/>
      <c r="AF48" s="416"/>
      <c r="AG48" s="556">
        <f>ROUND([1]UnosPod!F239,0)</f>
        <v>70998</v>
      </c>
      <c r="AH48" s="557"/>
      <c r="AI48" s="557"/>
      <c r="AJ48" s="557"/>
      <c r="AK48" s="557"/>
      <c r="AL48" s="557"/>
      <c r="AM48" s="557"/>
      <c r="AN48" s="558"/>
      <c r="AO48" s="553">
        <f>[1]PretGod!B25</f>
        <v>164728</v>
      </c>
      <c r="AP48" s="554"/>
      <c r="AQ48" s="554"/>
      <c r="AR48" s="554"/>
      <c r="AS48" s="554"/>
      <c r="AT48" s="554"/>
      <c r="AU48" s="554"/>
      <c r="AV48" s="555"/>
    </row>
    <row r="49" spans="1:48" ht="27.75" customHeight="1" x14ac:dyDescent="0.25">
      <c r="A49" s="545" t="s">
        <v>68</v>
      </c>
      <c r="B49" s="546"/>
      <c r="C49" s="546"/>
      <c r="D49" s="547"/>
      <c r="E49" s="45" t="s">
        <v>69</v>
      </c>
      <c r="F49" s="39"/>
      <c r="G49" s="3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548" t="str">
        <f>[1]Baza!E122</f>
        <v>-</v>
      </c>
      <c r="AC49" s="548"/>
      <c r="AD49" s="549">
        <v>223</v>
      </c>
      <c r="AE49" s="549"/>
      <c r="AF49" s="549"/>
      <c r="AG49" s="550">
        <f>IF([1]UnosPod!F273&lt;0,0,[1]UnosPod!F273)</f>
        <v>0</v>
      </c>
      <c r="AH49" s="551"/>
      <c r="AI49" s="551"/>
      <c r="AJ49" s="551"/>
      <c r="AK49" s="551"/>
      <c r="AL49" s="551"/>
      <c r="AM49" s="551"/>
      <c r="AN49" s="552"/>
      <c r="AO49" s="553">
        <f>[1]PretGod!B26</f>
        <v>0</v>
      </c>
      <c r="AP49" s="554"/>
      <c r="AQ49" s="554"/>
      <c r="AR49" s="554"/>
      <c r="AS49" s="554"/>
      <c r="AT49" s="554"/>
      <c r="AU49" s="554"/>
      <c r="AV49" s="555"/>
    </row>
    <row r="50" spans="1:48" ht="27.75" customHeight="1" x14ac:dyDescent="0.25">
      <c r="A50" s="545" t="s">
        <v>70</v>
      </c>
      <c r="B50" s="546"/>
      <c r="C50" s="546"/>
      <c r="D50" s="547"/>
      <c r="E50" s="45" t="s">
        <v>71</v>
      </c>
      <c r="F50" s="39"/>
      <c r="G50" s="3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548" t="str">
        <f>[1]Baza!E123</f>
        <v>-</v>
      </c>
      <c r="AC50" s="548"/>
      <c r="AD50" s="549">
        <v>224</v>
      </c>
      <c r="AE50" s="549"/>
      <c r="AF50" s="549"/>
      <c r="AG50" s="550">
        <f>IF([1]UnosPod!F273&gt;0,0,([1]UnosPod!F273*-1))</f>
        <v>0</v>
      </c>
      <c r="AH50" s="551"/>
      <c r="AI50" s="551"/>
      <c r="AJ50" s="551"/>
      <c r="AK50" s="551"/>
      <c r="AL50" s="551"/>
      <c r="AM50" s="551"/>
      <c r="AN50" s="552"/>
      <c r="AO50" s="553">
        <f>[1]PretGod!B27</f>
        <v>0</v>
      </c>
      <c r="AP50" s="554"/>
      <c r="AQ50" s="554"/>
      <c r="AR50" s="554"/>
      <c r="AS50" s="554"/>
      <c r="AT50" s="554"/>
      <c r="AU50" s="554"/>
      <c r="AV50" s="555"/>
    </row>
    <row r="51" spans="1:48" ht="16.5" customHeight="1" x14ac:dyDescent="0.25">
      <c r="A51" s="542"/>
      <c r="B51" s="543"/>
      <c r="C51" s="543"/>
      <c r="D51" s="544"/>
      <c r="E51" s="27" t="s">
        <v>763</v>
      </c>
      <c r="F51" s="39"/>
      <c r="G51" s="3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415"/>
      <c r="AC51" s="415"/>
      <c r="AD51" s="416">
        <v>225</v>
      </c>
      <c r="AE51" s="416"/>
      <c r="AF51" s="416"/>
      <c r="AG51" s="539">
        <f>IF(AG27-AG38&lt;0,0,AG27-AG38)</f>
        <v>189768</v>
      </c>
      <c r="AH51" s="540"/>
      <c r="AI51" s="540"/>
      <c r="AJ51" s="540"/>
      <c r="AK51" s="540"/>
      <c r="AL51" s="540"/>
      <c r="AM51" s="540"/>
      <c r="AN51" s="541"/>
      <c r="AO51" s="539">
        <f>IF(AO27-AO38&lt;0,0,AO27-AO38)</f>
        <v>343613</v>
      </c>
      <c r="AP51" s="540"/>
      <c r="AQ51" s="540"/>
      <c r="AR51" s="540"/>
      <c r="AS51" s="540"/>
      <c r="AT51" s="540"/>
      <c r="AU51" s="540"/>
      <c r="AV51" s="541"/>
    </row>
    <row r="52" spans="1:48" ht="16.5" customHeight="1" x14ac:dyDescent="0.25">
      <c r="A52" s="542"/>
      <c r="B52" s="543"/>
      <c r="C52" s="543"/>
      <c r="D52" s="544"/>
      <c r="E52" s="27" t="s">
        <v>764</v>
      </c>
      <c r="F52" s="39"/>
      <c r="G52" s="3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415"/>
      <c r="AC52" s="415"/>
      <c r="AD52" s="416">
        <v>226</v>
      </c>
      <c r="AE52" s="416"/>
      <c r="AF52" s="416"/>
      <c r="AG52" s="539">
        <f>IF(AG38-AG27&lt;0,0,AG38-AG27)</f>
        <v>0</v>
      </c>
      <c r="AH52" s="540"/>
      <c r="AI52" s="540"/>
      <c r="AJ52" s="540"/>
      <c r="AK52" s="540"/>
      <c r="AL52" s="540"/>
      <c r="AM52" s="540"/>
      <c r="AN52" s="541"/>
      <c r="AO52" s="539">
        <f>IF(AO38-AO27&lt;0,0,AO38-AO27)</f>
        <v>0</v>
      </c>
      <c r="AP52" s="540"/>
      <c r="AQ52" s="540"/>
      <c r="AR52" s="540"/>
      <c r="AS52" s="540"/>
      <c r="AT52" s="540"/>
      <c r="AU52" s="540"/>
      <c r="AV52" s="541"/>
    </row>
    <row r="53" spans="1:48" ht="16.5" customHeight="1" x14ac:dyDescent="0.25">
      <c r="A53" s="542"/>
      <c r="B53" s="543"/>
      <c r="C53" s="543"/>
      <c r="D53" s="544"/>
      <c r="E53" s="39" t="s">
        <v>72</v>
      </c>
      <c r="F53" s="39"/>
      <c r="G53" s="3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415"/>
      <c r="AC53" s="415"/>
      <c r="AD53" s="416"/>
      <c r="AE53" s="416"/>
      <c r="AF53" s="416"/>
      <c r="AG53" s="539"/>
      <c r="AH53" s="540"/>
      <c r="AI53" s="540"/>
      <c r="AJ53" s="540"/>
      <c r="AK53" s="540"/>
      <c r="AL53" s="540"/>
      <c r="AM53" s="540"/>
      <c r="AN53" s="541"/>
      <c r="AO53" s="539"/>
      <c r="AP53" s="540"/>
      <c r="AQ53" s="540"/>
      <c r="AR53" s="540"/>
      <c r="AS53" s="540"/>
      <c r="AT53" s="540"/>
      <c r="AU53" s="540"/>
      <c r="AV53" s="541"/>
    </row>
    <row r="54" spans="1:48" ht="16.5" customHeight="1" x14ac:dyDescent="0.25">
      <c r="A54" s="437" t="s">
        <v>73</v>
      </c>
      <c r="B54" s="438"/>
      <c r="C54" s="438"/>
      <c r="D54" s="439"/>
      <c r="E54" s="46" t="s">
        <v>765</v>
      </c>
      <c r="F54" s="39"/>
      <c r="G54" s="3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415"/>
      <c r="AC54" s="415"/>
      <c r="AD54" s="416">
        <v>227</v>
      </c>
      <c r="AE54" s="416"/>
      <c r="AF54" s="416"/>
      <c r="AG54" s="539">
        <f>SUM(AG55:AN58)+AG62+AG63</f>
        <v>0</v>
      </c>
      <c r="AH54" s="540"/>
      <c r="AI54" s="540"/>
      <c r="AJ54" s="540"/>
      <c r="AK54" s="540"/>
      <c r="AL54" s="540"/>
      <c r="AM54" s="540"/>
      <c r="AN54" s="541"/>
      <c r="AO54" s="539">
        <f>SUM(AO55:AV58)+AO62+AO63</f>
        <v>10152</v>
      </c>
      <c r="AP54" s="540"/>
      <c r="AQ54" s="540"/>
      <c r="AR54" s="540"/>
      <c r="AS54" s="540"/>
      <c r="AT54" s="540"/>
      <c r="AU54" s="540"/>
      <c r="AV54" s="541"/>
    </row>
    <row r="55" spans="1:48" ht="16.5" customHeight="1" x14ac:dyDescent="0.25">
      <c r="A55" s="376" t="s">
        <v>74</v>
      </c>
      <c r="B55" s="377"/>
      <c r="C55" s="377"/>
      <c r="D55" s="378"/>
      <c r="E55" s="47" t="s">
        <v>75</v>
      </c>
      <c r="F55" s="48"/>
      <c r="G55" s="48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9" t="str">
        <f>[1]Baza!E39</f>
        <v>-</v>
      </c>
      <c r="AC55" s="379"/>
      <c r="AD55" s="380">
        <v>228</v>
      </c>
      <c r="AE55" s="380"/>
      <c r="AF55" s="380"/>
      <c r="AG55" s="527">
        <f>ROUND([1]UnosPod!F138,0)</f>
        <v>0</v>
      </c>
      <c r="AH55" s="528"/>
      <c r="AI55" s="528"/>
      <c r="AJ55" s="528"/>
      <c r="AK55" s="528"/>
      <c r="AL55" s="528"/>
      <c r="AM55" s="528"/>
      <c r="AN55" s="529"/>
      <c r="AO55" s="527">
        <f>[1]PretGod!B31</f>
        <v>0</v>
      </c>
      <c r="AP55" s="528"/>
      <c r="AQ55" s="528"/>
      <c r="AR55" s="528"/>
      <c r="AS55" s="528"/>
      <c r="AT55" s="528"/>
      <c r="AU55" s="528"/>
      <c r="AV55" s="529"/>
    </row>
    <row r="56" spans="1:48" ht="16.5" customHeight="1" x14ac:dyDescent="0.25">
      <c r="A56" s="368" t="s">
        <v>76</v>
      </c>
      <c r="B56" s="369"/>
      <c r="C56" s="369"/>
      <c r="D56" s="370"/>
      <c r="E56" s="49" t="s">
        <v>77</v>
      </c>
      <c r="F56" s="42"/>
      <c r="G56" s="42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9" t="str">
        <f>[1]Baza!E40</f>
        <v>-</v>
      </c>
      <c r="AC56" s="379"/>
      <c r="AD56" s="372">
        <v>229</v>
      </c>
      <c r="AE56" s="372"/>
      <c r="AF56" s="372"/>
      <c r="AG56" s="524">
        <f>ROUND([1]UnosPod!F139,0)</f>
        <v>0</v>
      </c>
      <c r="AH56" s="525"/>
      <c r="AI56" s="525"/>
      <c r="AJ56" s="525"/>
      <c r="AK56" s="525"/>
      <c r="AL56" s="525"/>
      <c r="AM56" s="525"/>
      <c r="AN56" s="526"/>
      <c r="AO56" s="527">
        <f>[1]PretGod!B32</f>
        <v>5146</v>
      </c>
      <c r="AP56" s="528"/>
      <c r="AQ56" s="528"/>
      <c r="AR56" s="528"/>
      <c r="AS56" s="528"/>
      <c r="AT56" s="528"/>
      <c r="AU56" s="528"/>
      <c r="AV56" s="529"/>
    </row>
    <row r="57" spans="1:48" ht="16.5" customHeight="1" x14ac:dyDescent="0.25">
      <c r="A57" s="368" t="s">
        <v>78</v>
      </c>
      <c r="B57" s="369"/>
      <c r="C57" s="369"/>
      <c r="D57" s="370"/>
      <c r="E57" s="49" t="s">
        <v>79</v>
      </c>
      <c r="F57" s="42"/>
      <c r="G57" s="42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9" t="str">
        <f>[1]Baza!E41</f>
        <v>-</v>
      </c>
      <c r="AC57" s="379"/>
      <c r="AD57" s="372">
        <v>230</v>
      </c>
      <c r="AE57" s="372"/>
      <c r="AF57" s="372"/>
      <c r="AG57" s="524">
        <f>ROUND([1]UnosPod!F140,0)</f>
        <v>0</v>
      </c>
      <c r="AH57" s="525"/>
      <c r="AI57" s="525"/>
      <c r="AJ57" s="525"/>
      <c r="AK57" s="525"/>
      <c r="AL57" s="525"/>
      <c r="AM57" s="525"/>
      <c r="AN57" s="526"/>
      <c r="AO57" s="527">
        <f>[1]PretGod!B33</f>
        <v>0</v>
      </c>
      <c r="AP57" s="528"/>
      <c r="AQ57" s="528"/>
      <c r="AR57" s="528"/>
      <c r="AS57" s="528"/>
      <c r="AT57" s="528"/>
      <c r="AU57" s="528"/>
      <c r="AV57" s="529"/>
    </row>
    <row r="58" spans="1:48" ht="16.5" customHeight="1" x14ac:dyDescent="0.25">
      <c r="A58" s="403" t="s">
        <v>80</v>
      </c>
      <c r="B58" s="404"/>
      <c r="C58" s="404"/>
      <c r="D58" s="405"/>
      <c r="E58" s="50" t="s">
        <v>81</v>
      </c>
      <c r="F58" s="51"/>
      <c r="G58" s="51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379" t="str">
        <f>[1]Baza!E42</f>
        <v>-</v>
      </c>
      <c r="AC58" s="379"/>
      <c r="AD58" s="407">
        <v>231</v>
      </c>
      <c r="AE58" s="407"/>
      <c r="AF58" s="407"/>
      <c r="AG58" s="536">
        <f>ROUND([1]UnosPod!F141,0)</f>
        <v>0</v>
      </c>
      <c r="AH58" s="537"/>
      <c r="AI58" s="537"/>
      <c r="AJ58" s="537"/>
      <c r="AK58" s="537"/>
      <c r="AL58" s="537"/>
      <c r="AM58" s="537"/>
      <c r="AN58" s="538"/>
      <c r="AO58" s="527">
        <f>[1]PretGod!B34</f>
        <v>0</v>
      </c>
      <c r="AP58" s="528"/>
      <c r="AQ58" s="528"/>
      <c r="AR58" s="528"/>
      <c r="AS58" s="528"/>
      <c r="AT58" s="528"/>
      <c r="AU58" s="528"/>
      <c r="AV58" s="529"/>
    </row>
    <row r="59" spans="1:48" ht="16.5" customHeight="1" x14ac:dyDescent="0.25">
      <c r="A59" s="53"/>
      <c r="B59" s="53"/>
      <c r="C59" s="53"/>
      <c r="D59" s="53"/>
      <c r="E59" s="54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7"/>
      <c r="AD59" s="58"/>
      <c r="AE59" s="58"/>
      <c r="AF59" s="58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</row>
    <row r="60" spans="1:48" ht="16.5" customHeight="1" x14ac:dyDescent="0.25">
      <c r="A60" s="60"/>
      <c r="B60" s="60"/>
      <c r="C60" s="60"/>
      <c r="D60" s="60"/>
      <c r="E60" s="61"/>
      <c r="F60" s="21"/>
      <c r="G60" s="21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"/>
      <c r="AC60" s="6"/>
      <c r="AD60" s="22"/>
      <c r="AE60" s="22"/>
      <c r="AF60" s="22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ht="15" x14ac:dyDescent="0.25">
      <c r="A61" s="530">
        <v>1</v>
      </c>
      <c r="B61" s="531"/>
      <c r="C61" s="531"/>
      <c r="D61" s="532"/>
      <c r="E61" s="453">
        <v>2</v>
      </c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15">
        <v>3</v>
      </c>
      <c r="AC61" s="415"/>
      <c r="AD61" s="416">
        <v>4</v>
      </c>
      <c r="AE61" s="416"/>
      <c r="AF61" s="416"/>
      <c r="AG61" s="533">
        <v>5</v>
      </c>
      <c r="AH61" s="534"/>
      <c r="AI61" s="534"/>
      <c r="AJ61" s="534"/>
      <c r="AK61" s="534"/>
      <c r="AL61" s="534"/>
      <c r="AM61" s="534"/>
      <c r="AN61" s="535"/>
      <c r="AO61" s="534">
        <v>6</v>
      </c>
      <c r="AP61" s="534"/>
      <c r="AQ61" s="534"/>
      <c r="AR61" s="534"/>
      <c r="AS61" s="534"/>
      <c r="AT61" s="534"/>
      <c r="AU61" s="534"/>
      <c r="AV61" s="535"/>
    </row>
    <row r="62" spans="1:48" ht="18.75" customHeight="1" x14ac:dyDescent="0.25">
      <c r="A62" s="376" t="s">
        <v>82</v>
      </c>
      <c r="B62" s="377"/>
      <c r="C62" s="377"/>
      <c r="D62" s="378"/>
      <c r="E62" s="47" t="s">
        <v>83</v>
      </c>
      <c r="F62" s="48"/>
      <c r="G62" s="48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79" t="str">
        <f>[1]Baza!E43</f>
        <v>-</v>
      </c>
      <c r="AC62" s="379"/>
      <c r="AD62" s="380">
        <v>232</v>
      </c>
      <c r="AE62" s="380"/>
      <c r="AF62" s="380"/>
      <c r="AG62" s="462">
        <f>ROUND([1]UnosPod!F142,0)</f>
        <v>0</v>
      </c>
      <c r="AH62" s="401"/>
      <c r="AI62" s="401"/>
      <c r="AJ62" s="401"/>
      <c r="AK62" s="401"/>
      <c r="AL62" s="401"/>
      <c r="AM62" s="401"/>
      <c r="AN62" s="402"/>
      <c r="AO62" s="462">
        <f>[1]PretGod!B35</f>
        <v>0</v>
      </c>
      <c r="AP62" s="401"/>
      <c r="AQ62" s="401"/>
      <c r="AR62" s="401"/>
      <c r="AS62" s="401"/>
      <c r="AT62" s="401"/>
      <c r="AU62" s="401"/>
      <c r="AV62" s="402"/>
    </row>
    <row r="63" spans="1:48" ht="18.75" customHeight="1" x14ac:dyDescent="0.25">
      <c r="A63" s="403" t="s">
        <v>84</v>
      </c>
      <c r="B63" s="404"/>
      <c r="C63" s="404"/>
      <c r="D63" s="405"/>
      <c r="E63" s="50" t="s">
        <v>85</v>
      </c>
      <c r="F63" s="51"/>
      <c r="G63" s="51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379" t="str">
        <f>[1]Baza!E44</f>
        <v>-</v>
      </c>
      <c r="AC63" s="379"/>
      <c r="AD63" s="407">
        <v>233</v>
      </c>
      <c r="AE63" s="407"/>
      <c r="AF63" s="407"/>
      <c r="AG63" s="375">
        <f>ROUND([1]UnosPod!F143,0)</f>
        <v>0</v>
      </c>
      <c r="AH63" s="373"/>
      <c r="AI63" s="373"/>
      <c r="AJ63" s="373"/>
      <c r="AK63" s="373"/>
      <c r="AL63" s="373"/>
      <c r="AM63" s="373"/>
      <c r="AN63" s="374"/>
      <c r="AO63" s="462">
        <f>[1]PretGod!B36</f>
        <v>5006</v>
      </c>
      <c r="AP63" s="401"/>
      <c r="AQ63" s="401"/>
      <c r="AR63" s="401"/>
      <c r="AS63" s="401"/>
      <c r="AT63" s="401"/>
      <c r="AU63" s="401"/>
      <c r="AV63" s="402"/>
    </row>
    <row r="64" spans="1:48" ht="18.75" customHeight="1" x14ac:dyDescent="0.25">
      <c r="A64" s="412" t="s">
        <v>86</v>
      </c>
      <c r="B64" s="413"/>
      <c r="C64" s="413"/>
      <c r="D64" s="414"/>
      <c r="E64" s="46" t="s">
        <v>766</v>
      </c>
      <c r="F64" s="39"/>
      <c r="G64" s="3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415"/>
      <c r="AC64" s="415"/>
      <c r="AD64" s="416">
        <v>234</v>
      </c>
      <c r="AE64" s="416"/>
      <c r="AF64" s="416"/>
      <c r="AG64" s="434">
        <f>SUM(AG65:AN69)</f>
        <v>0</v>
      </c>
      <c r="AH64" s="435"/>
      <c r="AI64" s="435"/>
      <c r="AJ64" s="435"/>
      <c r="AK64" s="435"/>
      <c r="AL64" s="435"/>
      <c r="AM64" s="435"/>
      <c r="AN64" s="436"/>
      <c r="AO64" s="434">
        <f>SUM(AO65:AV69)</f>
        <v>8434</v>
      </c>
      <c r="AP64" s="435"/>
      <c r="AQ64" s="435"/>
      <c r="AR64" s="435"/>
      <c r="AS64" s="435"/>
      <c r="AT64" s="435"/>
      <c r="AU64" s="435"/>
      <c r="AV64" s="436"/>
    </row>
    <row r="65" spans="1:48" ht="18.75" customHeight="1" x14ac:dyDescent="0.25">
      <c r="A65" s="361" t="s">
        <v>87</v>
      </c>
      <c r="B65" s="362"/>
      <c r="C65" s="362"/>
      <c r="D65" s="363"/>
      <c r="E65" s="64" t="s">
        <v>88</v>
      </c>
      <c r="F65" s="40"/>
      <c r="G65" s="4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364" t="str">
        <f>[1]Baza!E97</f>
        <v>-</v>
      </c>
      <c r="AC65" s="364"/>
      <c r="AD65" s="365">
        <v>235</v>
      </c>
      <c r="AE65" s="365"/>
      <c r="AF65" s="365"/>
      <c r="AG65" s="381">
        <f>ROUND([1]UnosPod!F240,0)</f>
        <v>0</v>
      </c>
      <c r="AH65" s="366"/>
      <c r="AI65" s="366"/>
      <c r="AJ65" s="366"/>
      <c r="AK65" s="366"/>
      <c r="AL65" s="366"/>
      <c r="AM65" s="366"/>
      <c r="AN65" s="367"/>
      <c r="AO65" s="381">
        <f>[1]PretGod!B38</f>
        <v>0</v>
      </c>
      <c r="AP65" s="366"/>
      <c r="AQ65" s="366"/>
      <c r="AR65" s="366"/>
      <c r="AS65" s="366"/>
      <c r="AT65" s="366"/>
      <c r="AU65" s="366"/>
      <c r="AV65" s="367"/>
    </row>
    <row r="66" spans="1:48" ht="18.75" customHeight="1" x14ac:dyDescent="0.25">
      <c r="A66" s="368" t="s">
        <v>89</v>
      </c>
      <c r="B66" s="369"/>
      <c r="C66" s="369"/>
      <c r="D66" s="370"/>
      <c r="E66" s="49" t="s">
        <v>90</v>
      </c>
      <c r="F66" s="42"/>
      <c r="G66" s="42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1" t="str">
        <f>[1]Baza!E98</f>
        <v>-</v>
      </c>
      <c r="AC66" s="371"/>
      <c r="AD66" s="372">
        <v>236</v>
      </c>
      <c r="AE66" s="372"/>
      <c r="AF66" s="372"/>
      <c r="AG66" s="375">
        <f>ROUND([1]UnosPod!F241,0)</f>
        <v>0</v>
      </c>
      <c r="AH66" s="373"/>
      <c r="AI66" s="373"/>
      <c r="AJ66" s="373"/>
      <c r="AK66" s="373"/>
      <c r="AL66" s="373"/>
      <c r="AM66" s="373"/>
      <c r="AN66" s="374"/>
      <c r="AO66" s="375">
        <f>[1]PretGod!B39</f>
        <v>8434</v>
      </c>
      <c r="AP66" s="373"/>
      <c r="AQ66" s="373"/>
      <c r="AR66" s="373"/>
      <c r="AS66" s="373"/>
      <c r="AT66" s="373"/>
      <c r="AU66" s="373"/>
      <c r="AV66" s="374"/>
    </row>
    <row r="67" spans="1:48" ht="18.75" customHeight="1" x14ac:dyDescent="0.25">
      <c r="A67" s="368" t="s">
        <v>91</v>
      </c>
      <c r="B67" s="369"/>
      <c r="C67" s="369"/>
      <c r="D67" s="370"/>
      <c r="E67" s="49" t="s">
        <v>92</v>
      </c>
      <c r="F67" s="42"/>
      <c r="G67" s="42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1" t="str">
        <f>[1]Baza!E99</f>
        <v>-</v>
      </c>
      <c r="AC67" s="371"/>
      <c r="AD67" s="372">
        <v>237</v>
      </c>
      <c r="AE67" s="372"/>
      <c r="AF67" s="372"/>
      <c r="AG67" s="375">
        <f>ROUND([1]UnosPod!F242,0)</f>
        <v>0</v>
      </c>
      <c r="AH67" s="373"/>
      <c r="AI67" s="373"/>
      <c r="AJ67" s="373"/>
      <c r="AK67" s="373"/>
      <c r="AL67" s="373"/>
      <c r="AM67" s="373"/>
      <c r="AN67" s="374"/>
      <c r="AO67" s="375">
        <f>[1]PretGod!B40</f>
        <v>0</v>
      </c>
      <c r="AP67" s="373"/>
      <c r="AQ67" s="373"/>
      <c r="AR67" s="373"/>
      <c r="AS67" s="373"/>
      <c r="AT67" s="373"/>
      <c r="AU67" s="373"/>
      <c r="AV67" s="374"/>
    </row>
    <row r="68" spans="1:48" ht="18.75" customHeight="1" x14ac:dyDescent="0.25">
      <c r="A68" s="368" t="s">
        <v>93</v>
      </c>
      <c r="B68" s="369"/>
      <c r="C68" s="369"/>
      <c r="D68" s="370"/>
      <c r="E68" s="49" t="s">
        <v>94</v>
      </c>
      <c r="F68" s="42"/>
      <c r="G68" s="42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1" t="str">
        <f>[1]Baza!E100</f>
        <v>-</v>
      </c>
      <c r="AC68" s="371"/>
      <c r="AD68" s="372">
        <v>238</v>
      </c>
      <c r="AE68" s="372"/>
      <c r="AF68" s="372"/>
      <c r="AG68" s="375">
        <f>ROUND([1]UnosPod!F243,0)</f>
        <v>0</v>
      </c>
      <c r="AH68" s="373"/>
      <c r="AI68" s="373"/>
      <c r="AJ68" s="373"/>
      <c r="AK68" s="373"/>
      <c r="AL68" s="373"/>
      <c r="AM68" s="373"/>
      <c r="AN68" s="374"/>
      <c r="AO68" s="375">
        <f>[1]PretGod!B41</f>
        <v>0</v>
      </c>
      <c r="AP68" s="373"/>
      <c r="AQ68" s="373"/>
      <c r="AR68" s="373"/>
      <c r="AS68" s="373"/>
      <c r="AT68" s="373"/>
      <c r="AU68" s="373"/>
      <c r="AV68" s="374"/>
    </row>
    <row r="69" spans="1:48" ht="18.75" customHeight="1" x14ac:dyDescent="0.25">
      <c r="A69" s="351" t="s">
        <v>95</v>
      </c>
      <c r="B69" s="352"/>
      <c r="C69" s="352"/>
      <c r="D69" s="353"/>
      <c r="E69" s="65" t="s">
        <v>96</v>
      </c>
      <c r="F69" s="43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354" t="str">
        <f>[1]Baza!E101</f>
        <v>-</v>
      </c>
      <c r="AC69" s="354"/>
      <c r="AD69" s="355">
        <v>239</v>
      </c>
      <c r="AE69" s="355"/>
      <c r="AF69" s="355"/>
      <c r="AG69" s="356">
        <f>ROUND([1]UnosPod!F244,0)</f>
        <v>0</v>
      </c>
      <c r="AH69" s="357"/>
      <c r="AI69" s="357"/>
      <c r="AJ69" s="357"/>
      <c r="AK69" s="357"/>
      <c r="AL69" s="357"/>
      <c r="AM69" s="357"/>
      <c r="AN69" s="358"/>
      <c r="AO69" s="356">
        <f>[1]PretGod!B42</f>
        <v>0</v>
      </c>
      <c r="AP69" s="357"/>
      <c r="AQ69" s="357"/>
      <c r="AR69" s="357"/>
      <c r="AS69" s="357"/>
      <c r="AT69" s="357"/>
      <c r="AU69" s="357"/>
      <c r="AV69" s="358"/>
    </row>
    <row r="70" spans="1:48" ht="18.75" customHeight="1" x14ac:dyDescent="0.25">
      <c r="A70" s="412"/>
      <c r="B70" s="413"/>
      <c r="C70" s="413"/>
      <c r="D70" s="414"/>
      <c r="E70" s="27" t="s">
        <v>767</v>
      </c>
      <c r="F70" s="39"/>
      <c r="G70" s="3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415"/>
      <c r="AC70" s="415"/>
      <c r="AD70" s="416">
        <v>240</v>
      </c>
      <c r="AE70" s="416"/>
      <c r="AF70" s="416"/>
      <c r="AG70" s="434">
        <f>IF(AG54-AG64&lt;0,0,AG54-AG64)</f>
        <v>0</v>
      </c>
      <c r="AH70" s="435"/>
      <c r="AI70" s="435"/>
      <c r="AJ70" s="435"/>
      <c r="AK70" s="435"/>
      <c r="AL70" s="435"/>
      <c r="AM70" s="435"/>
      <c r="AN70" s="436"/>
      <c r="AO70" s="434">
        <f>IF(AO54-AO64&lt;0,0,AO54-AO64)</f>
        <v>1718</v>
      </c>
      <c r="AP70" s="435"/>
      <c r="AQ70" s="435"/>
      <c r="AR70" s="435"/>
      <c r="AS70" s="435"/>
      <c r="AT70" s="435"/>
      <c r="AU70" s="435"/>
      <c r="AV70" s="436"/>
    </row>
    <row r="71" spans="1:48" ht="18.75" customHeight="1" x14ac:dyDescent="0.25">
      <c r="A71" s="412"/>
      <c r="B71" s="413"/>
      <c r="C71" s="413"/>
      <c r="D71" s="414"/>
      <c r="E71" s="27" t="s">
        <v>768</v>
      </c>
      <c r="F71" s="39"/>
      <c r="G71" s="3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415"/>
      <c r="AC71" s="415"/>
      <c r="AD71" s="416">
        <v>241</v>
      </c>
      <c r="AE71" s="416"/>
      <c r="AF71" s="416"/>
      <c r="AG71" s="434">
        <f>IF(AG64-AG54&lt;0,0,AG64-AG54)</f>
        <v>0</v>
      </c>
      <c r="AH71" s="435"/>
      <c r="AI71" s="435"/>
      <c r="AJ71" s="435"/>
      <c r="AK71" s="435"/>
      <c r="AL71" s="435"/>
      <c r="AM71" s="435"/>
      <c r="AN71" s="436"/>
      <c r="AO71" s="434">
        <f>IF(AO64-AO54&lt;0,0,AO64-AO54)</f>
        <v>0</v>
      </c>
      <c r="AP71" s="435"/>
      <c r="AQ71" s="435"/>
      <c r="AR71" s="435"/>
      <c r="AS71" s="435"/>
      <c r="AT71" s="435"/>
      <c r="AU71" s="435"/>
      <c r="AV71" s="436"/>
    </row>
    <row r="72" spans="1:48" ht="18.75" customHeight="1" x14ac:dyDescent="0.25">
      <c r="A72" s="412"/>
      <c r="B72" s="413"/>
      <c r="C72" s="413"/>
      <c r="D72" s="414"/>
      <c r="E72" s="27" t="s">
        <v>769</v>
      </c>
      <c r="F72" s="39"/>
      <c r="G72" s="3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415"/>
      <c r="AC72" s="415"/>
      <c r="AD72" s="416">
        <v>242</v>
      </c>
      <c r="AE72" s="416"/>
      <c r="AF72" s="416"/>
      <c r="AG72" s="434">
        <f>IF(AG51-AG52+AG70-AG71&lt;0,0,AG51-AG52+AG70-AG71)</f>
        <v>189768</v>
      </c>
      <c r="AH72" s="435"/>
      <c r="AI72" s="435"/>
      <c r="AJ72" s="435"/>
      <c r="AK72" s="435"/>
      <c r="AL72" s="435"/>
      <c r="AM72" s="435"/>
      <c r="AN72" s="436"/>
      <c r="AO72" s="434">
        <f>IF(AO51-AO52+AO70-AO71&lt;0,0,AO51-AO52+AO70-AO71)</f>
        <v>345331</v>
      </c>
      <c r="AP72" s="435"/>
      <c r="AQ72" s="435"/>
      <c r="AR72" s="435"/>
      <c r="AS72" s="435"/>
      <c r="AT72" s="435"/>
      <c r="AU72" s="435"/>
      <c r="AV72" s="436"/>
    </row>
    <row r="73" spans="1:48" ht="18.75" customHeight="1" x14ac:dyDescent="0.25">
      <c r="A73" s="412"/>
      <c r="B73" s="413"/>
      <c r="C73" s="413"/>
      <c r="D73" s="414"/>
      <c r="E73" s="27" t="s">
        <v>770</v>
      </c>
      <c r="F73" s="39"/>
      <c r="G73" s="3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415"/>
      <c r="AC73" s="415"/>
      <c r="AD73" s="416">
        <v>243</v>
      </c>
      <c r="AE73" s="416"/>
      <c r="AF73" s="416"/>
      <c r="AG73" s="434">
        <f>IF(AG52-AG51+AG71-AG70&lt;0,0,AG52-AG51+AG71-AG70)</f>
        <v>0</v>
      </c>
      <c r="AH73" s="435"/>
      <c r="AI73" s="435"/>
      <c r="AJ73" s="435"/>
      <c r="AK73" s="435"/>
      <c r="AL73" s="435"/>
      <c r="AM73" s="435"/>
      <c r="AN73" s="436"/>
      <c r="AO73" s="434">
        <f>IF(AO52-AO51+AO71-AO70&lt;0,0,AO52-AO51+AO71-AO70)</f>
        <v>0</v>
      </c>
      <c r="AP73" s="435"/>
      <c r="AQ73" s="435"/>
      <c r="AR73" s="435"/>
      <c r="AS73" s="435"/>
      <c r="AT73" s="435"/>
      <c r="AU73" s="435"/>
      <c r="AV73" s="436"/>
    </row>
    <row r="74" spans="1:48" ht="18.75" customHeight="1" x14ac:dyDescent="0.25">
      <c r="A74" s="455"/>
      <c r="B74" s="419"/>
      <c r="C74" s="419"/>
      <c r="D74" s="456"/>
      <c r="E74" s="21" t="s">
        <v>97</v>
      </c>
      <c r="F74" s="21"/>
      <c r="G74" s="2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457"/>
      <c r="AC74" s="457"/>
      <c r="AD74" s="458"/>
      <c r="AE74" s="458"/>
      <c r="AF74" s="458"/>
      <c r="AG74" s="459"/>
      <c r="AH74" s="422"/>
      <c r="AI74" s="422"/>
      <c r="AJ74" s="422"/>
      <c r="AK74" s="422"/>
      <c r="AL74" s="422"/>
      <c r="AM74" s="422"/>
      <c r="AN74" s="460"/>
      <c r="AO74" s="459"/>
      <c r="AP74" s="422"/>
      <c r="AQ74" s="422"/>
      <c r="AR74" s="422"/>
      <c r="AS74" s="422"/>
      <c r="AT74" s="422"/>
      <c r="AU74" s="422"/>
      <c r="AV74" s="460"/>
    </row>
    <row r="75" spans="1:48" s="8" customFormat="1" ht="15" customHeight="1" x14ac:dyDescent="0.25">
      <c r="A75" s="464" t="s">
        <v>98</v>
      </c>
      <c r="B75" s="465"/>
      <c r="C75" s="465"/>
      <c r="D75" s="466"/>
      <c r="E75" s="520" t="s">
        <v>99</v>
      </c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13"/>
      <c r="AC75" s="514"/>
      <c r="AD75" s="389">
        <v>244</v>
      </c>
      <c r="AE75" s="390"/>
      <c r="AF75" s="391"/>
      <c r="AG75" s="428">
        <f>SUM(AG78:AN86)</f>
        <v>70</v>
      </c>
      <c r="AH75" s="429"/>
      <c r="AI75" s="429"/>
      <c r="AJ75" s="429"/>
      <c r="AK75" s="429"/>
      <c r="AL75" s="429"/>
      <c r="AM75" s="429"/>
      <c r="AN75" s="430"/>
      <c r="AO75" s="428">
        <f>SUM(AO78:AV86)</f>
        <v>0</v>
      </c>
      <c r="AP75" s="429"/>
      <c r="AQ75" s="429"/>
      <c r="AR75" s="429"/>
      <c r="AS75" s="429"/>
      <c r="AT75" s="429"/>
      <c r="AU75" s="429"/>
      <c r="AV75" s="430"/>
    </row>
    <row r="76" spans="1:48" s="8" customFormat="1" ht="15" customHeight="1" x14ac:dyDescent="0.25">
      <c r="A76" s="483"/>
      <c r="B76" s="484"/>
      <c r="C76" s="484"/>
      <c r="D76" s="485"/>
      <c r="E76" s="66"/>
      <c r="F76" s="67" t="s">
        <v>100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9"/>
      <c r="AB76" s="515"/>
      <c r="AC76" s="516"/>
      <c r="AD76" s="517"/>
      <c r="AE76" s="518"/>
      <c r="AF76" s="519"/>
      <c r="AG76" s="521"/>
      <c r="AH76" s="522"/>
      <c r="AI76" s="522"/>
      <c r="AJ76" s="522"/>
      <c r="AK76" s="522"/>
      <c r="AL76" s="522"/>
      <c r="AM76" s="522"/>
      <c r="AN76" s="523"/>
      <c r="AO76" s="521"/>
      <c r="AP76" s="522"/>
      <c r="AQ76" s="522"/>
      <c r="AR76" s="522"/>
      <c r="AS76" s="522"/>
      <c r="AT76" s="522"/>
      <c r="AU76" s="522"/>
      <c r="AV76" s="523"/>
    </row>
    <row r="77" spans="1:48" s="8" customFormat="1" ht="15" customHeight="1" x14ac:dyDescent="0.25">
      <c r="A77" s="467"/>
      <c r="B77" s="468"/>
      <c r="C77" s="468"/>
      <c r="D77" s="469"/>
      <c r="E77" s="70"/>
      <c r="F77" s="71" t="s">
        <v>101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2"/>
      <c r="AC77" s="73"/>
      <c r="AD77" s="392"/>
      <c r="AE77" s="393"/>
      <c r="AF77" s="394"/>
      <c r="AG77" s="471"/>
      <c r="AH77" s="472"/>
      <c r="AI77" s="472"/>
      <c r="AJ77" s="472"/>
      <c r="AK77" s="472"/>
      <c r="AL77" s="472"/>
      <c r="AM77" s="472"/>
      <c r="AN77" s="473"/>
      <c r="AO77" s="471"/>
      <c r="AP77" s="472"/>
      <c r="AQ77" s="472"/>
      <c r="AR77" s="472"/>
      <c r="AS77" s="472"/>
      <c r="AT77" s="472"/>
      <c r="AU77" s="472"/>
      <c r="AV77" s="473"/>
    </row>
    <row r="78" spans="1:48" ht="17.25" customHeight="1" x14ac:dyDescent="0.25">
      <c r="A78" s="376" t="s">
        <v>102</v>
      </c>
      <c r="B78" s="377"/>
      <c r="C78" s="377"/>
      <c r="D78" s="378"/>
      <c r="E78" s="32" t="s">
        <v>103</v>
      </c>
      <c r="F78" s="48"/>
      <c r="G78" s="48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79" t="str">
        <f>[1]Baza!E45</f>
        <v>1.1.2.</v>
      </c>
      <c r="AC78" s="379"/>
      <c r="AD78" s="380">
        <v>245</v>
      </c>
      <c r="AE78" s="380"/>
      <c r="AF78" s="380"/>
      <c r="AG78" s="462">
        <f>ROUND([1]UnosPod!F145,0)</f>
        <v>70</v>
      </c>
      <c r="AH78" s="401"/>
      <c r="AI78" s="401"/>
      <c r="AJ78" s="401"/>
      <c r="AK78" s="401"/>
      <c r="AL78" s="401"/>
      <c r="AM78" s="401"/>
      <c r="AN78" s="402"/>
      <c r="AO78" s="462">
        <f>[1]PretGod!B48</f>
        <v>0</v>
      </c>
      <c r="AP78" s="401"/>
      <c r="AQ78" s="401"/>
      <c r="AR78" s="401"/>
      <c r="AS78" s="401"/>
      <c r="AT78" s="401"/>
      <c r="AU78" s="401"/>
      <c r="AV78" s="402"/>
    </row>
    <row r="79" spans="1:48" ht="17.25" customHeight="1" x14ac:dyDescent="0.25">
      <c r="A79" s="368" t="s">
        <v>104</v>
      </c>
      <c r="B79" s="369"/>
      <c r="C79" s="369"/>
      <c r="D79" s="370"/>
      <c r="E79" s="33" t="s">
        <v>105</v>
      </c>
      <c r="F79" s="42"/>
      <c r="G79" s="42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9" t="str">
        <f>[1]Baza!E46</f>
        <v>-</v>
      </c>
      <c r="AC79" s="379"/>
      <c r="AD79" s="372">
        <v>246</v>
      </c>
      <c r="AE79" s="372"/>
      <c r="AF79" s="372"/>
      <c r="AG79" s="375">
        <f>ROUND([1]UnosPod!F146,0)</f>
        <v>0</v>
      </c>
      <c r="AH79" s="373"/>
      <c r="AI79" s="373"/>
      <c r="AJ79" s="373"/>
      <c r="AK79" s="373"/>
      <c r="AL79" s="373"/>
      <c r="AM79" s="373"/>
      <c r="AN79" s="374"/>
      <c r="AO79" s="462">
        <f>[1]PretGod!B49</f>
        <v>0</v>
      </c>
      <c r="AP79" s="401"/>
      <c r="AQ79" s="401"/>
      <c r="AR79" s="401"/>
      <c r="AS79" s="401"/>
      <c r="AT79" s="401"/>
      <c r="AU79" s="401"/>
      <c r="AV79" s="402"/>
    </row>
    <row r="80" spans="1:48" ht="17.25" customHeight="1" x14ac:dyDescent="0.25">
      <c r="A80" s="368" t="s">
        <v>106</v>
      </c>
      <c r="B80" s="369"/>
      <c r="C80" s="369"/>
      <c r="D80" s="370"/>
      <c r="E80" s="33" t="s">
        <v>107</v>
      </c>
      <c r="F80" s="42"/>
      <c r="G80" s="42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9" t="str">
        <f>[1]Baza!E47</f>
        <v>-</v>
      </c>
      <c r="AC80" s="379"/>
      <c r="AD80" s="372">
        <v>247</v>
      </c>
      <c r="AE80" s="372"/>
      <c r="AF80" s="372"/>
      <c r="AG80" s="375">
        <f>ROUND([1]UnosPod!F147,0)</f>
        <v>0</v>
      </c>
      <c r="AH80" s="373"/>
      <c r="AI80" s="373"/>
      <c r="AJ80" s="373"/>
      <c r="AK80" s="373"/>
      <c r="AL80" s="373"/>
      <c r="AM80" s="373"/>
      <c r="AN80" s="374"/>
      <c r="AO80" s="462">
        <f>[1]PretGod!B50</f>
        <v>0</v>
      </c>
      <c r="AP80" s="401"/>
      <c r="AQ80" s="401"/>
      <c r="AR80" s="401"/>
      <c r="AS80" s="401"/>
      <c r="AT80" s="401"/>
      <c r="AU80" s="401"/>
      <c r="AV80" s="402"/>
    </row>
    <row r="81" spans="1:48" ht="17.25" customHeight="1" x14ac:dyDescent="0.25">
      <c r="A81" s="368" t="s">
        <v>108</v>
      </c>
      <c r="B81" s="369"/>
      <c r="C81" s="369"/>
      <c r="D81" s="370"/>
      <c r="E81" s="33" t="s">
        <v>109</v>
      </c>
      <c r="F81" s="42"/>
      <c r="G81" s="42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9" t="str">
        <f>[1]Baza!E48</f>
        <v>-</v>
      </c>
      <c r="AC81" s="379"/>
      <c r="AD81" s="372">
        <v>248</v>
      </c>
      <c r="AE81" s="372"/>
      <c r="AF81" s="372"/>
      <c r="AG81" s="375">
        <f>ROUND([1]UnosPod!F149,0)</f>
        <v>0</v>
      </c>
      <c r="AH81" s="373"/>
      <c r="AI81" s="373"/>
      <c r="AJ81" s="373"/>
      <c r="AK81" s="373"/>
      <c r="AL81" s="373"/>
      <c r="AM81" s="373"/>
      <c r="AN81" s="374"/>
      <c r="AO81" s="462">
        <f>[1]PretGod!B51</f>
        <v>0</v>
      </c>
      <c r="AP81" s="401"/>
      <c r="AQ81" s="401"/>
      <c r="AR81" s="401"/>
      <c r="AS81" s="401"/>
      <c r="AT81" s="401"/>
      <c r="AU81" s="401"/>
      <c r="AV81" s="402"/>
    </row>
    <row r="82" spans="1:48" ht="17.25" customHeight="1" x14ac:dyDescent="0.25">
      <c r="A82" s="368" t="s">
        <v>110</v>
      </c>
      <c r="B82" s="369"/>
      <c r="C82" s="369"/>
      <c r="D82" s="370"/>
      <c r="E82" s="33" t="s">
        <v>111</v>
      </c>
      <c r="F82" s="42"/>
      <c r="G82" s="42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9" t="str">
        <f>[1]Baza!E49</f>
        <v>-</v>
      </c>
      <c r="AC82" s="379"/>
      <c r="AD82" s="372">
        <v>249</v>
      </c>
      <c r="AE82" s="372"/>
      <c r="AF82" s="372"/>
      <c r="AG82" s="375">
        <f>ROUND([1]UnosPod!F150,0)</f>
        <v>0</v>
      </c>
      <c r="AH82" s="373"/>
      <c r="AI82" s="373"/>
      <c r="AJ82" s="373"/>
      <c r="AK82" s="373"/>
      <c r="AL82" s="373"/>
      <c r="AM82" s="373"/>
      <c r="AN82" s="374"/>
      <c r="AO82" s="462">
        <f>[1]PretGod!B52</f>
        <v>0</v>
      </c>
      <c r="AP82" s="401"/>
      <c r="AQ82" s="401"/>
      <c r="AR82" s="401"/>
      <c r="AS82" s="401"/>
      <c r="AT82" s="401"/>
      <c r="AU82" s="401"/>
      <c r="AV82" s="402"/>
    </row>
    <row r="83" spans="1:48" ht="17.25" customHeight="1" x14ac:dyDescent="0.25">
      <c r="A83" s="368" t="s">
        <v>112</v>
      </c>
      <c r="B83" s="369"/>
      <c r="C83" s="369"/>
      <c r="D83" s="370"/>
      <c r="E83" s="33" t="s">
        <v>113</v>
      </c>
      <c r="F83" s="42"/>
      <c r="G83" s="42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9" t="str">
        <f>[1]Baza!E50</f>
        <v>-</v>
      </c>
      <c r="AC83" s="379"/>
      <c r="AD83" s="372">
        <v>250</v>
      </c>
      <c r="AE83" s="372"/>
      <c r="AF83" s="372"/>
      <c r="AG83" s="375">
        <f>ROUND([1]UnosPod!F151,0)</f>
        <v>0</v>
      </c>
      <c r="AH83" s="373"/>
      <c r="AI83" s="373"/>
      <c r="AJ83" s="373"/>
      <c r="AK83" s="373"/>
      <c r="AL83" s="373"/>
      <c r="AM83" s="373"/>
      <c r="AN83" s="374"/>
      <c r="AO83" s="462">
        <f>[1]PretGod!B53</f>
        <v>0</v>
      </c>
      <c r="AP83" s="401"/>
      <c r="AQ83" s="401"/>
      <c r="AR83" s="401"/>
      <c r="AS83" s="401"/>
      <c r="AT83" s="401"/>
      <c r="AU83" s="401"/>
      <c r="AV83" s="402"/>
    </row>
    <row r="84" spans="1:48" ht="17.25" customHeight="1" x14ac:dyDescent="0.25">
      <c r="A84" s="368" t="s">
        <v>114</v>
      </c>
      <c r="B84" s="369"/>
      <c r="C84" s="369"/>
      <c r="D84" s="370"/>
      <c r="E84" s="33" t="s">
        <v>115</v>
      </c>
      <c r="F84" s="42"/>
      <c r="G84" s="42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9" t="str">
        <f>[1]Baza!E51</f>
        <v>-</v>
      </c>
      <c r="AC84" s="379"/>
      <c r="AD84" s="372">
        <v>251</v>
      </c>
      <c r="AE84" s="372"/>
      <c r="AF84" s="372"/>
      <c r="AG84" s="375">
        <f>ROUND([1]UnosPod!F152,0)</f>
        <v>0</v>
      </c>
      <c r="AH84" s="373"/>
      <c r="AI84" s="373"/>
      <c r="AJ84" s="373"/>
      <c r="AK84" s="373"/>
      <c r="AL84" s="373"/>
      <c r="AM84" s="373"/>
      <c r="AN84" s="374"/>
      <c r="AO84" s="462">
        <f>[1]PretGod!B54</f>
        <v>0</v>
      </c>
      <c r="AP84" s="401"/>
      <c r="AQ84" s="401"/>
      <c r="AR84" s="401"/>
      <c r="AS84" s="401"/>
      <c r="AT84" s="401"/>
      <c r="AU84" s="401"/>
      <c r="AV84" s="402"/>
    </row>
    <row r="85" spans="1:48" ht="17.25" customHeight="1" x14ac:dyDescent="0.25">
      <c r="A85" s="368" t="s">
        <v>116</v>
      </c>
      <c r="B85" s="369"/>
      <c r="C85" s="369"/>
      <c r="D85" s="370"/>
      <c r="E85" s="33" t="s">
        <v>117</v>
      </c>
      <c r="F85" s="42"/>
      <c r="G85" s="42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9" t="str">
        <f>[1]Baza!E52</f>
        <v>-</v>
      </c>
      <c r="AC85" s="379"/>
      <c r="AD85" s="372">
        <v>252</v>
      </c>
      <c r="AE85" s="372"/>
      <c r="AF85" s="372"/>
      <c r="AG85" s="375">
        <f>ROUND([1]UnosPod!F153,0)</f>
        <v>0</v>
      </c>
      <c r="AH85" s="373"/>
      <c r="AI85" s="373"/>
      <c r="AJ85" s="373"/>
      <c r="AK85" s="373"/>
      <c r="AL85" s="373"/>
      <c r="AM85" s="373"/>
      <c r="AN85" s="374"/>
      <c r="AO85" s="462">
        <f>[1]PretGod!B55</f>
        <v>0</v>
      </c>
      <c r="AP85" s="401"/>
      <c r="AQ85" s="401"/>
      <c r="AR85" s="401"/>
      <c r="AS85" s="401"/>
      <c r="AT85" s="401"/>
      <c r="AU85" s="401"/>
      <c r="AV85" s="402"/>
    </row>
    <row r="86" spans="1:48" ht="17.25" customHeight="1" x14ac:dyDescent="0.25">
      <c r="A86" s="403" t="s">
        <v>118</v>
      </c>
      <c r="B86" s="404"/>
      <c r="C86" s="404"/>
      <c r="D86" s="405"/>
      <c r="E86" s="34" t="s">
        <v>119</v>
      </c>
      <c r="F86" s="51"/>
      <c r="G86" s="51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379" t="str">
        <f>[1]Baza!E53</f>
        <v>-</v>
      </c>
      <c r="AC86" s="379"/>
      <c r="AD86" s="407">
        <v>253</v>
      </c>
      <c r="AE86" s="407"/>
      <c r="AF86" s="407"/>
      <c r="AG86" s="461">
        <f>ROUND([1]UnosPod!F154,0)</f>
        <v>0</v>
      </c>
      <c r="AH86" s="408"/>
      <c r="AI86" s="408"/>
      <c r="AJ86" s="408"/>
      <c r="AK86" s="408"/>
      <c r="AL86" s="408"/>
      <c r="AM86" s="408"/>
      <c r="AN86" s="409"/>
      <c r="AO86" s="462">
        <f>[1]PretGod!B56</f>
        <v>0</v>
      </c>
      <c r="AP86" s="401"/>
      <c r="AQ86" s="401"/>
      <c r="AR86" s="401"/>
      <c r="AS86" s="401"/>
      <c r="AT86" s="401"/>
      <c r="AU86" s="401"/>
      <c r="AV86" s="402"/>
    </row>
    <row r="87" spans="1:48" s="8" customFormat="1" ht="14.25" customHeight="1" x14ac:dyDescent="0.25">
      <c r="A87" s="464" t="s">
        <v>120</v>
      </c>
      <c r="B87" s="465"/>
      <c r="C87" s="465"/>
      <c r="D87" s="466"/>
      <c r="E87" s="520" t="s">
        <v>121</v>
      </c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13"/>
      <c r="AC87" s="514"/>
      <c r="AD87" s="389">
        <v>254</v>
      </c>
      <c r="AE87" s="390"/>
      <c r="AF87" s="391"/>
      <c r="AG87" s="428">
        <f>SUM(AG90:AN98)</f>
        <v>0</v>
      </c>
      <c r="AH87" s="429"/>
      <c r="AI87" s="429"/>
      <c r="AJ87" s="429"/>
      <c r="AK87" s="429"/>
      <c r="AL87" s="429"/>
      <c r="AM87" s="429"/>
      <c r="AN87" s="430"/>
      <c r="AO87" s="428">
        <f>SUM(AO90:AV98)</f>
        <v>0</v>
      </c>
      <c r="AP87" s="429"/>
      <c r="AQ87" s="429"/>
      <c r="AR87" s="429"/>
      <c r="AS87" s="429"/>
      <c r="AT87" s="429"/>
      <c r="AU87" s="429"/>
      <c r="AV87" s="430"/>
    </row>
    <row r="88" spans="1:48" s="8" customFormat="1" ht="14.25" customHeight="1" x14ac:dyDescent="0.25">
      <c r="A88" s="483"/>
      <c r="B88" s="484"/>
      <c r="C88" s="484"/>
      <c r="D88" s="485"/>
      <c r="E88" s="66"/>
      <c r="F88" s="67" t="s">
        <v>122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9"/>
      <c r="AB88" s="515"/>
      <c r="AC88" s="516"/>
      <c r="AD88" s="517"/>
      <c r="AE88" s="518"/>
      <c r="AF88" s="519"/>
      <c r="AG88" s="521"/>
      <c r="AH88" s="522"/>
      <c r="AI88" s="522"/>
      <c r="AJ88" s="522"/>
      <c r="AK88" s="522"/>
      <c r="AL88" s="522"/>
      <c r="AM88" s="522"/>
      <c r="AN88" s="523"/>
      <c r="AO88" s="521"/>
      <c r="AP88" s="522"/>
      <c r="AQ88" s="522"/>
      <c r="AR88" s="522"/>
      <c r="AS88" s="522"/>
      <c r="AT88" s="522"/>
      <c r="AU88" s="522"/>
      <c r="AV88" s="523"/>
    </row>
    <row r="89" spans="1:48" s="8" customFormat="1" ht="14.25" customHeight="1" x14ac:dyDescent="0.25">
      <c r="A89" s="467"/>
      <c r="B89" s="468"/>
      <c r="C89" s="468"/>
      <c r="D89" s="469"/>
      <c r="E89" s="74"/>
      <c r="F89" s="71" t="s">
        <v>123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2"/>
      <c r="AC89" s="73"/>
      <c r="AD89" s="392"/>
      <c r="AE89" s="393"/>
      <c r="AF89" s="394"/>
      <c r="AG89" s="471"/>
      <c r="AH89" s="472"/>
      <c r="AI89" s="472"/>
      <c r="AJ89" s="472"/>
      <c r="AK89" s="472"/>
      <c r="AL89" s="472"/>
      <c r="AM89" s="472"/>
      <c r="AN89" s="473"/>
      <c r="AO89" s="471"/>
      <c r="AP89" s="472"/>
      <c r="AQ89" s="472"/>
      <c r="AR89" s="472"/>
      <c r="AS89" s="472"/>
      <c r="AT89" s="472"/>
      <c r="AU89" s="472"/>
      <c r="AV89" s="473"/>
    </row>
    <row r="90" spans="1:48" ht="17.25" customHeight="1" x14ac:dyDescent="0.25">
      <c r="A90" s="376" t="s">
        <v>124</v>
      </c>
      <c r="B90" s="377"/>
      <c r="C90" s="377"/>
      <c r="D90" s="378"/>
      <c r="E90" s="32" t="s">
        <v>125</v>
      </c>
      <c r="F90" s="48"/>
      <c r="G90" s="4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1" t="str">
        <f>[1]Baza!E102</f>
        <v>-</v>
      </c>
      <c r="AC90" s="371"/>
      <c r="AD90" s="380">
        <v>255</v>
      </c>
      <c r="AE90" s="380"/>
      <c r="AF90" s="380"/>
      <c r="AG90" s="462">
        <f>ROUND([1]UnosPod!F246,0)</f>
        <v>0</v>
      </c>
      <c r="AH90" s="401"/>
      <c r="AI90" s="401"/>
      <c r="AJ90" s="401"/>
      <c r="AK90" s="401"/>
      <c r="AL90" s="401"/>
      <c r="AM90" s="401"/>
      <c r="AN90" s="402"/>
      <c r="AO90" s="462">
        <f>[1]PretGod!B58</f>
        <v>0</v>
      </c>
      <c r="AP90" s="401"/>
      <c r="AQ90" s="401"/>
      <c r="AR90" s="401"/>
      <c r="AS90" s="401"/>
      <c r="AT90" s="401"/>
      <c r="AU90" s="401"/>
      <c r="AV90" s="402"/>
    </row>
    <row r="91" spans="1:48" ht="17.25" customHeight="1" x14ac:dyDescent="0.25">
      <c r="A91" s="368" t="s">
        <v>126</v>
      </c>
      <c r="B91" s="369"/>
      <c r="C91" s="369"/>
      <c r="D91" s="370"/>
      <c r="E91" s="33" t="s">
        <v>127</v>
      </c>
      <c r="F91" s="42"/>
      <c r="G91" s="42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1" t="str">
        <f>[1]Baza!E103</f>
        <v>-</v>
      </c>
      <c r="AC91" s="371"/>
      <c r="AD91" s="372">
        <v>256</v>
      </c>
      <c r="AE91" s="372"/>
      <c r="AF91" s="372"/>
      <c r="AG91" s="462">
        <f>ROUND([1]UnosPod!F247,0)</f>
        <v>0</v>
      </c>
      <c r="AH91" s="401"/>
      <c r="AI91" s="401"/>
      <c r="AJ91" s="401"/>
      <c r="AK91" s="401"/>
      <c r="AL91" s="401"/>
      <c r="AM91" s="401"/>
      <c r="AN91" s="402"/>
      <c r="AO91" s="462">
        <f>[1]PretGod!B59</f>
        <v>0</v>
      </c>
      <c r="AP91" s="401"/>
      <c r="AQ91" s="401"/>
      <c r="AR91" s="401"/>
      <c r="AS91" s="401"/>
      <c r="AT91" s="401"/>
      <c r="AU91" s="401"/>
      <c r="AV91" s="402"/>
    </row>
    <row r="92" spans="1:48" ht="17.25" customHeight="1" x14ac:dyDescent="0.25">
      <c r="A92" s="368" t="s">
        <v>128</v>
      </c>
      <c r="B92" s="369"/>
      <c r="C92" s="369"/>
      <c r="D92" s="370"/>
      <c r="E92" s="33" t="s">
        <v>129</v>
      </c>
      <c r="F92" s="42"/>
      <c r="G92" s="42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1" t="str">
        <f>[1]Baza!E104</f>
        <v>-</v>
      </c>
      <c r="AC92" s="371"/>
      <c r="AD92" s="372">
        <v>257</v>
      </c>
      <c r="AE92" s="372"/>
      <c r="AF92" s="372"/>
      <c r="AG92" s="462">
        <f>ROUND([1]UnosPod!F248,0)</f>
        <v>0</v>
      </c>
      <c r="AH92" s="401"/>
      <c r="AI92" s="401"/>
      <c r="AJ92" s="401"/>
      <c r="AK92" s="401"/>
      <c r="AL92" s="401"/>
      <c r="AM92" s="401"/>
      <c r="AN92" s="402"/>
      <c r="AO92" s="462">
        <f>[1]PretGod!B60</f>
        <v>0</v>
      </c>
      <c r="AP92" s="401"/>
      <c r="AQ92" s="401"/>
      <c r="AR92" s="401"/>
      <c r="AS92" s="401"/>
      <c r="AT92" s="401"/>
      <c r="AU92" s="401"/>
      <c r="AV92" s="402"/>
    </row>
    <row r="93" spans="1:48" ht="17.25" customHeight="1" x14ac:dyDescent="0.25">
      <c r="A93" s="368" t="s">
        <v>130</v>
      </c>
      <c r="B93" s="369"/>
      <c r="C93" s="369"/>
      <c r="D93" s="370"/>
      <c r="E93" s="33" t="s">
        <v>131</v>
      </c>
      <c r="F93" s="42"/>
      <c r="G93" s="42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1" t="str">
        <f>[1]Baza!E105</f>
        <v>-</v>
      </c>
      <c r="AC93" s="371"/>
      <c r="AD93" s="372">
        <v>258</v>
      </c>
      <c r="AE93" s="372"/>
      <c r="AF93" s="372"/>
      <c r="AG93" s="375">
        <f>ROUND([1]UnosPod!F250,0)</f>
        <v>0</v>
      </c>
      <c r="AH93" s="373"/>
      <c r="AI93" s="373"/>
      <c r="AJ93" s="373"/>
      <c r="AK93" s="373"/>
      <c r="AL93" s="373"/>
      <c r="AM93" s="373"/>
      <c r="AN93" s="374"/>
      <c r="AO93" s="462">
        <f>[1]PretGod!B61</f>
        <v>0</v>
      </c>
      <c r="AP93" s="401"/>
      <c r="AQ93" s="401"/>
      <c r="AR93" s="401"/>
      <c r="AS93" s="401"/>
      <c r="AT93" s="401"/>
      <c r="AU93" s="401"/>
      <c r="AV93" s="402"/>
    </row>
    <row r="94" spans="1:48" ht="17.25" customHeight="1" x14ac:dyDescent="0.25">
      <c r="A94" s="368" t="s">
        <v>132</v>
      </c>
      <c r="B94" s="369"/>
      <c r="C94" s="369"/>
      <c r="D94" s="370"/>
      <c r="E94" s="33" t="s">
        <v>133</v>
      </c>
      <c r="F94" s="42"/>
      <c r="G94" s="42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1" t="str">
        <f>[1]Baza!E106</f>
        <v>-</v>
      </c>
      <c r="AC94" s="371"/>
      <c r="AD94" s="372">
        <v>259</v>
      </c>
      <c r="AE94" s="372"/>
      <c r="AF94" s="372"/>
      <c r="AG94" s="375">
        <f>ROUND([1]UnosPod!F251,0)</f>
        <v>0</v>
      </c>
      <c r="AH94" s="373"/>
      <c r="AI94" s="373"/>
      <c r="AJ94" s="373"/>
      <c r="AK94" s="373"/>
      <c r="AL94" s="373"/>
      <c r="AM94" s="373"/>
      <c r="AN94" s="374"/>
      <c r="AO94" s="462">
        <f>[1]PretGod!B62</f>
        <v>0</v>
      </c>
      <c r="AP94" s="401"/>
      <c r="AQ94" s="401"/>
      <c r="AR94" s="401"/>
      <c r="AS94" s="401"/>
      <c r="AT94" s="401"/>
      <c r="AU94" s="401"/>
      <c r="AV94" s="402"/>
    </row>
    <row r="95" spans="1:48" ht="17.25" customHeight="1" x14ac:dyDescent="0.25">
      <c r="A95" s="368" t="s">
        <v>134</v>
      </c>
      <c r="B95" s="369"/>
      <c r="C95" s="369"/>
      <c r="D95" s="370"/>
      <c r="E95" s="33" t="s">
        <v>135</v>
      </c>
      <c r="F95" s="42"/>
      <c r="G95" s="42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1" t="str">
        <f>[1]Baza!E107</f>
        <v>-</v>
      </c>
      <c r="AC95" s="371"/>
      <c r="AD95" s="372">
        <v>260</v>
      </c>
      <c r="AE95" s="372"/>
      <c r="AF95" s="372"/>
      <c r="AG95" s="375">
        <f>ROUND([1]UnosPod!F252,0)</f>
        <v>0</v>
      </c>
      <c r="AH95" s="373"/>
      <c r="AI95" s="373"/>
      <c r="AJ95" s="373"/>
      <c r="AK95" s="373"/>
      <c r="AL95" s="373"/>
      <c r="AM95" s="373"/>
      <c r="AN95" s="374"/>
      <c r="AO95" s="462">
        <f>[1]PretGod!B63</f>
        <v>0</v>
      </c>
      <c r="AP95" s="401"/>
      <c r="AQ95" s="401"/>
      <c r="AR95" s="401"/>
      <c r="AS95" s="401"/>
      <c r="AT95" s="401"/>
      <c r="AU95" s="401"/>
      <c r="AV95" s="402"/>
    </row>
    <row r="96" spans="1:48" ht="17.25" customHeight="1" x14ac:dyDescent="0.25">
      <c r="A96" s="368" t="s">
        <v>136</v>
      </c>
      <c r="B96" s="369"/>
      <c r="C96" s="369"/>
      <c r="D96" s="370"/>
      <c r="E96" s="33" t="s">
        <v>137</v>
      </c>
      <c r="F96" s="42"/>
      <c r="G96" s="42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1" t="str">
        <f>[1]Baza!E108</f>
        <v>-</v>
      </c>
      <c r="AC96" s="371"/>
      <c r="AD96" s="372">
        <v>261</v>
      </c>
      <c r="AE96" s="372"/>
      <c r="AF96" s="372"/>
      <c r="AG96" s="375">
        <f>ROUND([1]UnosPod!F253,0)</f>
        <v>0</v>
      </c>
      <c r="AH96" s="373"/>
      <c r="AI96" s="373"/>
      <c r="AJ96" s="373"/>
      <c r="AK96" s="373"/>
      <c r="AL96" s="373"/>
      <c r="AM96" s="373"/>
      <c r="AN96" s="374"/>
      <c r="AO96" s="462">
        <f>[1]PretGod!B64</f>
        <v>0</v>
      </c>
      <c r="AP96" s="401"/>
      <c r="AQ96" s="401"/>
      <c r="AR96" s="401"/>
      <c r="AS96" s="401"/>
      <c r="AT96" s="401"/>
      <c r="AU96" s="401"/>
      <c r="AV96" s="402"/>
    </row>
    <row r="97" spans="1:48" ht="17.25" customHeight="1" x14ac:dyDescent="0.25">
      <c r="A97" s="368" t="s">
        <v>138</v>
      </c>
      <c r="B97" s="369"/>
      <c r="C97" s="369"/>
      <c r="D97" s="370"/>
      <c r="E97" s="33" t="s">
        <v>139</v>
      </c>
      <c r="F97" s="42"/>
      <c r="G97" s="42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1" t="str">
        <f>[1]Baza!E109</f>
        <v>-</v>
      </c>
      <c r="AC97" s="371"/>
      <c r="AD97" s="372">
        <v>262</v>
      </c>
      <c r="AE97" s="372"/>
      <c r="AF97" s="372"/>
      <c r="AG97" s="375">
        <f>ROUND([1]UnosPod!F254,0)</f>
        <v>0</v>
      </c>
      <c r="AH97" s="373"/>
      <c r="AI97" s="373"/>
      <c r="AJ97" s="373"/>
      <c r="AK97" s="373"/>
      <c r="AL97" s="373"/>
      <c r="AM97" s="373"/>
      <c r="AN97" s="374"/>
      <c r="AO97" s="462">
        <f>[1]PretGod!B65</f>
        <v>0</v>
      </c>
      <c r="AP97" s="401"/>
      <c r="AQ97" s="401"/>
      <c r="AR97" s="401"/>
      <c r="AS97" s="401"/>
      <c r="AT97" s="401"/>
      <c r="AU97" s="401"/>
      <c r="AV97" s="402"/>
    </row>
    <row r="98" spans="1:48" ht="17.25" customHeight="1" x14ac:dyDescent="0.25">
      <c r="A98" s="403" t="s">
        <v>140</v>
      </c>
      <c r="B98" s="404"/>
      <c r="C98" s="404"/>
      <c r="D98" s="405"/>
      <c r="E98" s="34" t="s">
        <v>141</v>
      </c>
      <c r="F98" s="51"/>
      <c r="G98" s="51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371" t="str">
        <f>[1]Baza!E110</f>
        <v>-</v>
      </c>
      <c r="AC98" s="371"/>
      <c r="AD98" s="407">
        <v>263</v>
      </c>
      <c r="AE98" s="407"/>
      <c r="AF98" s="407"/>
      <c r="AG98" s="461">
        <f>ROUND([1]UnosPod!F255,0)</f>
        <v>0</v>
      </c>
      <c r="AH98" s="408"/>
      <c r="AI98" s="408"/>
      <c r="AJ98" s="408"/>
      <c r="AK98" s="408"/>
      <c r="AL98" s="408"/>
      <c r="AM98" s="408"/>
      <c r="AN98" s="409"/>
      <c r="AO98" s="462">
        <f>[1]PretGod!B66</f>
        <v>0</v>
      </c>
      <c r="AP98" s="401"/>
      <c r="AQ98" s="401"/>
      <c r="AR98" s="401"/>
      <c r="AS98" s="401"/>
      <c r="AT98" s="401"/>
      <c r="AU98" s="401"/>
      <c r="AV98" s="402"/>
    </row>
    <row r="99" spans="1:48" ht="17.25" customHeight="1" x14ac:dyDescent="0.25">
      <c r="A99" s="412"/>
      <c r="B99" s="413"/>
      <c r="C99" s="413"/>
      <c r="D99" s="414"/>
      <c r="E99" s="27" t="s">
        <v>142</v>
      </c>
      <c r="F99" s="39"/>
      <c r="G99" s="39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415"/>
      <c r="AC99" s="415"/>
      <c r="AD99" s="416">
        <v>264</v>
      </c>
      <c r="AE99" s="416"/>
      <c r="AF99" s="416"/>
      <c r="AG99" s="434">
        <f>IF(AG75-AG87&lt;0,0,AG75-AG87)</f>
        <v>70</v>
      </c>
      <c r="AH99" s="435"/>
      <c r="AI99" s="435"/>
      <c r="AJ99" s="435"/>
      <c r="AK99" s="435"/>
      <c r="AL99" s="435"/>
      <c r="AM99" s="435"/>
      <c r="AN99" s="436"/>
      <c r="AO99" s="434">
        <f>IF(AO75-AO87&lt;0,0,AO75-AO87)</f>
        <v>0</v>
      </c>
      <c r="AP99" s="435"/>
      <c r="AQ99" s="435"/>
      <c r="AR99" s="435"/>
      <c r="AS99" s="435"/>
      <c r="AT99" s="435"/>
      <c r="AU99" s="435"/>
      <c r="AV99" s="436"/>
    </row>
    <row r="100" spans="1:48" ht="17.25" customHeight="1" x14ac:dyDescent="0.25">
      <c r="A100" s="412"/>
      <c r="B100" s="413"/>
      <c r="C100" s="413"/>
      <c r="D100" s="414"/>
      <c r="E100" s="27" t="s">
        <v>143</v>
      </c>
      <c r="F100" s="39"/>
      <c r="G100" s="39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415"/>
      <c r="AC100" s="415"/>
      <c r="AD100" s="416">
        <v>265</v>
      </c>
      <c r="AE100" s="416"/>
      <c r="AF100" s="416"/>
      <c r="AG100" s="434">
        <f>IF(AG87-AG75&lt;0,0,AG87-AG75)</f>
        <v>0</v>
      </c>
      <c r="AH100" s="435"/>
      <c r="AI100" s="435"/>
      <c r="AJ100" s="435"/>
      <c r="AK100" s="435"/>
      <c r="AL100" s="435"/>
      <c r="AM100" s="435"/>
      <c r="AN100" s="436"/>
      <c r="AO100" s="434">
        <f>IF(AO87-AO75&lt;0,0,AO87-AO75)</f>
        <v>0</v>
      </c>
      <c r="AP100" s="435"/>
      <c r="AQ100" s="435"/>
      <c r="AR100" s="435"/>
      <c r="AS100" s="435"/>
      <c r="AT100" s="435"/>
      <c r="AU100" s="435"/>
      <c r="AV100" s="436"/>
    </row>
    <row r="101" spans="1:48" s="8" customFormat="1" ht="18" customHeight="1" x14ac:dyDescent="0.25">
      <c r="A101" s="504"/>
      <c r="B101" s="505"/>
      <c r="C101" s="505"/>
      <c r="D101" s="506"/>
      <c r="E101" s="510" t="s">
        <v>144</v>
      </c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2"/>
      <c r="AB101" s="513"/>
      <c r="AC101" s="514"/>
      <c r="AD101" s="389"/>
      <c r="AE101" s="390"/>
      <c r="AF101" s="391"/>
      <c r="AG101" s="395"/>
      <c r="AH101" s="396"/>
      <c r="AI101" s="396"/>
      <c r="AJ101" s="396"/>
      <c r="AK101" s="396"/>
      <c r="AL101" s="396"/>
      <c r="AM101" s="396"/>
      <c r="AN101" s="397"/>
      <c r="AO101" s="395"/>
      <c r="AP101" s="396"/>
      <c r="AQ101" s="396"/>
      <c r="AR101" s="396"/>
      <c r="AS101" s="396"/>
      <c r="AT101" s="396"/>
      <c r="AU101" s="396"/>
      <c r="AV101" s="397"/>
    </row>
    <row r="102" spans="1:48" s="8" customFormat="1" ht="15" customHeight="1" x14ac:dyDescent="0.25">
      <c r="A102" s="507"/>
      <c r="B102" s="508"/>
      <c r="C102" s="508"/>
      <c r="D102" s="509"/>
      <c r="E102" s="66"/>
      <c r="F102" s="67" t="s">
        <v>145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75"/>
      <c r="AB102" s="515"/>
      <c r="AC102" s="516"/>
      <c r="AD102" s="517"/>
      <c r="AE102" s="518"/>
      <c r="AF102" s="519"/>
      <c r="AG102" s="499"/>
      <c r="AH102" s="500"/>
      <c r="AI102" s="500"/>
      <c r="AJ102" s="500"/>
      <c r="AK102" s="500"/>
      <c r="AL102" s="500"/>
      <c r="AM102" s="500"/>
      <c r="AN102" s="501"/>
      <c r="AO102" s="499"/>
      <c r="AP102" s="500"/>
      <c r="AQ102" s="500"/>
      <c r="AR102" s="500"/>
      <c r="AS102" s="500"/>
      <c r="AT102" s="500"/>
      <c r="AU102" s="500"/>
      <c r="AV102" s="501"/>
    </row>
    <row r="103" spans="1:48" s="8" customFormat="1" ht="15" customHeight="1" x14ac:dyDescent="0.25">
      <c r="A103" s="76"/>
      <c r="B103" s="77"/>
      <c r="C103" s="77"/>
      <c r="D103" s="78"/>
      <c r="E103" s="79"/>
      <c r="F103" s="67" t="s">
        <v>146</v>
      </c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80"/>
      <c r="AC103" s="81"/>
      <c r="AD103" s="82"/>
      <c r="AE103" s="83"/>
      <c r="AF103" s="84"/>
      <c r="AG103" s="85"/>
      <c r="AH103" s="86"/>
      <c r="AI103" s="86"/>
      <c r="AJ103" s="86"/>
      <c r="AK103" s="86"/>
      <c r="AL103" s="86"/>
      <c r="AM103" s="86"/>
      <c r="AN103" s="87"/>
      <c r="AO103" s="85"/>
      <c r="AP103" s="86"/>
      <c r="AQ103" s="86"/>
      <c r="AR103" s="86"/>
      <c r="AS103" s="86"/>
      <c r="AT103" s="86"/>
      <c r="AU103" s="86"/>
      <c r="AV103" s="87"/>
    </row>
    <row r="104" spans="1:48" ht="18.75" customHeight="1" x14ac:dyDescent="0.25">
      <c r="A104" s="412" t="s">
        <v>147</v>
      </c>
      <c r="B104" s="413"/>
      <c r="C104" s="413"/>
      <c r="D104" s="414"/>
      <c r="E104" s="46" t="s">
        <v>148</v>
      </c>
      <c r="F104" s="39"/>
      <c r="G104" s="39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502"/>
      <c r="AC104" s="503"/>
      <c r="AD104" s="452">
        <v>266</v>
      </c>
      <c r="AE104" s="453"/>
      <c r="AF104" s="454"/>
      <c r="AG104" s="434">
        <f>SUM(AG105:AN114)</f>
        <v>0</v>
      </c>
      <c r="AH104" s="435"/>
      <c r="AI104" s="435"/>
      <c r="AJ104" s="435"/>
      <c r="AK104" s="435"/>
      <c r="AL104" s="435"/>
      <c r="AM104" s="435"/>
      <c r="AN104" s="436"/>
      <c r="AO104" s="434">
        <f>SUM(AO105:AV114)</f>
        <v>0</v>
      </c>
      <c r="AP104" s="435"/>
      <c r="AQ104" s="435"/>
      <c r="AR104" s="435"/>
      <c r="AS104" s="435"/>
      <c r="AT104" s="435"/>
      <c r="AU104" s="435"/>
      <c r="AV104" s="436"/>
    </row>
    <row r="105" spans="1:48" ht="17.25" customHeight="1" x14ac:dyDescent="0.25">
      <c r="A105" s="376" t="s">
        <v>149</v>
      </c>
      <c r="B105" s="377"/>
      <c r="C105" s="377"/>
      <c r="D105" s="378"/>
      <c r="E105" s="32" t="s">
        <v>150</v>
      </c>
      <c r="F105" s="48"/>
      <c r="G105" s="48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423" t="str">
        <f>[1]Baza!E54</f>
        <v>-</v>
      </c>
      <c r="AC105" s="424"/>
      <c r="AD105" s="496">
        <v>267</v>
      </c>
      <c r="AE105" s="497"/>
      <c r="AF105" s="498"/>
      <c r="AG105" s="462">
        <f>ROUND([1]UnosPod!F156,0)</f>
        <v>0</v>
      </c>
      <c r="AH105" s="401"/>
      <c r="AI105" s="401"/>
      <c r="AJ105" s="401"/>
      <c r="AK105" s="401"/>
      <c r="AL105" s="401"/>
      <c r="AM105" s="401"/>
      <c r="AN105" s="402"/>
      <c r="AO105" s="462">
        <f>[1]PretGod!B70</f>
        <v>0</v>
      </c>
      <c r="AP105" s="401"/>
      <c r="AQ105" s="401"/>
      <c r="AR105" s="401"/>
      <c r="AS105" s="401"/>
      <c r="AT105" s="401"/>
      <c r="AU105" s="401"/>
      <c r="AV105" s="402"/>
    </row>
    <row r="106" spans="1:48" ht="17.25" customHeight="1" x14ac:dyDescent="0.25">
      <c r="A106" s="368" t="s">
        <v>151</v>
      </c>
      <c r="B106" s="369"/>
      <c r="C106" s="369"/>
      <c r="D106" s="370"/>
      <c r="E106" s="33" t="s">
        <v>152</v>
      </c>
      <c r="F106" s="42"/>
      <c r="G106" s="42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423" t="str">
        <f>[1]Baza!E55</f>
        <v>-</v>
      </c>
      <c r="AC106" s="424"/>
      <c r="AD106" s="493">
        <v>268</v>
      </c>
      <c r="AE106" s="494"/>
      <c r="AF106" s="495"/>
      <c r="AG106" s="375">
        <f>ROUND([1]UnosPod!F157,0)</f>
        <v>0</v>
      </c>
      <c r="AH106" s="373"/>
      <c r="AI106" s="373"/>
      <c r="AJ106" s="373"/>
      <c r="AK106" s="373"/>
      <c r="AL106" s="373"/>
      <c r="AM106" s="373"/>
      <c r="AN106" s="374"/>
      <c r="AO106" s="462">
        <f>[1]PretGod!B71</f>
        <v>0</v>
      </c>
      <c r="AP106" s="401"/>
      <c r="AQ106" s="401"/>
      <c r="AR106" s="401"/>
      <c r="AS106" s="401"/>
      <c r="AT106" s="401"/>
      <c r="AU106" s="401"/>
      <c r="AV106" s="402"/>
    </row>
    <row r="107" spans="1:48" ht="17.25" customHeight="1" x14ac:dyDescent="0.25">
      <c r="A107" s="368" t="s">
        <v>153</v>
      </c>
      <c r="B107" s="369"/>
      <c r="C107" s="369"/>
      <c r="D107" s="370"/>
      <c r="E107" s="33" t="s">
        <v>154</v>
      </c>
      <c r="F107" s="42"/>
      <c r="G107" s="4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423" t="str">
        <f>[1]Baza!E56</f>
        <v>-</v>
      </c>
      <c r="AC107" s="424"/>
      <c r="AD107" s="493">
        <v>269</v>
      </c>
      <c r="AE107" s="494"/>
      <c r="AF107" s="495"/>
      <c r="AG107" s="375">
        <f>ROUND([1]UnosPod!F158,0)</f>
        <v>0</v>
      </c>
      <c r="AH107" s="373"/>
      <c r="AI107" s="373"/>
      <c r="AJ107" s="373"/>
      <c r="AK107" s="373"/>
      <c r="AL107" s="373"/>
      <c r="AM107" s="373"/>
      <c r="AN107" s="374"/>
      <c r="AO107" s="462">
        <f>[1]PretGod!B72</f>
        <v>0</v>
      </c>
      <c r="AP107" s="401"/>
      <c r="AQ107" s="401"/>
      <c r="AR107" s="401"/>
      <c r="AS107" s="401"/>
      <c r="AT107" s="401"/>
      <c r="AU107" s="401"/>
      <c r="AV107" s="402"/>
    </row>
    <row r="108" spans="1:48" ht="17.25" customHeight="1" x14ac:dyDescent="0.25">
      <c r="A108" s="368" t="s">
        <v>155</v>
      </c>
      <c r="B108" s="369"/>
      <c r="C108" s="369"/>
      <c r="D108" s="370"/>
      <c r="E108" s="33" t="s">
        <v>156</v>
      </c>
      <c r="F108" s="42"/>
      <c r="G108" s="42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423" t="str">
        <f>[1]Baza!E57</f>
        <v>-</v>
      </c>
      <c r="AC108" s="424"/>
      <c r="AD108" s="493">
        <v>270</v>
      </c>
      <c r="AE108" s="494"/>
      <c r="AF108" s="495"/>
      <c r="AG108" s="375">
        <f>ROUND([1]UnosPod!F159,0)</f>
        <v>0</v>
      </c>
      <c r="AH108" s="373"/>
      <c r="AI108" s="373"/>
      <c r="AJ108" s="373"/>
      <c r="AK108" s="373"/>
      <c r="AL108" s="373"/>
      <c r="AM108" s="373"/>
      <c r="AN108" s="374"/>
      <c r="AO108" s="462">
        <f>[1]PretGod!B73</f>
        <v>0</v>
      </c>
      <c r="AP108" s="401"/>
      <c r="AQ108" s="401"/>
      <c r="AR108" s="401"/>
      <c r="AS108" s="401"/>
      <c r="AT108" s="401"/>
      <c r="AU108" s="401"/>
      <c r="AV108" s="402"/>
    </row>
    <row r="109" spans="1:48" ht="18.75" customHeight="1" x14ac:dyDescent="0.25">
      <c r="A109" s="483" t="s">
        <v>157</v>
      </c>
      <c r="B109" s="484"/>
      <c r="C109" s="484"/>
      <c r="D109" s="485"/>
      <c r="E109" s="488" t="s">
        <v>158</v>
      </c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89"/>
      <c r="V109" s="489"/>
      <c r="W109" s="489"/>
      <c r="X109" s="489"/>
      <c r="Y109" s="489"/>
      <c r="Z109" s="489"/>
      <c r="AA109" s="490"/>
      <c r="AB109" s="479" t="str">
        <f>[1]Baza!E58</f>
        <v>-</v>
      </c>
      <c r="AC109" s="479"/>
      <c r="AD109" s="486">
        <v>271</v>
      </c>
      <c r="AE109" s="486"/>
      <c r="AF109" s="486"/>
      <c r="AG109" s="449">
        <f>ROUND([1]UnosPod!F160,0)</f>
        <v>0</v>
      </c>
      <c r="AH109" s="450"/>
      <c r="AI109" s="450"/>
      <c r="AJ109" s="450"/>
      <c r="AK109" s="450"/>
      <c r="AL109" s="450"/>
      <c r="AM109" s="450"/>
      <c r="AN109" s="451"/>
      <c r="AO109" s="449">
        <f>[1]PretGod!B74</f>
        <v>0</v>
      </c>
      <c r="AP109" s="450"/>
      <c r="AQ109" s="450"/>
      <c r="AR109" s="450"/>
      <c r="AS109" s="450"/>
      <c r="AT109" s="450"/>
      <c r="AU109" s="450"/>
      <c r="AV109" s="451"/>
    </row>
    <row r="110" spans="1:48" ht="18.75" customHeight="1" x14ac:dyDescent="0.2">
      <c r="A110" s="483"/>
      <c r="B110" s="484"/>
      <c r="C110" s="484"/>
      <c r="D110" s="485"/>
      <c r="E110" s="492" t="s">
        <v>159</v>
      </c>
      <c r="F110" s="492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1"/>
      <c r="AC110" s="491"/>
      <c r="AD110" s="487"/>
      <c r="AE110" s="487"/>
      <c r="AF110" s="487"/>
      <c r="AG110" s="441"/>
      <c r="AH110" s="442"/>
      <c r="AI110" s="442"/>
      <c r="AJ110" s="442"/>
      <c r="AK110" s="442"/>
      <c r="AL110" s="442"/>
      <c r="AM110" s="442"/>
      <c r="AN110" s="443"/>
      <c r="AO110" s="441"/>
      <c r="AP110" s="442"/>
      <c r="AQ110" s="442"/>
      <c r="AR110" s="442"/>
      <c r="AS110" s="442"/>
      <c r="AT110" s="442"/>
      <c r="AU110" s="442"/>
      <c r="AV110" s="443"/>
    </row>
    <row r="111" spans="1:48" ht="18" customHeight="1" x14ac:dyDescent="0.25">
      <c r="A111" s="368" t="s">
        <v>160</v>
      </c>
      <c r="B111" s="369"/>
      <c r="C111" s="369"/>
      <c r="D111" s="370"/>
      <c r="E111" s="33" t="s">
        <v>161</v>
      </c>
      <c r="F111" s="42"/>
      <c r="G111" s="42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1" t="str">
        <f>[1]Baza!E59</f>
        <v>-</v>
      </c>
      <c r="AC111" s="371"/>
      <c r="AD111" s="372">
        <v>272</v>
      </c>
      <c r="AE111" s="372"/>
      <c r="AF111" s="372"/>
      <c r="AG111" s="375">
        <f>ROUND([1]UnosPod!F161,0)</f>
        <v>0</v>
      </c>
      <c r="AH111" s="373"/>
      <c r="AI111" s="373"/>
      <c r="AJ111" s="373"/>
      <c r="AK111" s="373"/>
      <c r="AL111" s="373"/>
      <c r="AM111" s="373"/>
      <c r="AN111" s="374"/>
      <c r="AO111" s="375">
        <f>[1]PretGod!B75</f>
        <v>0</v>
      </c>
      <c r="AP111" s="373"/>
      <c r="AQ111" s="373"/>
      <c r="AR111" s="373"/>
      <c r="AS111" s="373"/>
      <c r="AT111" s="373"/>
      <c r="AU111" s="373"/>
      <c r="AV111" s="374"/>
    </row>
    <row r="112" spans="1:48" ht="18" customHeight="1" x14ac:dyDescent="0.25">
      <c r="A112" s="368" t="s">
        <v>162</v>
      </c>
      <c r="B112" s="369"/>
      <c r="C112" s="369"/>
      <c r="D112" s="370"/>
      <c r="E112" s="33" t="s">
        <v>163</v>
      </c>
      <c r="F112" s="42"/>
      <c r="G112" s="42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1" t="str">
        <f>[1]Baza!E60</f>
        <v>-</v>
      </c>
      <c r="AC112" s="371"/>
      <c r="AD112" s="372">
        <v>273</v>
      </c>
      <c r="AE112" s="372"/>
      <c r="AF112" s="372"/>
      <c r="AG112" s="375">
        <f>ROUND([1]UnosPod!F162,0)</f>
        <v>0</v>
      </c>
      <c r="AH112" s="373"/>
      <c r="AI112" s="373"/>
      <c r="AJ112" s="373"/>
      <c r="AK112" s="373"/>
      <c r="AL112" s="373"/>
      <c r="AM112" s="373"/>
      <c r="AN112" s="374"/>
      <c r="AO112" s="375">
        <f>[1]PretGod!B76</f>
        <v>0</v>
      </c>
      <c r="AP112" s="373"/>
      <c r="AQ112" s="373"/>
      <c r="AR112" s="373"/>
      <c r="AS112" s="373"/>
      <c r="AT112" s="373"/>
      <c r="AU112" s="373"/>
      <c r="AV112" s="374"/>
    </row>
    <row r="113" spans="1:48" ht="18" customHeight="1" x14ac:dyDescent="0.25">
      <c r="A113" s="368" t="s">
        <v>164</v>
      </c>
      <c r="B113" s="369"/>
      <c r="C113" s="369"/>
      <c r="D113" s="370"/>
      <c r="E113" s="33" t="s">
        <v>165</v>
      </c>
      <c r="F113" s="42"/>
      <c r="G113" s="42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1" t="str">
        <f>[1]Baza!E61</f>
        <v>-</v>
      </c>
      <c r="AC113" s="371"/>
      <c r="AD113" s="372">
        <v>274</v>
      </c>
      <c r="AE113" s="372"/>
      <c r="AF113" s="372"/>
      <c r="AG113" s="375">
        <f>ROUND([1]UnosPod!F163,0)</f>
        <v>0</v>
      </c>
      <c r="AH113" s="373"/>
      <c r="AI113" s="373"/>
      <c r="AJ113" s="373"/>
      <c r="AK113" s="373"/>
      <c r="AL113" s="373"/>
      <c r="AM113" s="373"/>
      <c r="AN113" s="374"/>
      <c r="AO113" s="375">
        <f>[1]PretGod!B77</f>
        <v>0</v>
      </c>
      <c r="AP113" s="373"/>
      <c r="AQ113" s="373"/>
      <c r="AR113" s="373"/>
      <c r="AS113" s="373"/>
      <c r="AT113" s="373"/>
      <c r="AU113" s="373"/>
      <c r="AV113" s="374"/>
    </row>
    <row r="114" spans="1:48" ht="18" customHeight="1" x14ac:dyDescent="0.25">
      <c r="A114" s="403" t="s">
        <v>166</v>
      </c>
      <c r="B114" s="404"/>
      <c r="C114" s="404"/>
      <c r="D114" s="405"/>
      <c r="E114" s="34" t="s">
        <v>167</v>
      </c>
      <c r="F114" s="51"/>
      <c r="G114" s="51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371" t="str">
        <f>[1]Baza!E62</f>
        <v>-</v>
      </c>
      <c r="AC114" s="371"/>
      <c r="AD114" s="407">
        <v>275</v>
      </c>
      <c r="AE114" s="407"/>
      <c r="AF114" s="407"/>
      <c r="AG114" s="461">
        <f>ROUND([1]UnosPod!F165,0)</f>
        <v>0</v>
      </c>
      <c r="AH114" s="408"/>
      <c r="AI114" s="408"/>
      <c r="AJ114" s="408"/>
      <c r="AK114" s="408"/>
      <c r="AL114" s="408"/>
      <c r="AM114" s="408"/>
      <c r="AN114" s="409"/>
      <c r="AO114" s="375">
        <f>[1]PretGod!B78</f>
        <v>0</v>
      </c>
      <c r="AP114" s="373"/>
      <c r="AQ114" s="373"/>
      <c r="AR114" s="373"/>
      <c r="AS114" s="373"/>
      <c r="AT114" s="373"/>
      <c r="AU114" s="373"/>
      <c r="AV114" s="374"/>
    </row>
    <row r="115" spans="1:48" ht="15" customHeight="1" x14ac:dyDescent="0.25">
      <c r="A115" s="53"/>
      <c r="B115" s="53"/>
      <c r="C115" s="53"/>
      <c r="D115" s="53"/>
      <c r="E115" s="88"/>
      <c r="F115" s="55"/>
      <c r="G115" s="55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7"/>
      <c r="AC115" s="57"/>
      <c r="AD115" s="58"/>
      <c r="AE115" s="58"/>
      <c r="AF115" s="58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</row>
    <row r="116" spans="1:48" ht="15" customHeight="1" x14ac:dyDescent="0.25">
      <c r="A116" s="60"/>
      <c r="B116" s="60"/>
      <c r="C116" s="60"/>
      <c r="D116" s="60"/>
      <c r="E116" s="89"/>
      <c r="F116" s="21"/>
      <c r="G116" s="2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"/>
      <c r="AC116" s="6"/>
      <c r="AD116" s="22"/>
      <c r="AE116" s="22"/>
      <c r="AF116" s="22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</row>
    <row r="117" spans="1:48" ht="15" customHeight="1" x14ac:dyDescent="0.25">
      <c r="A117" s="60"/>
      <c r="B117" s="60"/>
      <c r="C117" s="60"/>
      <c r="D117" s="60"/>
      <c r="E117" s="89"/>
      <c r="F117" s="21"/>
      <c r="G117" s="21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"/>
      <c r="AC117" s="6"/>
      <c r="AD117" s="22"/>
      <c r="AE117" s="22"/>
      <c r="AF117" s="22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</row>
    <row r="118" spans="1:48" s="2" customFormat="1" ht="15" customHeight="1" x14ac:dyDescent="0.25">
      <c r="A118" s="452">
        <v>1</v>
      </c>
      <c r="B118" s="453"/>
      <c r="C118" s="453"/>
      <c r="D118" s="454"/>
      <c r="E118" s="452">
        <v>2</v>
      </c>
      <c r="F118" s="453"/>
      <c r="G118" s="453"/>
      <c r="H118" s="453"/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  <c r="T118" s="453"/>
      <c r="U118" s="453"/>
      <c r="V118" s="453"/>
      <c r="W118" s="453"/>
      <c r="X118" s="453"/>
      <c r="Y118" s="453"/>
      <c r="Z118" s="453"/>
      <c r="AA118" s="454"/>
      <c r="AB118" s="452">
        <v>3</v>
      </c>
      <c r="AC118" s="454"/>
      <c r="AD118" s="452">
        <v>4</v>
      </c>
      <c r="AE118" s="453"/>
      <c r="AF118" s="454"/>
      <c r="AG118" s="452">
        <v>5</v>
      </c>
      <c r="AH118" s="453"/>
      <c r="AI118" s="453"/>
      <c r="AJ118" s="453"/>
      <c r="AK118" s="453"/>
      <c r="AL118" s="453"/>
      <c r="AM118" s="453"/>
      <c r="AN118" s="454"/>
      <c r="AO118" s="452">
        <v>6</v>
      </c>
      <c r="AP118" s="453"/>
      <c r="AQ118" s="453"/>
      <c r="AR118" s="453"/>
      <c r="AS118" s="453"/>
      <c r="AT118" s="453"/>
      <c r="AU118" s="453"/>
      <c r="AV118" s="454"/>
    </row>
    <row r="119" spans="1:48" ht="19.5" customHeight="1" x14ac:dyDescent="0.25">
      <c r="A119" s="412" t="s">
        <v>168</v>
      </c>
      <c r="B119" s="413"/>
      <c r="C119" s="413"/>
      <c r="D119" s="414"/>
      <c r="E119" s="46" t="s">
        <v>169</v>
      </c>
      <c r="F119" s="39"/>
      <c r="G119" s="39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415"/>
      <c r="AC119" s="415"/>
      <c r="AD119" s="416">
        <v>276</v>
      </c>
      <c r="AE119" s="416"/>
      <c r="AF119" s="416"/>
      <c r="AG119" s="434">
        <f>SUM(AG120:AN128)</f>
        <v>35338</v>
      </c>
      <c r="AH119" s="435"/>
      <c r="AI119" s="435"/>
      <c r="AJ119" s="435"/>
      <c r="AK119" s="435"/>
      <c r="AL119" s="435"/>
      <c r="AM119" s="435"/>
      <c r="AN119" s="436"/>
      <c r="AO119" s="434">
        <f>SUM(AO120:AV128)</f>
        <v>0</v>
      </c>
      <c r="AP119" s="435"/>
      <c r="AQ119" s="435"/>
      <c r="AR119" s="435"/>
      <c r="AS119" s="435"/>
      <c r="AT119" s="435"/>
      <c r="AU119" s="435"/>
      <c r="AV119" s="436"/>
    </row>
    <row r="120" spans="1:48" ht="19.5" customHeight="1" x14ac:dyDescent="0.25">
      <c r="A120" s="376" t="s">
        <v>170</v>
      </c>
      <c r="B120" s="377"/>
      <c r="C120" s="377"/>
      <c r="D120" s="378"/>
      <c r="E120" s="32" t="s">
        <v>171</v>
      </c>
      <c r="F120" s="48"/>
      <c r="G120" s="48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79" t="str">
        <f>[1]Baza!E111</f>
        <v>1.2.3.</v>
      </c>
      <c r="AC120" s="379"/>
      <c r="AD120" s="380">
        <v>277</v>
      </c>
      <c r="AE120" s="380"/>
      <c r="AF120" s="380"/>
      <c r="AG120" s="462">
        <f>ROUND([1]UnosPod!F258,0)</f>
        <v>35338</v>
      </c>
      <c r="AH120" s="401"/>
      <c r="AI120" s="401"/>
      <c r="AJ120" s="401"/>
      <c r="AK120" s="401"/>
      <c r="AL120" s="401"/>
      <c r="AM120" s="401"/>
      <c r="AN120" s="402"/>
      <c r="AO120" s="462">
        <f>[1]PretGod!B80</f>
        <v>0</v>
      </c>
      <c r="AP120" s="401"/>
      <c r="AQ120" s="401"/>
      <c r="AR120" s="401"/>
      <c r="AS120" s="401"/>
      <c r="AT120" s="401"/>
      <c r="AU120" s="401"/>
      <c r="AV120" s="402"/>
    </row>
    <row r="121" spans="1:48" ht="19.5" customHeight="1" x14ac:dyDescent="0.25">
      <c r="A121" s="368" t="s">
        <v>172</v>
      </c>
      <c r="B121" s="369"/>
      <c r="C121" s="369"/>
      <c r="D121" s="370"/>
      <c r="E121" s="33" t="s">
        <v>173</v>
      </c>
      <c r="F121" s="42"/>
      <c r="G121" s="42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9" t="str">
        <f>[1]Baza!E112</f>
        <v>-</v>
      </c>
      <c r="AC121" s="379"/>
      <c r="AD121" s="372">
        <v>278</v>
      </c>
      <c r="AE121" s="372"/>
      <c r="AF121" s="372"/>
      <c r="AG121" s="375">
        <f>ROUND([1]UnosPod!F259,0)</f>
        <v>0</v>
      </c>
      <c r="AH121" s="373"/>
      <c r="AI121" s="373"/>
      <c r="AJ121" s="373"/>
      <c r="AK121" s="373"/>
      <c r="AL121" s="373"/>
      <c r="AM121" s="373"/>
      <c r="AN121" s="374"/>
      <c r="AO121" s="462">
        <f>[1]PretGod!B81</f>
        <v>0</v>
      </c>
      <c r="AP121" s="401"/>
      <c r="AQ121" s="401"/>
      <c r="AR121" s="401"/>
      <c r="AS121" s="401"/>
      <c r="AT121" s="401"/>
      <c r="AU121" s="401"/>
      <c r="AV121" s="402"/>
    </row>
    <row r="122" spans="1:48" ht="19.5" customHeight="1" x14ac:dyDescent="0.25">
      <c r="A122" s="368" t="s">
        <v>174</v>
      </c>
      <c r="B122" s="369"/>
      <c r="C122" s="369"/>
      <c r="D122" s="370"/>
      <c r="E122" s="33" t="s">
        <v>175</v>
      </c>
      <c r="F122" s="42"/>
      <c r="G122" s="42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9" t="str">
        <f>[1]Baza!E113</f>
        <v>-</v>
      </c>
      <c r="AC122" s="379"/>
      <c r="AD122" s="372">
        <v>279</v>
      </c>
      <c r="AE122" s="372"/>
      <c r="AF122" s="372"/>
      <c r="AG122" s="375">
        <f>ROUND([1]UnosPod!F260,0)</f>
        <v>0</v>
      </c>
      <c r="AH122" s="373"/>
      <c r="AI122" s="373"/>
      <c r="AJ122" s="373"/>
      <c r="AK122" s="373"/>
      <c r="AL122" s="373"/>
      <c r="AM122" s="373"/>
      <c r="AN122" s="374"/>
      <c r="AO122" s="462">
        <f>[1]PretGod!B82</f>
        <v>0</v>
      </c>
      <c r="AP122" s="401"/>
      <c r="AQ122" s="401"/>
      <c r="AR122" s="401"/>
      <c r="AS122" s="401"/>
      <c r="AT122" s="401"/>
      <c r="AU122" s="401"/>
      <c r="AV122" s="402"/>
    </row>
    <row r="123" spans="1:48" ht="19.5" customHeight="1" x14ac:dyDescent="0.25">
      <c r="A123" s="368" t="s">
        <v>176</v>
      </c>
      <c r="B123" s="369"/>
      <c r="C123" s="369"/>
      <c r="D123" s="370"/>
      <c r="E123" s="33" t="s">
        <v>177</v>
      </c>
      <c r="F123" s="42"/>
      <c r="G123" s="42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9" t="str">
        <f>[1]Baza!E114</f>
        <v>-</v>
      </c>
      <c r="AC123" s="379"/>
      <c r="AD123" s="372">
        <v>280</v>
      </c>
      <c r="AE123" s="372"/>
      <c r="AF123" s="372"/>
      <c r="AG123" s="375">
        <f>ROUND([1]UnosPod!F261,0)</f>
        <v>0</v>
      </c>
      <c r="AH123" s="373"/>
      <c r="AI123" s="373"/>
      <c r="AJ123" s="373"/>
      <c r="AK123" s="373"/>
      <c r="AL123" s="373"/>
      <c r="AM123" s="373"/>
      <c r="AN123" s="374"/>
      <c r="AO123" s="462">
        <f>[1]PretGod!B83</f>
        <v>0</v>
      </c>
      <c r="AP123" s="401"/>
      <c r="AQ123" s="401"/>
      <c r="AR123" s="401"/>
      <c r="AS123" s="401"/>
      <c r="AT123" s="401"/>
      <c r="AU123" s="401"/>
      <c r="AV123" s="402"/>
    </row>
    <row r="124" spans="1:48" ht="19.5" customHeight="1" x14ac:dyDescent="0.25">
      <c r="A124" s="483" t="s">
        <v>178</v>
      </c>
      <c r="B124" s="484"/>
      <c r="C124" s="484"/>
      <c r="D124" s="485"/>
      <c r="E124" s="89" t="s">
        <v>179</v>
      </c>
      <c r="F124" s="21"/>
      <c r="G124" s="21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406" t="str">
        <f>[1]Baza!E115</f>
        <v>-</v>
      </c>
      <c r="AC124" s="406"/>
      <c r="AD124" s="486">
        <v>281</v>
      </c>
      <c r="AE124" s="486"/>
      <c r="AF124" s="486"/>
      <c r="AG124" s="449">
        <f>ROUND([1]UnosPod!F262,0)</f>
        <v>0</v>
      </c>
      <c r="AH124" s="450"/>
      <c r="AI124" s="450"/>
      <c r="AJ124" s="450"/>
      <c r="AK124" s="450"/>
      <c r="AL124" s="450"/>
      <c r="AM124" s="450"/>
      <c r="AN124" s="451"/>
      <c r="AO124" s="449">
        <f>[1]PretGod!B84</f>
        <v>0</v>
      </c>
      <c r="AP124" s="450"/>
      <c r="AQ124" s="450"/>
      <c r="AR124" s="450"/>
      <c r="AS124" s="450"/>
      <c r="AT124" s="450"/>
      <c r="AU124" s="450"/>
      <c r="AV124" s="451"/>
    </row>
    <row r="125" spans="1:48" ht="19.5" customHeight="1" x14ac:dyDescent="0.25">
      <c r="A125" s="483"/>
      <c r="B125" s="484"/>
      <c r="C125" s="484"/>
      <c r="D125" s="485"/>
      <c r="E125" s="90" t="s">
        <v>180</v>
      </c>
      <c r="F125" s="21"/>
      <c r="G125" s="21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379"/>
      <c r="AC125" s="379"/>
      <c r="AD125" s="487"/>
      <c r="AE125" s="487"/>
      <c r="AF125" s="487"/>
      <c r="AG125" s="441"/>
      <c r="AH125" s="442"/>
      <c r="AI125" s="442"/>
      <c r="AJ125" s="442"/>
      <c r="AK125" s="442"/>
      <c r="AL125" s="442"/>
      <c r="AM125" s="442"/>
      <c r="AN125" s="443"/>
      <c r="AO125" s="441"/>
      <c r="AP125" s="442"/>
      <c r="AQ125" s="442"/>
      <c r="AR125" s="442"/>
      <c r="AS125" s="442"/>
      <c r="AT125" s="442"/>
      <c r="AU125" s="442"/>
      <c r="AV125" s="443"/>
    </row>
    <row r="126" spans="1:48" ht="19.5" customHeight="1" x14ac:dyDescent="0.25">
      <c r="A126" s="368" t="s">
        <v>181</v>
      </c>
      <c r="B126" s="369"/>
      <c r="C126" s="369"/>
      <c r="D126" s="370"/>
      <c r="E126" s="33" t="s">
        <v>182</v>
      </c>
      <c r="F126" s="42"/>
      <c r="G126" s="42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1" t="str">
        <f>[1]Baza!E116</f>
        <v>-</v>
      </c>
      <c r="AC126" s="371"/>
      <c r="AD126" s="372">
        <v>282</v>
      </c>
      <c r="AE126" s="372"/>
      <c r="AF126" s="372"/>
      <c r="AG126" s="375">
        <f>ROUND([1]UnosPod!F263,0)</f>
        <v>0</v>
      </c>
      <c r="AH126" s="373"/>
      <c r="AI126" s="373"/>
      <c r="AJ126" s="373"/>
      <c r="AK126" s="373"/>
      <c r="AL126" s="373"/>
      <c r="AM126" s="373"/>
      <c r="AN126" s="374"/>
      <c r="AO126" s="375">
        <f>[1]PretGod!B85</f>
        <v>0</v>
      </c>
      <c r="AP126" s="373"/>
      <c r="AQ126" s="373"/>
      <c r="AR126" s="373"/>
      <c r="AS126" s="373"/>
      <c r="AT126" s="373"/>
      <c r="AU126" s="373"/>
      <c r="AV126" s="374"/>
    </row>
    <row r="127" spans="1:48" ht="19.5" customHeight="1" x14ac:dyDescent="0.25">
      <c r="A127" s="368" t="s">
        <v>183</v>
      </c>
      <c r="B127" s="369"/>
      <c r="C127" s="369"/>
      <c r="D127" s="370"/>
      <c r="E127" s="33" t="s">
        <v>184</v>
      </c>
      <c r="F127" s="42"/>
      <c r="G127" s="42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1" t="str">
        <f>[1]Baza!E117</f>
        <v>-</v>
      </c>
      <c r="AC127" s="371"/>
      <c r="AD127" s="372">
        <v>283</v>
      </c>
      <c r="AE127" s="372"/>
      <c r="AF127" s="372"/>
      <c r="AG127" s="375">
        <f>ROUND([1]UnosPod!F264,0)</f>
        <v>0</v>
      </c>
      <c r="AH127" s="373"/>
      <c r="AI127" s="373"/>
      <c r="AJ127" s="373"/>
      <c r="AK127" s="373"/>
      <c r="AL127" s="373"/>
      <c r="AM127" s="373"/>
      <c r="AN127" s="374"/>
      <c r="AO127" s="375">
        <f>[1]PretGod!B86</f>
        <v>0</v>
      </c>
      <c r="AP127" s="373"/>
      <c r="AQ127" s="373"/>
      <c r="AR127" s="373"/>
      <c r="AS127" s="373"/>
      <c r="AT127" s="373"/>
      <c r="AU127" s="373"/>
      <c r="AV127" s="374"/>
    </row>
    <row r="128" spans="1:48" ht="19.5" customHeight="1" x14ac:dyDescent="0.25">
      <c r="A128" s="403" t="s">
        <v>185</v>
      </c>
      <c r="B128" s="404"/>
      <c r="C128" s="404"/>
      <c r="D128" s="405"/>
      <c r="E128" s="34" t="s">
        <v>186</v>
      </c>
      <c r="F128" s="51"/>
      <c r="G128" s="51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371" t="str">
        <f>[1]Baza!E118</f>
        <v>-</v>
      </c>
      <c r="AC128" s="371"/>
      <c r="AD128" s="407">
        <v>284</v>
      </c>
      <c r="AE128" s="407"/>
      <c r="AF128" s="407"/>
      <c r="AG128" s="461">
        <f>ROUND([1]UnosPod!F266,0)</f>
        <v>0</v>
      </c>
      <c r="AH128" s="408"/>
      <c r="AI128" s="408"/>
      <c r="AJ128" s="408"/>
      <c r="AK128" s="408"/>
      <c r="AL128" s="408"/>
      <c r="AM128" s="408"/>
      <c r="AN128" s="409"/>
      <c r="AO128" s="375">
        <f>[1]PretGod!B87</f>
        <v>0</v>
      </c>
      <c r="AP128" s="373"/>
      <c r="AQ128" s="373"/>
      <c r="AR128" s="373"/>
      <c r="AS128" s="373"/>
      <c r="AT128" s="373"/>
      <c r="AU128" s="373"/>
      <c r="AV128" s="374"/>
    </row>
    <row r="129" spans="1:48" ht="19.5" customHeight="1" x14ac:dyDescent="0.25">
      <c r="A129" s="412" t="s">
        <v>187</v>
      </c>
      <c r="B129" s="413"/>
      <c r="C129" s="413"/>
      <c r="D129" s="414"/>
      <c r="E129" s="46" t="s">
        <v>188</v>
      </c>
      <c r="F129" s="39"/>
      <c r="G129" s="3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415"/>
      <c r="AC129" s="415"/>
      <c r="AD129" s="416">
        <v>285</v>
      </c>
      <c r="AE129" s="416"/>
      <c r="AF129" s="416"/>
      <c r="AG129" s="434">
        <f>SUM(AG130:AN132)</f>
        <v>0</v>
      </c>
      <c r="AH129" s="435"/>
      <c r="AI129" s="435"/>
      <c r="AJ129" s="435"/>
      <c r="AK129" s="435"/>
      <c r="AL129" s="435"/>
      <c r="AM129" s="435"/>
      <c r="AN129" s="436"/>
      <c r="AO129" s="434">
        <f>SUM(AO130:AV132)</f>
        <v>0</v>
      </c>
      <c r="AP129" s="435"/>
      <c r="AQ129" s="435"/>
      <c r="AR129" s="435"/>
      <c r="AS129" s="435"/>
      <c r="AT129" s="435"/>
      <c r="AU129" s="435"/>
      <c r="AV129" s="436"/>
    </row>
    <row r="130" spans="1:48" ht="19.5" customHeight="1" x14ac:dyDescent="0.25">
      <c r="A130" s="376" t="s">
        <v>189</v>
      </c>
      <c r="B130" s="377"/>
      <c r="C130" s="377"/>
      <c r="D130" s="378"/>
      <c r="E130" s="32" t="s">
        <v>190</v>
      </c>
      <c r="F130" s="48"/>
      <c r="G130" s="48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79" t="str">
        <f>[1]Baza!E63</f>
        <v>-</v>
      </c>
      <c r="AC130" s="379"/>
      <c r="AD130" s="380">
        <v>286</v>
      </c>
      <c r="AE130" s="380"/>
      <c r="AF130" s="380"/>
      <c r="AG130" s="462">
        <f>ROUND([1]UnosPod!F121,0)</f>
        <v>0</v>
      </c>
      <c r="AH130" s="401"/>
      <c r="AI130" s="401"/>
      <c r="AJ130" s="401"/>
      <c r="AK130" s="401"/>
      <c r="AL130" s="401"/>
      <c r="AM130" s="401"/>
      <c r="AN130" s="402"/>
      <c r="AO130" s="462">
        <f>[1]PretGod!B89</f>
        <v>0</v>
      </c>
      <c r="AP130" s="401"/>
      <c r="AQ130" s="401"/>
      <c r="AR130" s="401"/>
      <c r="AS130" s="401"/>
      <c r="AT130" s="401"/>
      <c r="AU130" s="401"/>
      <c r="AV130" s="402"/>
    </row>
    <row r="131" spans="1:48" ht="19.5" customHeight="1" x14ac:dyDescent="0.25">
      <c r="A131" s="368" t="s">
        <v>191</v>
      </c>
      <c r="B131" s="369"/>
      <c r="C131" s="369"/>
      <c r="D131" s="370"/>
      <c r="E131" s="33" t="s">
        <v>192</v>
      </c>
      <c r="F131" s="42"/>
      <c r="G131" s="42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9" t="str">
        <f>[1]Baza!E64</f>
        <v>-</v>
      </c>
      <c r="AC131" s="379"/>
      <c r="AD131" s="372">
        <v>287</v>
      </c>
      <c r="AE131" s="372"/>
      <c r="AF131" s="372"/>
      <c r="AG131" s="375">
        <f>ROUND([1]UnosPod!F122,0)</f>
        <v>0</v>
      </c>
      <c r="AH131" s="373"/>
      <c r="AI131" s="373"/>
      <c r="AJ131" s="373"/>
      <c r="AK131" s="373"/>
      <c r="AL131" s="373"/>
      <c r="AM131" s="373"/>
      <c r="AN131" s="374"/>
      <c r="AO131" s="462">
        <f>[1]PretGod!B90</f>
        <v>0</v>
      </c>
      <c r="AP131" s="401"/>
      <c r="AQ131" s="401"/>
      <c r="AR131" s="401"/>
      <c r="AS131" s="401"/>
      <c r="AT131" s="401"/>
      <c r="AU131" s="401"/>
      <c r="AV131" s="402"/>
    </row>
    <row r="132" spans="1:48" ht="19.5" customHeight="1" x14ac:dyDescent="0.25">
      <c r="A132" s="403" t="s">
        <v>193</v>
      </c>
      <c r="B132" s="404"/>
      <c r="C132" s="404"/>
      <c r="D132" s="405"/>
      <c r="E132" s="34" t="s">
        <v>194</v>
      </c>
      <c r="F132" s="51"/>
      <c r="G132" s="51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379" t="str">
        <f>[1]Baza!E65</f>
        <v>-</v>
      </c>
      <c r="AC132" s="379"/>
      <c r="AD132" s="407">
        <v>288</v>
      </c>
      <c r="AE132" s="407"/>
      <c r="AF132" s="407"/>
      <c r="AG132" s="461">
        <f>ROUND([1]UnosPod!F123,0)</f>
        <v>0</v>
      </c>
      <c r="AH132" s="408"/>
      <c r="AI132" s="408"/>
      <c r="AJ132" s="408"/>
      <c r="AK132" s="408"/>
      <c r="AL132" s="408"/>
      <c r="AM132" s="408"/>
      <c r="AN132" s="409"/>
      <c r="AO132" s="462">
        <f>[1]PretGod!B91</f>
        <v>0</v>
      </c>
      <c r="AP132" s="401"/>
      <c r="AQ132" s="401"/>
      <c r="AR132" s="401"/>
      <c r="AS132" s="401"/>
      <c r="AT132" s="401"/>
      <c r="AU132" s="401"/>
      <c r="AV132" s="402"/>
    </row>
    <row r="133" spans="1:48" ht="19.5" customHeight="1" x14ac:dyDescent="0.25">
      <c r="A133" s="412" t="s">
        <v>187</v>
      </c>
      <c r="B133" s="413"/>
      <c r="C133" s="413"/>
      <c r="D133" s="414"/>
      <c r="E133" s="46" t="s">
        <v>195</v>
      </c>
      <c r="F133" s="39"/>
      <c r="G133" s="3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415"/>
      <c r="AC133" s="415"/>
      <c r="AD133" s="416">
        <v>289</v>
      </c>
      <c r="AE133" s="416"/>
      <c r="AF133" s="416"/>
      <c r="AG133" s="434">
        <f>SUM(AG134:AN136)</f>
        <v>0</v>
      </c>
      <c r="AH133" s="435"/>
      <c r="AI133" s="435"/>
      <c r="AJ133" s="435"/>
      <c r="AK133" s="435"/>
      <c r="AL133" s="435"/>
      <c r="AM133" s="435"/>
      <c r="AN133" s="436"/>
      <c r="AO133" s="434">
        <f>SUM(AO134:AV136)</f>
        <v>0</v>
      </c>
      <c r="AP133" s="435"/>
      <c r="AQ133" s="435"/>
      <c r="AR133" s="435"/>
      <c r="AS133" s="435"/>
      <c r="AT133" s="435"/>
      <c r="AU133" s="435"/>
      <c r="AV133" s="436"/>
    </row>
    <row r="134" spans="1:48" ht="19.5" customHeight="1" x14ac:dyDescent="0.25">
      <c r="A134" s="376" t="s">
        <v>196</v>
      </c>
      <c r="B134" s="377"/>
      <c r="C134" s="377"/>
      <c r="D134" s="378"/>
      <c r="E134" s="32" t="s">
        <v>197</v>
      </c>
      <c r="F134" s="48"/>
      <c r="G134" s="48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79" t="str">
        <f>[1]Baza!E119</f>
        <v>-</v>
      </c>
      <c r="AC134" s="379"/>
      <c r="AD134" s="380">
        <v>290</v>
      </c>
      <c r="AE134" s="380"/>
      <c r="AF134" s="380"/>
      <c r="AG134" s="462">
        <f>ROUND([1]UnosPod!F124,0)</f>
        <v>0</v>
      </c>
      <c r="AH134" s="401"/>
      <c r="AI134" s="401"/>
      <c r="AJ134" s="401"/>
      <c r="AK134" s="401"/>
      <c r="AL134" s="401"/>
      <c r="AM134" s="401"/>
      <c r="AN134" s="402"/>
      <c r="AO134" s="462">
        <f>[1]PretGod!B93</f>
        <v>0</v>
      </c>
      <c r="AP134" s="401"/>
      <c r="AQ134" s="401"/>
      <c r="AR134" s="401"/>
      <c r="AS134" s="401"/>
      <c r="AT134" s="401"/>
      <c r="AU134" s="401"/>
      <c r="AV134" s="402"/>
    </row>
    <row r="135" spans="1:48" ht="19.5" customHeight="1" x14ac:dyDescent="0.25">
      <c r="A135" s="368" t="s">
        <v>198</v>
      </c>
      <c r="B135" s="369"/>
      <c r="C135" s="369"/>
      <c r="D135" s="370"/>
      <c r="E135" s="33" t="s">
        <v>199</v>
      </c>
      <c r="F135" s="42"/>
      <c r="G135" s="42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9" t="str">
        <f>[1]Baza!E120</f>
        <v>-</v>
      </c>
      <c r="AC135" s="379"/>
      <c r="AD135" s="372">
        <v>291</v>
      </c>
      <c r="AE135" s="372"/>
      <c r="AF135" s="372"/>
      <c r="AG135" s="375">
        <f>ROUND([1]UnosPod!F125,0)</f>
        <v>0</v>
      </c>
      <c r="AH135" s="373"/>
      <c r="AI135" s="373"/>
      <c r="AJ135" s="373"/>
      <c r="AK135" s="373"/>
      <c r="AL135" s="373"/>
      <c r="AM135" s="373"/>
      <c r="AN135" s="374"/>
      <c r="AO135" s="462">
        <f>[1]PretGod!B94</f>
        <v>0</v>
      </c>
      <c r="AP135" s="401"/>
      <c r="AQ135" s="401"/>
      <c r="AR135" s="401"/>
      <c r="AS135" s="401"/>
      <c r="AT135" s="401"/>
      <c r="AU135" s="401"/>
      <c r="AV135" s="402"/>
    </row>
    <row r="136" spans="1:48" ht="19.5" customHeight="1" x14ac:dyDescent="0.25">
      <c r="A136" s="403" t="s">
        <v>200</v>
      </c>
      <c r="B136" s="404"/>
      <c r="C136" s="404"/>
      <c r="D136" s="405"/>
      <c r="E136" s="34" t="s">
        <v>201</v>
      </c>
      <c r="F136" s="51"/>
      <c r="G136" s="51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379" t="str">
        <f>[1]Baza!E121</f>
        <v>-</v>
      </c>
      <c r="AC136" s="379"/>
      <c r="AD136" s="407">
        <v>292</v>
      </c>
      <c r="AE136" s="407"/>
      <c r="AF136" s="407"/>
      <c r="AG136" s="461">
        <f>ROUND([1]UnosPod!F126,0)</f>
        <v>0</v>
      </c>
      <c r="AH136" s="408"/>
      <c r="AI136" s="408"/>
      <c r="AJ136" s="408"/>
      <c r="AK136" s="408"/>
      <c r="AL136" s="408"/>
      <c r="AM136" s="408"/>
      <c r="AN136" s="409"/>
      <c r="AO136" s="462">
        <f>[1]PretGod!B95</f>
        <v>0</v>
      </c>
      <c r="AP136" s="401"/>
      <c r="AQ136" s="401"/>
      <c r="AR136" s="401"/>
      <c r="AS136" s="401"/>
      <c r="AT136" s="401"/>
      <c r="AU136" s="401"/>
      <c r="AV136" s="402"/>
    </row>
    <row r="137" spans="1:48" ht="19.5" customHeight="1" x14ac:dyDescent="0.25">
      <c r="A137" s="412"/>
      <c r="B137" s="413"/>
      <c r="C137" s="413"/>
      <c r="D137" s="414"/>
      <c r="E137" s="27" t="s">
        <v>771</v>
      </c>
      <c r="F137" s="39"/>
      <c r="G137" s="3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415"/>
      <c r="AC137" s="415"/>
      <c r="AD137" s="416">
        <v>293</v>
      </c>
      <c r="AE137" s="416"/>
      <c r="AF137" s="416"/>
      <c r="AG137" s="434">
        <f>IF(AG104-AG119+AG129-AG133&lt;0,0,AG104-AG119+AG129-AG133)</f>
        <v>0</v>
      </c>
      <c r="AH137" s="435"/>
      <c r="AI137" s="435"/>
      <c r="AJ137" s="435"/>
      <c r="AK137" s="435"/>
      <c r="AL137" s="435"/>
      <c r="AM137" s="435"/>
      <c r="AN137" s="436"/>
      <c r="AO137" s="434">
        <f>IF(AO104-AO119+AO129-AO133&lt;0,0,AO104-AO119+AO129-AO133)</f>
        <v>0</v>
      </c>
      <c r="AP137" s="435"/>
      <c r="AQ137" s="435"/>
      <c r="AR137" s="435"/>
      <c r="AS137" s="435"/>
      <c r="AT137" s="435"/>
      <c r="AU137" s="435"/>
      <c r="AV137" s="436"/>
    </row>
    <row r="138" spans="1:48" ht="19.5" customHeight="1" x14ac:dyDescent="0.25">
      <c r="A138" s="412"/>
      <c r="B138" s="413"/>
      <c r="C138" s="413"/>
      <c r="D138" s="414"/>
      <c r="E138" s="27" t="s">
        <v>772</v>
      </c>
      <c r="F138" s="39"/>
      <c r="G138" s="39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415"/>
      <c r="AC138" s="415"/>
      <c r="AD138" s="416">
        <v>294</v>
      </c>
      <c r="AE138" s="416"/>
      <c r="AF138" s="416"/>
      <c r="AG138" s="434">
        <f>IF(AG119+AG133-AG104-AG129&lt;0,0,AG119+AG133-AG104-AG129)</f>
        <v>35338</v>
      </c>
      <c r="AH138" s="435"/>
      <c r="AI138" s="435"/>
      <c r="AJ138" s="435"/>
      <c r="AK138" s="435"/>
      <c r="AL138" s="435"/>
      <c r="AM138" s="435"/>
      <c r="AN138" s="436"/>
      <c r="AO138" s="434">
        <f>IF(AO119+AO133-AO104-AO129&lt;0,0,AO119+AO133-AO104-AO129)</f>
        <v>0</v>
      </c>
      <c r="AP138" s="435"/>
      <c r="AQ138" s="435"/>
      <c r="AR138" s="435"/>
      <c r="AS138" s="435"/>
      <c r="AT138" s="435"/>
      <c r="AU138" s="435"/>
      <c r="AV138" s="436"/>
    </row>
    <row r="139" spans="1:48" ht="16.5" customHeight="1" x14ac:dyDescent="0.25">
      <c r="A139" s="464" t="s">
        <v>202</v>
      </c>
      <c r="B139" s="465"/>
      <c r="C139" s="465"/>
      <c r="D139" s="466"/>
      <c r="E139" s="91" t="s">
        <v>203</v>
      </c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3"/>
      <c r="AB139" s="470"/>
      <c r="AC139" s="470"/>
      <c r="AD139" s="389">
        <v>295</v>
      </c>
      <c r="AE139" s="390"/>
      <c r="AF139" s="391"/>
      <c r="AG139" s="395">
        <f>ROUND([1]UnosPod!F167+[1]UnosPod!F168,0)</f>
        <v>0</v>
      </c>
      <c r="AH139" s="396"/>
      <c r="AI139" s="396"/>
      <c r="AJ139" s="396"/>
      <c r="AK139" s="396"/>
      <c r="AL139" s="396"/>
      <c r="AM139" s="396"/>
      <c r="AN139" s="397"/>
      <c r="AO139" s="395">
        <f>[1]PretGod!B98</f>
        <v>0</v>
      </c>
      <c r="AP139" s="396"/>
      <c r="AQ139" s="396"/>
      <c r="AR139" s="396"/>
      <c r="AS139" s="396"/>
      <c r="AT139" s="396"/>
      <c r="AU139" s="396"/>
      <c r="AV139" s="397"/>
    </row>
    <row r="140" spans="1:48" ht="16.5" customHeight="1" x14ac:dyDescent="0.25">
      <c r="A140" s="480"/>
      <c r="B140" s="481"/>
      <c r="C140" s="481"/>
      <c r="D140" s="482"/>
      <c r="E140" s="94" t="s">
        <v>204</v>
      </c>
      <c r="F140" s="48"/>
      <c r="G140" s="48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79"/>
      <c r="AC140" s="379"/>
      <c r="AD140" s="425"/>
      <c r="AE140" s="426"/>
      <c r="AF140" s="427"/>
      <c r="AG140" s="441"/>
      <c r="AH140" s="442"/>
      <c r="AI140" s="442"/>
      <c r="AJ140" s="442"/>
      <c r="AK140" s="442"/>
      <c r="AL140" s="442"/>
      <c r="AM140" s="442"/>
      <c r="AN140" s="443"/>
      <c r="AO140" s="441"/>
      <c r="AP140" s="442"/>
      <c r="AQ140" s="442"/>
      <c r="AR140" s="442"/>
      <c r="AS140" s="442"/>
      <c r="AT140" s="442"/>
      <c r="AU140" s="442"/>
      <c r="AV140" s="443"/>
    </row>
    <row r="141" spans="1:48" ht="17.25" customHeight="1" x14ac:dyDescent="0.25">
      <c r="A141" s="476" t="s">
        <v>205</v>
      </c>
      <c r="B141" s="477"/>
      <c r="C141" s="477"/>
      <c r="D141" s="478"/>
      <c r="E141" s="95" t="s">
        <v>206</v>
      </c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7"/>
      <c r="AB141" s="479"/>
      <c r="AC141" s="479"/>
      <c r="AD141" s="446">
        <v>296</v>
      </c>
      <c r="AE141" s="447"/>
      <c r="AF141" s="448"/>
      <c r="AG141" s="449">
        <f>ROUND([1]UnosPod!F268+[1]UnosPod!F269,0)</f>
        <v>0</v>
      </c>
      <c r="AH141" s="450"/>
      <c r="AI141" s="450"/>
      <c r="AJ141" s="450"/>
      <c r="AK141" s="450"/>
      <c r="AL141" s="450"/>
      <c r="AM141" s="450"/>
      <c r="AN141" s="451"/>
      <c r="AO141" s="449">
        <f>[1]PretGod!B99</f>
        <v>0</v>
      </c>
      <c r="AP141" s="450"/>
      <c r="AQ141" s="450"/>
      <c r="AR141" s="450"/>
      <c r="AS141" s="450"/>
      <c r="AT141" s="450"/>
      <c r="AU141" s="450"/>
      <c r="AV141" s="451"/>
    </row>
    <row r="142" spans="1:48" ht="17.25" customHeight="1" x14ac:dyDescent="0.25">
      <c r="A142" s="467"/>
      <c r="B142" s="468"/>
      <c r="C142" s="468"/>
      <c r="D142" s="469"/>
      <c r="E142" s="98" t="s">
        <v>204</v>
      </c>
      <c r="F142" s="99"/>
      <c r="G142" s="99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463"/>
      <c r="AC142" s="463"/>
      <c r="AD142" s="392"/>
      <c r="AE142" s="393"/>
      <c r="AF142" s="394"/>
      <c r="AG142" s="398"/>
      <c r="AH142" s="399"/>
      <c r="AI142" s="399"/>
      <c r="AJ142" s="399"/>
      <c r="AK142" s="399"/>
      <c r="AL142" s="399"/>
      <c r="AM142" s="399"/>
      <c r="AN142" s="400"/>
      <c r="AO142" s="398"/>
      <c r="AP142" s="399"/>
      <c r="AQ142" s="399"/>
      <c r="AR142" s="399"/>
      <c r="AS142" s="399"/>
      <c r="AT142" s="399"/>
      <c r="AU142" s="399"/>
      <c r="AV142" s="400"/>
    </row>
    <row r="143" spans="1:48" ht="19.5" customHeight="1" x14ac:dyDescent="0.25">
      <c r="A143" s="412"/>
      <c r="B143" s="413"/>
      <c r="C143" s="413"/>
      <c r="D143" s="414"/>
      <c r="E143" s="39" t="s">
        <v>207</v>
      </c>
      <c r="F143" s="39"/>
      <c r="G143" s="39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415"/>
      <c r="AC143" s="415"/>
      <c r="AD143" s="416"/>
      <c r="AE143" s="416"/>
      <c r="AF143" s="416"/>
      <c r="AG143" s="440"/>
      <c r="AH143" s="417"/>
      <c r="AI143" s="417"/>
      <c r="AJ143" s="417"/>
      <c r="AK143" s="417"/>
      <c r="AL143" s="417"/>
      <c r="AM143" s="417"/>
      <c r="AN143" s="418"/>
      <c r="AO143" s="474"/>
      <c r="AP143" s="474"/>
      <c r="AQ143" s="474"/>
      <c r="AR143" s="474"/>
      <c r="AS143" s="474"/>
      <c r="AT143" s="474"/>
      <c r="AU143" s="474"/>
      <c r="AV143" s="475"/>
    </row>
    <row r="144" spans="1:48" ht="15.75" customHeight="1" x14ac:dyDescent="0.25">
      <c r="A144" s="464"/>
      <c r="B144" s="465"/>
      <c r="C144" s="465"/>
      <c r="D144" s="466"/>
      <c r="E144" s="101" t="s">
        <v>208</v>
      </c>
      <c r="F144" s="55"/>
      <c r="G144" s="55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385"/>
      <c r="AC144" s="386"/>
      <c r="AD144" s="389">
        <v>297</v>
      </c>
      <c r="AE144" s="390"/>
      <c r="AF144" s="391"/>
      <c r="AG144" s="428">
        <f>IF(AG72-AG73+AG99-AG100+AG137-AG138+AG139-AG141&lt;0,0,AG72-AG73+AG99-AG100+AG137-AG138+AG139-AG141)</f>
        <v>154500</v>
      </c>
      <c r="AH144" s="429"/>
      <c r="AI144" s="429"/>
      <c r="AJ144" s="429"/>
      <c r="AK144" s="429"/>
      <c r="AL144" s="429"/>
      <c r="AM144" s="429"/>
      <c r="AN144" s="430"/>
      <c r="AO144" s="428">
        <f>IF(AO72-AO73+AO99-AO100+AO137-AO138+AO139-AO141&lt;0,0,AO72-AO73+AO99-AO100+AO137-AO138+AO139-AO141)</f>
        <v>345331</v>
      </c>
      <c r="AP144" s="429"/>
      <c r="AQ144" s="429"/>
      <c r="AR144" s="429"/>
      <c r="AS144" s="429"/>
      <c r="AT144" s="429"/>
      <c r="AU144" s="429"/>
      <c r="AV144" s="430"/>
    </row>
    <row r="145" spans="1:48" ht="15.75" customHeight="1" x14ac:dyDescent="0.25">
      <c r="A145" s="102"/>
      <c r="B145" s="103"/>
      <c r="C145" s="103"/>
      <c r="D145" s="104"/>
      <c r="E145" s="100" t="s">
        <v>209</v>
      </c>
      <c r="F145" s="99"/>
      <c r="G145" s="99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387"/>
      <c r="AC145" s="388"/>
      <c r="AD145" s="392"/>
      <c r="AE145" s="393"/>
      <c r="AF145" s="394"/>
      <c r="AG145" s="471"/>
      <c r="AH145" s="472"/>
      <c r="AI145" s="472"/>
      <c r="AJ145" s="472"/>
      <c r="AK145" s="472"/>
      <c r="AL145" s="472"/>
      <c r="AM145" s="472"/>
      <c r="AN145" s="473"/>
      <c r="AO145" s="471"/>
      <c r="AP145" s="472"/>
      <c r="AQ145" s="472"/>
      <c r="AR145" s="472"/>
      <c r="AS145" s="472"/>
      <c r="AT145" s="472"/>
      <c r="AU145" s="472"/>
      <c r="AV145" s="473"/>
    </row>
    <row r="146" spans="1:48" ht="16.5" customHeight="1" x14ac:dyDescent="0.25">
      <c r="A146" s="464"/>
      <c r="B146" s="465"/>
      <c r="C146" s="465"/>
      <c r="D146" s="466"/>
      <c r="E146" s="101" t="s">
        <v>210</v>
      </c>
      <c r="F146" s="55"/>
      <c r="G146" s="55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385"/>
      <c r="AC146" s="386"/>
      <c r="AD146" s="389">
        <v>298</v>
      </c>
      <c r="AE146" s="390"/>
      <c r="AF146" s="391"/>
      <c r="AG146" s="428">
        <f>IF(AG73-AG72+AG100-AG99+AG138-AG137+AG141-AG139&lt;0,0,AG73-AG72+AG100-AG99+AG138-AG137+AG141-AG139)</f>
        <v>0</v>
      </c>
      <c r="AH146" s="429"/>
      <c r="AI146" s="429"/>
      <c r="AJ146" s="429"/>
      <c r="AK146" s="429"/>
      <c r="AL146" s="429"/>
      <c r="AM146" s="429"/>
      <c r="AN146" s="430"/>
      <c r="AO146" s="428">
        <f>IF(AO73-AO72+AO100-AO99+AO138-AO137+AO141-AO139&lt;0,0,AO73-AO72+AO100-AO99+AO138-AO137+AO141-AO139)</f>
        <v>0</v>
      </c>
      <c r="AP146" s="429"/>
      <c r="AQ146" s="429"/>
      <c r="AR146" s="429"/>
      <c r="AS146" s="429"/>
      <c r="AT146" s="429"/>
      <c r="AU146" s="429"/>
      <c r="AV146" s="430"/>
    </row>
    <row r="147" spans="1:48" ht="16.5" customHeight="1" x14ac:dyDescent="0.25">
      <c r="A147" s="102"/>
      <c r="B147" s="103"/>
      <c r="C147" s="103"/>
      <c r="D147" s="104"/>
      <c r="E147" s="100" t="s">
        <v>211</v>
      </c>
      <c r="F147" s="99"/>
      <c r="G147" s="99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387"/>
      <c r="AC147" s="388"/>
      <c r="AD147" s="392"/>
      <c r="AE147" s="393"/>
      <c r="AF147" s="394"/>
      <c r="AG147" s="471"/>
      <c r="AH147" s="472"/>
      <c r="AI147" s="472"/>
      <c r="AJ147" s="472"/>
      <c r="AK147" s="472"/>
      <c r="AL147" s="472"/>
      <c r="AM147" s="472"/>
      <c r="AN147" s="473"/>
      <c r="AO147" s="471"/>
      <c r="AP147" s="472"/>
      <c r="AQ147" s="472"/>
      <c r="AR147" s="472"/>
      <c r="AS147" s="472"/>
      <c r="AT147" s="472"/>
      <c r="AU147" s="472"/>
      <c r="AV147" s="473"/>
    </row>
    <row r="148" spans="1:48" ht="18" customHeight="1" x14ac:dyDescent="0.25">
      <c r="A148" s="412"/>
      <c r="B148" s="413"/>
      <c r="C148" s="413"/>
      <c r="D148" s="414"/>
      <c r="E148" s="39" t="s">
        <v>212</v>
      </c>
      <c r="F148" s="39"/>
      <c r="G148" s="3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415"/>
      <c r="AC148" s="415"/>
      <c r="AD148" s="416"/>
      <c r="AE148" s="416"/>
      <c r="AF148" s="416"/>
      <c r="AG148" s="440"/>
      <c r="AH148" s="417"/>
      <c r="AI148" s="417"/>
      <c r="AJ148" s="417"/>
      <c r="AK148" s="417"/>
      <c r="AL148" s="417"/>
      <c r="AM148" s="417"/>
      <c r="AN148" s="418"/>
      <c r="AO148" s="440"/>
      <c r="AP148" s="417"/>
      <c r="AQ148" s="417"/>
      <c r="AR148" s="417"/>
      <c r="AS148" s="417"/>
      <c r="AT148" s="417"/>
      <c r="AU148" s="417"/>
      <c r="AV148" s="418"/>
    </row>
    <row r="149" spans="1:48" ht="18" customHeight="1" x14ac:dyDescent="0.25">
      <c r="A149" s="376" t="s">
        <v>213</v>
      </c>
      <c r="B149" s="377"/>
      <c r="C149" s="377"/>
      <c r="D149" s="378"/>
      <c r="E149" s="32" t="s">
        <v>214</v>
      </c>
      <c r="F149" s="48"/>
      <c r="G149" s="48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79"/>
      <c r="AC149" s="379"/>
      <c r="AD149" s="380">
        <v>299</v>
      </c>
      <c r="AE149" s="380"/>
      <c r="AF149" s="380"/>
      <c r="AG149" s="462">
        <f>[1]PorBil!AE116</f>
        <v>15450</v>
      </c>
      <c r="AH149" s="401"/>
      <c r="AI149" s="401"/>
      <c r="AJ149" s="401"/>
      <c r="AK149" s="401"/>
      <c r="AL149" s="401"/>
      <c r="AM149" s="401"/>
      <c r="AN149" s="402"/>
      <c r="AO149" s="462">
        <f>[1]PretGod!B102</f>
        <v>34858</v>
      </c>
      <c r="AP149" s="401"/>
      <c r="AQ149" s="401"/>
      <c r="AR149" s="401"/>
      <c r="AS149" s="401"/>
      <c r="AT149" s="401"/>
      <c r="AU149" s="401"/>
      <c r="AV149" s="402"/>
    </row>
    <row r="150" spans="1:48" ht="18" customHeight="1" x14ac:dyDescent="0.25">
      <c r="A150" s="368" t="s">
        <v>215</v>
      </c>
      <c r="B150" s="369"/>
      <c r="C150" s="369"/>
      <c r="D150" s="370"/>
      <c r="E150" s="33" t="s">
        <v>216</v>
      </c>
      <c r="F150" s="42"/>
      <c r="G150" s="42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1"/>
      <c r="AC150" s="371"/>
      <c r="AD150" s="372">
        <v>300</v>
      </c>
      <c r="AE150" s="372"/>
      <c r="AF150" s="372"/>
      <c r="AG150" s="375">
        <f>ROUND([1]UnosPod!F288,0)</f>
        <v>0</v>
      </c>
      <c r="AH150" s="373"/>
      <c r="AI150" s="373"/>
      <c r="AJ150" s="373"/>
      <c r="AK150" s="373"/>
      <c r="AL150" s="373"/>
      <c r="AM150" s="373"/>
      <c r="AN150" s="374"/>
      <c r="AO150" s="462">
        <f>[1]PretGod!B103</f>
        <v>0</v>
      </c>
      <c r="AP150" s="401"/>
      <c r="AQ150" s="401"/>
      <c r="AR150" s="401"/>
      <c r="AS150" s="401"/>
      <c r="AT150" s="401"/>
      <c r="AU150" s="401"/>
      <c r="AV150" s="402"/>
    </row>
    <row r="151" spans="1:48" ht="18" customHeight="1" x14ac:dyDescent="0.25">
      <c r="A151" s="403" t="s">
        <v>217</v>
      </c>
      <c r="B151" s="404"/>
      <c r="C151" s="404"/>
      <c r="D151" s="405"/>
      <c r="E151" s="34" t="s">
        <v>218</v>
      </c>
      <c r="F151" s="51"/>
      <c r="G151" s="51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406"/>
      <c r="AC151" s="406"/>
      <c r="AD151" s="407">
        <v>301</v>
      </c>
      <c r="AE151" s="407"/>
      <c r="AF151" s="407"/>
      <c r="AG151" s="375">
        <f>ROUND([1]UnosPod!F289,0)</f>
        <v>0</v>
      </c>
      <c r="AH151" s="373"/>
      <c r="AI151" s="373"/>
      <c r="AJ151" s="373"/>
      <c r="AK151" s="373"/>
      <c r="AL151" s="373"/>
      <c r="AM151" s="373"/>
      <c r="AN151" s="374"/>
      <c r="AO151" s="462">
        <f>[1]PretGod!B104</f>
        <v>0</v>
      </c>
      <c r="AP151" s="401"/>
      <c r="AQ151" s="401"/>
      <c r="AR151" s="401"/>
      <c r="AS151" s="401"/>
      <c r="AT151" s="401"/>
      <c r="AU151" s="401"/>
      <c r="AV151" s="402"/>
    </row>
    <row r="152" spans="1:48" ht="18" customHeight="1" x14ac:dyDescent="0.25">
      <c r="A152" s="412"/>
      <c r="B152" s="413"/>
      <c r="C152" s="413"/>
      <c r="D152" s="414"/>
      <c r="E152" s="39" t="s">
        <v>219</v>
      </c>
      <c r="F152" s="39"/>
      <c r="G152" s="3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415"/>
      <c r="AC152" s="415"/>
      <c r="AD152" s="416"/>
      <c r="AE152" s="416"/>
      <c r="AF152" s="416"/>
      <c r="AG152" s="440"/>
      <c r="AH152" s="417"/>
      <c r="AI152" s="417"/>
      <c r="AJ152" s="417"/>
      <c r="AK152" s="417"/>
      <c r="AL152" s="417"/>
      <c r="AM152" s="417"/>
      <c r="AN152" s="418"/>
      <c r="AO152" s="440"/>
      <c r="AP152" s="417"/>
      <c r="AQ152" s="417"/>
      <c r="AR152" s="417"/>
      <c r="AS152" s="417"/>
      <c r="AT152" s="417"/>
      <c r="AU152" s="417"/>
      <c r="AV152" s="418"/>
    </row>
    <row r="153" spans="1:48" s="106" customFormat="1" ht="18" customHeight="1" x14ac:dyDescent="0.25">
      <c r="A153" s="437"/>
      <c r="B153" s="438"/>
      <c r="C153" s="438"/>
      <c r="D153" s="439"/>
      <c r="E153" s="46" t="s">
        <v>773</v>
      </c>
      <c r="F153" s="105"/>
      <c r="G153" s="105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415"/>
      <c r="AC153" s="415"/>
      <c r="AD153" s="416">
        <v>302</v>
      </c>
      <c r="AE153" s="416"/>
      <c r="AF153" s="416"/>
      <c r="AG153" s="434">
        <f>IF(AG144-AG146-AG149-AG150+AG151&lt;0,0,AG144-AG146-AG149-AG150+AG151)</f>
        <v>139050</v>
      </c>
      <c r="AH153" s="435"/>
      <c r="AI153" s="435"/>
      <c r="AJ153" s="435"/>
      <c r="AK153" s="435"/>
      <c r="AL153" s="435"/>
      <c r="AM153" s="435"/>
      <c r="AN153" s="436"/>
      <c r="AO153" s="434">
        <f>IF(AO144-AO146-AO149-AO150+AO151&lt;0,0,AO144-AO146-AO149-AO150+AO151)</f>
        <v>310473</v>
      </c>
      <c r="AP153" s="435"/>
      <c r="AQ153" s="435"/>
      <c r="AR153" s="435"/>
      <c r="AS153" s="435"/>
      <c r="AT153" s="435"/>
      <c r="AU153" s="435"/>
      <c r="AV153" s="436"/>
    </row>
    <row r="154" spans="1:48" s="106" customFormat="1" ht="18" customHeight="1" x14ac:dyDescent="0.25">
      <c r="A154" s="437"/>
      <c r="B154" s="438"/>
      <c r="C154" s="438"/>
      <c r="D154" s="439"/>
      <c r="E154" s="46" t="s">
        <v>774</v>
      </c>
      <c r="F154" s="105"/>
      <c r="G154" s="105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415"/>
      <c r="AC154" s="415"/>
      <c r="AD154" s="416">
        <v>303</v>
      </c>
      <c r="AE154" s="416"/>
      <c r="AF154" s="416"/>
      <c r="AG154" s="434">
        <f>IF(AG146-AG144+AG149+AG150-AG151&lt;0,0,AG146-AG144+AG149+AG150-AG151)</f>
        <v>0</v>
      </c>
      <c r="AH154" s="435"/>
      <c r="AI154" s="435"/>
      <c r="AJ154" s="435"/>
      <c r="AK154" s="435"/>
      <c r="AL154" s="435"/>
      <c r="AM154" s="435"/>
      <c r="AN154" s="436"/>
      <c r="AO154" s="434">
        <f>IF(AO146-AO144+AO149+AO150-AO151&lt;0,0,AO146-AO144+AO149+AO150-AO151)</f>
        <v>0</v>
      </c>
      <c r="AP154" s="435"/>
      <c r="AQ154" s="435"/>
      <c r="AR154" s="435"/>
      <c r="AS154" s="435"/>
      <c r="AT154" s="435"/>
      <c r="AU154" s="435"/>
      <c r="AV154" s="436"/>
    </row>
    <row r="155" spans="1:48" ht="18" customHeight="1" x14ac:dyDescent="0.25">
      <c r="A155" s="412"/>
      <c r="B155" s="413"/>
      <c r="C155" s="413"/>
      <c r="D155" s="414"/>
      <c r="E155" s="39" t="s">
        <v>220</v>
      </c>
      <c r="F155" s="39"/>
      <c r="G155" s="3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415"/>
      <c r="AC155" s="415"/>
      <c r="AD155" s="416"/>
      <c r="AE155" s="416"/>
      <c r="AF155" s="416"/>
      <c r="AG155" s="440"/>
      <c r="AH155" s="417"/>
      <c r="AI155" s="417"/>
      <c r="AJ155" s="417"/>
      <c r="AK155" s="417"/>
      <c r="AL155" s="417"/>
      <c r="AM155" s="417"/>
      <c r="AN155" s="418"/>
      <c r="AO155" s="440"/>
      <c r="AP155" s="417"/>
      <c r="AQ155" s="417"/>
      <c r="AR155" s="417"/>
      <c r="AS155" s="417"/>
      <c r="AT155" s="417"/>
      <c r="AU155" s="417"/>
      <c r="AV155" s="418"/>
    </row>
    <row r="156" spans="1:48" ht="15.75" customHeight="1" x14ac:dyDescent="0.25">
      <c r="A156" s="464" t="s">
        <v>221</v>
      </c>
      <c r="B156" s="465"/>
      <c r="C156" s="465"/>
      <c r="D156" s="466"/>
      <c r="E156" s="91" t="s">
        <v>222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8"/>
      <c r="AB156" s="470"/>
      <c r="AC156" s="470"/>
      <c r="AD156" s="389">
        <v>304</v>
      </c>
      <c r="AE156" s="390"/>
      <c r="AF156" s="391"/>
      <c r="AG156" s="395">
        <f>ROUND([1]UnosPod!F148+[1]UnosPod!F164,0)</f>
        <v>0</v>
      </c>
      <c r="AH156" s="396"/>
      <c r="AI156" s="396"/>
      <c r="AJ156" s="396"/>
      <c r="AK156" s="396"/>
      <c r="AL156" s="396"/>
      <c r="AM156" s="396"/>
      <c r="AN156" s="397"/>
      <c r="AO156" s="395">
        <f>[1]PretGod!B107</f>
        <v>0</v>
      </c>
      <c r="AP156" s="396"/>
      <c r="AQ156" s="396"/>
      <c r="AR156" s="396"/>
      <c r="AS156" s="396"/>
      <c r="AT156" s="396"/>
      <c r="AU156" s="396"/>
      <c r="AV156" s="397"/>
    </row>
    <row r="157" spans="1:48" ht="15.75" customHeight="1" x14ac:dyDescent="0.25">
      <c r="A157" s="467"/>
      <c r="B157" s="468"/>
      <c r="C157" s="468"/>
      <c r="D157" s="469"/>
      <c r="E157" s="109" t="s">
        <v>223</v>
      </c>
      <c r="F157" s="99"/>
      <c r="G157" s="99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463"/>
      <c r="AC157" s="463"/>
      <c r="AD157" s="392"/>
      <c r="AE157" s="393"/>
      <c r="AF157" s="394"/>
      <c r="AG157" s="398"/>
      <c r="AH157" s="399"/>
      <c r="AI157" s="399"/>
      <c r="AJ157" s="399"/>
      <c r="AK157" s="399"/>
      <c r="AL157" s="399"/>
      <c r="AM157" s="399"/>
      <c r="AN157" s="400"/>
      <c r="AO157" s="398"/>
      <c r="AP157" s="399"/>
      <c r="AQ157" s="399"/>
      <c r="AR157" s="399"/>
      <c r="AS157" s="399"/>
      <c r="AT157" s="399"/>
      <c r="AU157" s="399"/>
      <c r="AV157" s="400"/>
    </row>
    <row r="158" spans="1:48" ht="15" customHeight="1" x14ac:dyDescent="0.25">
      <c r="A158" s="464" t="s">
        <v>224</v>
      </c>
      <c r="B158" s="465"/>
      <c r="C158" s="465"/>
      <c r="D158" s="466"/>
      <c r="E158" s="91" t="s">
        <v>225</v>
      </c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8"/>
      <c r="AB158" s="470"/>
      <c r="AC158" s="470"/>
      <c r="AD158" s="389">
        <v>305</v>
      </c>
      <c r="AE158" s="390"/>
      <c r="AF158" s="391"/>
      <c r="AG158" s="395">
        <f>ROUND([1]UnosPod!F249+[1]UnosPod!F265,0)</f>
        <v>0</v>
      </c>
      <c r="AH158" s="396"/>
      <c r="AI158" s="396"/>
      <c r="AJ158" s="396"/>
      <c r="AK158" s="396"/>
      <c r="AL158" s="396"/>
      <c r="AM158" s="396"/>
      <c r="AN158" s="397"/>
      <c r="AO158" s="395">
        <f>[1]PretGod!B108</f>
        <v>0</v>
      </c>
      <c r="AP158" s="396"/>
      <c r="AQ158" s="396"/>
      <c r="AR158" s="396"/>
      <c r="AS158" s="396"/>
      <c r="AT158" s="396"/>
      <c r="AU158" s="396"/>
      <c r="AV158" s="397"/>
    </row>
    <row r="159" spans="1:48" ht="15" customHeight="1" x14ac:dyDescent="0.25">
      <c r="A159" s="467"/>
      <c r="B159" s="468"/>
      <c r="C159" s="468"/>
      <c r="D159" s="469"/>
      <c r="E159" s="109" t="s">
        <v>223</v>
      </c>
      <c r="F159" s="99"/>
      <c r="G159" s="99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463"/>
      <c r="AC159" s="463"/>
      <c r="AD159" s="392"/>
      <c r="AE159" s="393"/>
      <c r="AF159" s="394"/>
      <c r="AG159" s="398"/>
      <c r="AH159" s="399"/>
      <c r="AI159" s="399"/>
      <c r="AJ159" s="399"/>
      <c r="AK159" s="399"/>
      <c r="AL159" s="399"/>
      <c r="AM159" s="399"/>
      <c r="AN159" s="400"/>
      <c r="AO159" s="398"/>
      <c r="AP159" s="399"/>
      <c r="AQ159" s="399"/>
      <c r="AR159" s="399"/>
      <c r="AS159" s="399"/>
      <c r="AT159" s="399"/>
      <c r="AU159" s="399"/>
      <c r="AV159" s="400"/>
    </row>
    <row r="160" spans="1:48" s="106" customFormat="1" ht="19.5" customHeight="1" x14ac:dyDescent="0.25">
      <c r="A160" s="437"/>
      <c r="B160" s="438"/>
      <c r="C160" s="438"/>
      <c r="D160" s="439"/>
      <c r="E160" s="46" t="s">
        <v>775</v>
      </c>
      <c r="F160" s="105"/>
      <c r="G160" s="105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415"/>
      <c r="AC160" s="415"/>
      <c r="AD160" s="416">
        <v>306</v>
      </c>
      <c r="AE160" s="416"/>
      <c r="AF160" s="416"/>
      <c r="AG160" s="434">
        <f>IF(AG156-AG158&lt;0,0,AG156-AG158)</f>
        <v>0</v>
      </c>
      <c r="AH160" s="435"/>
      <c r="AI160" s="435"/>
      <c r="AJ160" s="435"/>
      <c r="AK160" s="435"/>
      <c r="AL160" s="435"/>
      <c r="AM160" s="435"/>
      <c r="AN160" s="436"/>
      <c r="AO160" s="434">
        <f>IF(AO156-AO158&lt;0,0,AO156-AO158)</f>
        <v>0</v>
      </c>
      <c r="AP160" s="435"/>
      <c r="AQ160" s="435"/>
      <c r="AR160" s="435"/>
      <c r="AS160" s="435"/>
      <c r="AT160" s="435"/>
      <c r="AU160" s="435"/>
      <c r="AV160" s="436"/>
    </row>
    <row r="161" spans="1:48" s="106" customFormat="1" ht="19.5" customHeight="1" x14ac:dyDescent="0.25">
      <c r="A161" s="437"/>
      <c r="B161" s="438"/>
      <c r="C161" s="438"/>
      <c r="D161" s="439"/>
      <c r="E161" s="46" t="s">
        <v>776</v>
      </c>
      <c r="F161" s="105"/>
      <c r="G161" s="10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415"/>
      <c r="AC161" s="415"/>
      <c r="AD161" s="416">
        <v>307</v>
      </c>
      <c r="AE161" s="416"/>
      <c r="AF161" s="416"/>
      <c r="AG161" s="434">
        <f>IF(AG158-AG156&lt;0,0,AG158-AG156)</f>
        <v>0</v>
      </c>
      <c r="AH161" s="435"/>
      <c r="AI161" s="435"/>
      <c r="AJ161" s="435"/>
      <c r="AK161" s="435"/>
      <c r="AL161" s="435"/>
      <c r="AM161" s="435"/>
      <c r="AN161" s="436"/>
      <c r="AO161" s="434">
        <f>IF(AO158-AO156&lt;0,0,AO158-AO156)</f>
        <v>0</v>
      </c>
      <c r="AP161" s="435"/>
      <c r="AQ161" s="435"/>
      <c r="AR161" s="435"/>
      <c r="AS161" s="435"/>
      <c r="AT161" s="435"/>
      <c r="AU161" s="435"/>
      <c r="AV161" s="436"/>
    </row>
    <row r="162" spans="1:48" ht="19.5" customHeight="1" x14ac:dyDescent="0.25">
      <c r="A162" s="376" t="s">
        <v>226</v>
      </c>
      <c r="B162" s="377"/>
      <c r="C162" s="377"/>
      <c r="D162" s="378"/>
      <c r="E162" s="32" t="s">
        <v>227</v>
      </c>
      <c r="F162" s="48"/>
      <c r="G162" s="48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79"/>
      <c r="AC162" s="379"/>
      <c r="AD162" s="380">
        <v>308</v>
      </c>
      <c r="AE162" s="380"/>
      <c r="AF162" s="380"/>
      <c r="AG162" s="462"/>
      <c r="AH162" s="401"/>
      <c r="AI162" s="401"/>
      <c r="AJ162" s="401"/>
      <c r="AK162" s="401"/>
      <c r="AL162" s="401"/>
      <c r="AM162" s="401"/>
      <c r="AN162" s="402"/>
      <c r="AO162" s="462">
        <f>[1]PretGod!B111</f>
        <v>0</v>
      </c>
      <c r="AP162" s="401"/>
      <c r="AQ162" s="401"/>
      <c r="AR162" s="401"/>
      <c r="AS162" s="401"/>
      <c r="AT162" s="401"/>
      <c r="AU162" s="401"/>
      <c r="AV162" s="402"/>
    </row>
    <row r="163" spans="1:48" ht="19.5" customHeight="1" x14ac:dyDescent="0.25">
      <c r="A163" s="368"/>
      <c r="B163" s="369"/>
      <c r="C163" s="369"/>
      <c r="D163" s="370"/>
      <c r="E163" s="33" t="s">
        <v>228</v>
      </c>
      <c r="F163" s="42"/>
      <c r="G163" s="42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1"/>
      <c r="AC163" s="371"/>
      <c r="AD163" s="372">
        <v>309</v>
      </c>
      <c r="AE163" s="372"/>
      <c r="AF163" s="372"/>
      <c r="AG163" s="375">
        <f>IF(AG160-AG161-AG162&lt;0,0,AG160-AG161-AG162)</f>
        <v>0</v>
      </c>
      <c r="AH163" s="373"/>
      <c r="AI163" s="373"/>
      <c r="AJ163" s="373"/>
      <c r="AK163" s="373"/>
      <c r="AL163" s="373"/>
      <c r="AM163" s="373"/>
      <c r="AN163" s="374"/>
      <c r="AO163" s="375">
        <f>IF(AO160-AO161-AO162&lt;0,0,AO160-AO161-AO162)</f>
        <v>0</v>
      </c>
      <c r="AP163" s="373"/>
      <c r="AQ163" s="373"/>
      <c r="AR163" s="373"/>
      <c r="AS163" s="373"/>
      <c r="AT163" s="373"/>
      <c r="AU163" s="373"/>
      <c r="AV163" s="374"/>
    </row>
    <row r="164" spans="1:48" ht="19.5" customHeight="1" x14ac:dyDescent="0.25">
      <c r="A164" s="403"/>
      <c r="B164" s="404"/>
      <c r="C164" s="404"/>
      <c r="D164" s="405"/>
      <c r="E164" s="34" t="s">
        <v>229</v>
      </c>
      <c r="F164" s="51"/>
      <c r="G164" s="51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406"/>
      <c r="AC164" s="406"/>
      <c r="AD164" s="407">
        <v>310</v>
      </c>
      <c r="AE164" s="407"/>
      <c r="AF164" s="407"/>
      <c r="AG164" s="461">
        <f>IF(AG161-AG160+AG162&lt;0,0,AG161-AG160+AG162)</f>
        <v>0</v>
      </c>
      <c r="AH164" s="408"/>
      <c r="AI164" s="408"/>
      <c r="AJ164" s="408"/>
      <c r="AK164" s="408"/>
      <c r="AL164" s="408"/>
      <c r="AM164" s="408"/>
      <c r="AN164" s="409"/>
      <c r="AO164" s="461">
        <f>IF(AO161-AO160+AO162&lt;0,0,AO161-AO160+AO162)</f>
        <v>0</v>
      </c>
      <c r="AP164" s="408"/>
      <c r="AQ164" s="408"/>
      <c r="AR164" s="408"/>
      <c r="AS164" s="408"/>
      <c r="AT164" s="408"/>
      <c r="AU164" s="408"/>
      <c r="AV164" s="409"/>
    </row>
    <row r="165" spans="1:48" ht="19.5" customHeight="1" x14ac:dyDescent="0.25">
      <c r="A165" s="412"/>
      <c r="B165" s="413"/>
      <c r="C165" s="413"/>
      <c r="D165" s="414"/>
      <c r="E165" s="39" t="s">
        <v>230</v>
      </c>
      <c r="F165" s="39"/>
      <c r="G165" s="3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415"/>
      <c r="AC165" s="415"/>
      <c r="AD165" s="416"/>
      <c r="AE165" s="416"/>
      <c r="AF165" s="416"/>
      <c r="AG165" s="440"/>
      <c r="AH165" s="417"/>
      <c r="AI165" s="417"/>
      <c r="AJ165" s="417"/>
      <c r="AK165" s="417"/>
      <c r="AL165" s="417"/>
      <c r="AM165" s="417"/>
      <c r="AN165" s="418"/>
      <c r="AO165" s="440"/>
      <c r="AP165" s="417"/>
      <c r="AQ165" s="417"/>
      <c r="AR165" s="417"/>
      <c r="AS165" s="417"/>
      <c r="AT165" s="417"/>
      <c r="AU165" s="417"/>
      <c r="AV165" s="418"/>
    </row>
    <row r="166" spans="1:48" s="106" customFormat="1" ht="19.5" customHeight="1" x14ac:dyDescent="0.25">
      <c r="A166" s="437"/>
      <c r="B166" s="438"/>
      <c r="C166" s="438"/>
      <c r="D166" s="439"/>
      <c r="E166" s="46" t="s">
        <v>231</v>
      </c>
      <c r="F166" s="105"/>
      <c r="G166" s="105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415"/>
      <c r="AC166" s="415"/>
      <c r="AD166" s="416">
        <v>311</v>
      </c>
      <c r="AE166" s="416"/>
      <c r="AF166" s="416"/>
      <c r="AG166" s="434">
        <f>IF(AG153-AG154+AG163-AG164&lt;0,0,AG153-AG154+AG163-AG164)</f>
        <v>139050</v>
      </c>
      <c r="AH166" s="435"/>
      <c r="AI166" s="435"/>
      <c r="AJ166" s="435"/>
      <c r="AK166" s="435"/>
      <c r="AL166" s="435"/>
      <c r="AM166" s="435"/>
      <c r="AN166" s="436"/>
      <c r="AO166" s="434">
        <f>IF(AO153-AO154+AO163-AO164&lt;0,0,AO153-AO154+AO163-AO164)</f>
        <v>310473</v>
      </c>
      <c r="AP166" s="435"/>
      <c r="AQ166" s="435"/>
      <c r="AR166" s="435"/>
      <c r="AS166" s="435"/>
      <c r="AT166" s="435"/>
      <c r="AU166" s="435"/>
      <c r="AV166" s="436"/>
    </row>
    <row r="167" spans="1:48" s="106" customFormat="1" ht="19.5" customHeight="1" x14ac:dyDescent="0.25">
      <c r="A167" s="437"/>
      <c r="B167" s="438"/>
      <c r="C167" s="438"/>
      <c r="D167" s="439"/>
      <c r="E167" s="46" t="s">
        <v>232</v>
      </c>
      <c r="F167" s="105"/>
      <c r="G167" s="10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415"/>
      <c r="AC167" s="415"/>
      <c r="AD167" s="416">
        <v>312</v>
      </c>
      <c r="AE167" s="416"/>
      <c r="AF167" s="416"/>
      <c r="AG167" s="434">
        <f>IF(AG154-AG153+AG161-AG160&lt;0,0,AG154-AG153+AG161-AG160)</f>
        <v>0</v>
      </c>
      <c r="AH167" s="435"/>
      <c r="AI167" s="435"/>
      <c r="AJ167" s="435"/>
      <c r="AK167" s="435"/>
      <c r="AL167" s="435"/>
      <c r="AM167" s="435"/>
      <c r="AN167" s="436"/>
      <c r="AO167" s="434">
        <f>IF(AO154-AO153+AO161-AO160&lt;0,0,AO154-AO153+AO161-AO160)</f>
        <v>0</v>
      </c>
      <c r="AP167" s="435"/>
      <c r="AQ167" s="435"/>
      <c r="AR167" s="435"/>
      <c r="AS167" s="435"/>
      <c r="AT167" s="435"/>
      <c r="AU167" s="435"/>
      <c r="AV167" s="436"/>
    </row>
    <row r="168" spans="1:48" ht="19.5" customHeight="1" x14ac:dyDescent="0.25">
      <c r="A168" s="455" t="s">
        <v>233</v>
      </c>
      <c r="B168" s="419"/>
      <c r="C168" s="419"/>
      <c r="D168" s="456"/>
      <c r="E168" s="89" t="s">
        <v>234</v>
      </c>
      <c r="F168" s="21"/>
      <c r="G168" s="21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457"/>
      <c r="AC168" s="457"/>
      <c r="AD168" s="458">
        <v>313</v>
      </c>
      <c r="AE168" s="458"/>
      <c r="AF168" s="458"/>
      <c r="AG168" s="459">
        <f>[1]UnosPod!F292</f>
        <v>79550</v>
      </c>
      <c r="AH168" s="422"/>
      <c r="AI168" s="422"/>
      <c r="AJ168" s="422"/>
      <c r="AK168" s="422"/>
      <c r="AL168" s="422"/>
      <c r="AM168" s="422"/>
      <c r="AN168" s="460"/>
      <c r="AO168" s="459">
        <f>[1]PretGod!B116</f>
        <v>0</v>
      </c>
      <c r="AP168" s="422"/>
      <c r="AQ168" s="422"/>
      <c r="AR168" s="422"/>
      <c r="AS168" s="422"/>
      <c r="AT168" s="422"/>
      <c r="AU168" s="422"/>
      <c r="AV168" s="460"/>
    </row>
    <row r="169" spans="1:48" ht="21.75" customHeight="1" x14ac:dyDescent="0.25">
      <c r="A169" s="53"/>
      <c r="B169" s="53"/>
      <c r="C169" s="53"/>
      <c r="D169" s="53"/>
      <c r="E169" s="88"/>
      <c r="F169" s="55"/>
      <c r="G169" s="55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7"/>
      <c r="AC169" s="57"/>
      <c r="AD169" s="58"/>
      <c r="AE169" s="58"/>
      <c r="AF169" s="58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</row>
    <row r="170" spans="1:48" ht="18.75" customHeight="1" x14ac:dyDescent="0.25">
      <c r="A170" s="60"/>
      <c r="B170" s="60"/>
      <c r="C170" s="60"/>
      <c r="D170" s="60"/>
      <c r="E170" s="89"/>
      <c r="F170" s="21"/>
      <c r="G170" s="21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"/>
      <c r="AC170" s="6"/>
      <c r="AD170" s="22"/>
      <c r="AE170" s="22"/>
      <c r="AF170" s="22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</row>
    <row r="171" spans="1:48" s="2" customFormat="1" ht="15" customHeight="1" x14ac:dyDescent="0.25">
      <c r="A171" s="452">
        <v>1</v>
      </c>
      <c r="B171" s="453"/>
      <c r="C171" s="453"/>
      <c r="D171" s="454"/>
      <c r="E171" s="452">
        <v>2</v>
      </c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53"/>
      <c r="R171" s="453"/>
      <c r="S171" s="453"/>
      <c r="T171" s="453"/>
      <c r="U171" s="453"/>
      <c r="V171" s="453"/>
      <c r="W171" s="453"/>
      <c r="X171" s="453"/>
      <c r="Y171" s="453"/>
      <c r="Z171" s="453"/>
      <c r="AA171" s="454"/>
      <c r="AB171" s="452">
        <v>3</v>
      </c>
      <c r="AC171" s="454"/>
      <c r="AD171" s="452">
        <v>4</v>
      </c>
      <c r="AE171" s="453"/>
      <c r="AF171" s="454"/>
      <c r="AG171" s="452">
        <v>5</v>
      </c>
      <c r="AH171" s="453"/>
      <c r="AI171" s="453"/>
      <c r="AJ171" s="453"/>
      <c r="AK171" s="453"/>
      <c r="AL171" s="453"/>
      <c r="AM171" s="453"/>
      <c r="AN171" s="454"/>
      <c r="AO171" s="452">
        <v>6</v>
      </c>
      <c r="AP171" s="453"/>
      <c r="AQ171" s="453"/>
      <c r="AR171" s="453"/>
      <c r="AS171" s="453"/>
      <c r="AT171" s="453"/>
      <c r="AU171" s="453"/>
      <c r="AV171" s="454"/>
    </row>
    <row r="172" spans="1:48" ht="12.75" customHeight="1" x14ac:dyDescent="0.25">
      <c r="A172" s="412"/>
      <c r="B172" s="413"/>
      <c r="C172" s="413"/>
      <c r="D172" s="414"/>
      <c r="E172" s="46" t="s">
        <v>235</v>
      </c>
      <c r="F172" s="39"/>
      <c r="G172" s="39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415"/>
      <c r="AC172" s="415"/>
      <c r="AD172" s="416"/>
      <c r="AE172" s="416"/>
      <c r="AF172" s="416"/>
      <c r="AG172" s="440"/>
      <c r="AH172" s="417"/>
      <c r="AI172" s="417"/>
      <c r="AJ172" s="417"/>
      <c r="AK172" s="417"/>
      <c r="AL172" s="417"/>
      <c r="AM172" s="417"/>
      <c r="AN172" s="418"/>
      <c r="AO172" s="440"/>
      <c r="AP172" s="417"/>
      <c r="AQ172" s="417"/>
      <c r="AR172" s="417"/>
      <c r="AS172" s="417"/>
      <c r="AT172" s="417"/>
      <c r="AU172" s="417"/>
      <c r="AV172" s="418"/>
    </row>
    <row r="173" spans="1:48" ht="18.75" customHeight="1" x14ac:dyDescent="0.25">
      <c r="A173" s="412"/>
      <c r="B173" s="413"/>
      <c r="C173" s="413"/>
      <c r="D173" s="414"/>
      <c r="E173" s="110" t="s">
        <v>236</v>
      </c>
      <c r="F173" s="39"/>
      <c r="G173" s="39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415"/>
      <c r="AC173" s="415"/>
      <c r="AD173" s="416">
        <v>314</v>
      </c>
      <c r="AE173" s="416"/>
      <c r="AF173" s="416"/>
      <c r="AG173" s="434">
        <f>SUM(AG174:AN181)</f>
        <v>0</v>
      </c>
      <c r="AH173" s="435"/>
      <c r="AI173" s="435"/>
      <c r="AJ173" s="435"/>
      <c r="AK173" s="435"/>
      <c r="AL173" s="435"/>
      <c r="AM173" s="435"/>
      <c r="AN173" s="436"/>
      <c r="AO173" s="434">
        <f>SUM(AO174:AV181)</f>
        <v>0</v>
      </c>
      <c r="AP173" s="435"/>
      <c r="AQ173" s="435"/>
      <c r="AR173" s="435"/>
      <c r="AS173" s="435"/>
      <c r="AT173" s="435"/>
      <c r="AU173" s="435"/>
      <c r="AV173" s="436"/>
    </row>
    <row r="174" spans="1:48" ht="18.75" customHeight="1" x14ac:dyDescent="0.25">
      <c r="A174" s="376"/>
      <c r="B174" s="377"/>
      <c r="C174" s="377"/>
      <c r="D174" s="378"/>
      <c r="E174" s="32" t="s">
        <v>237</v>
      </c>
      <c r="F174" s="48"/>
      <c r="G174" s="48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79"/>
      <c r="AC174" s="379"/>
      <c r="AD174" s="380">
        <v>315</v>
      </c>
      <c r="AE174" s="380"/>
      <c r="AF174" s="380"/>
      <c r="AG174" s="375">
        <f>ROUND([1]UnosPod!F294,0)</f>
        <v>0</v>
      </c>
      <c r="AH174" s="373"/>
      <c r="AI174" s="373"/>
      <c r="AJ174" s="373"/>
      <c r="AK174" s="373"/>
      <c r="AL174" s="373"/>
      <c r="AM174" s="373"/>
      <c r="AN174" s="374"/>
      <c r="AO174" s="375">
        <f>[1]PretGod!B118</f>
        <v>0</v>
      </c>
      <c r="AP174" s="373"/>
      <c r="AQ174" s="373"/>
      <c r="AR174" s="373"/>
      <c r="AS174" s="373"/>
      <c r="AT174" s="373"/>
      <c r="AU174" s="373"/>
      <c r="AV174" s="374"/>
    </row>
    <row r="175" spans="1:48" ht="14.25" customHeight="1" x14ac:dyDescent="0.25">
      <c r="A175" s="403"/>
      <c r="B175" s="404"/>
      <c r="C175" s="404"/>
      <c r="D175" s="405"/>
      <c r="E175" s="34" t="s">
        <v>238</v>
      </c>
      <c r="F175" s="51"/>
      <c r="G175" s="51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444"/>
      <c r="AC175" s="445"/>
      <c r="AD175" s="446">
        <v>316</v>
      </c>
      <c r="AE175" s="447"/>
      <c r="AF175" s="448"/>
      <c r="AG175" s="449">
        <f>ROUND([1]UnosPod!F295,0)</f>
        <v>0</v>
      </c>
      <c r="AH175" s="450"/>
      <c r="AI175" s="450"/>
      <c r="AJ175" s="450"/>
      <c r="AK175" s="450"/>
      <c r="AL175" s="450"/>
      <c r="AM175" s="450"/>
      <c r="AN175" s="451"/>
      <c r="AO175" s="449">
        <f>[1]PretGod!B119</f>
        <v>0</v>
      </c>
      <c r="AP175" s="450"/>
      <c r="AQ175" s="450"/>
      <c r="AR175" s="450"/>
      <c r="AS175" s="450"/>
      <c r="AT175" s="450"/>
      <c r="AU175" s="450"/>
      <c r="AV175" s="451"/>
    </row>
    <row r="176" spans="1:48" ht="14.25" customHeight="1" x14ac:dyDescent="0.25">
      <c r="A176" s="111"/>
      <c r="B176" s="112"/>
      <c r="C176" s="112"/>
      <c r="D176" s="113"/>
      <c r="E176" s="32"/>
      <c r="F176" s="48" t="s">
        <v>239</v>
      </c>
      <c r="G176" s="48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423"/>
      <c r="AC176" s="424"/>
      <c r="AD176" s="425"/>
      <c r="AE176" s="426"/>
      <c r="AF176" s="427"/>
      <c r="AG176" s="441"/>
      <c r="AH176" s="442"/>
      <c r="AI176" s="442"/>
      <c r="AJ176" s="442"/>
      <c r="AK176" s="442"/>
      <c r="AL176" s="442"/>
      <c r="AM176" s="442"/>
      <c r="AN176" s="443"/>
      <c r="AO176" s="441"/>
      <c r="AP176" s="442"/>
      <c r="AQ176" s="442"/>
      <c r="AR176" s="442"/>
      <c r="AS176" s="442"/>
      <c r="AT176" s="442"/>
      <c r="AU176" s="442"/>
      <c r="AV176" s="443"/>
    </row>
    <row r="177" spans="1:48" ht="14.25" customHeight="1" x14ac:dyDescent="0.25">
      <c r="A177" s="403"/>
      <c r="B177" s="404"/>
      <c r="C177" s="404"/>
      <c r="D177" s="405"/>
      <c r="E177" s="34" t="s">
        <v>240</v>
      </c>
      <c r="F177" s="51"/>
      <c r="G177" s="51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444"/>
      <c r="AC177" s="445"/>
      <c r="AD177" s="446">
        <v>317</v>
      </c>
      <c r="AE177" s="447"/>
      <c r="AF177" s="448"/>
      <c r="AG177" s="449">
        <f>ROUND([1]UnosPod!F296,0)</f>
        <v>0</v>
      </c>
      <c r="AH177" s="450"/>
      <c r="AI177" s="450"/>
      <c r="AJ177" s="450"/>
      <c r="AK177" s="450"/>
      <c r="AL177" s="450"/>
      <c r="AM177" s="450"/>
      <c r="AN177" s="451"/>
      <c r="AO177" s="449">
        <f>[1]PretGod!B120</f>
        <v>0</v>
      </c>
      <c r="AP177" s="450"/>
      <c r="AQ177" s="450"/>
      <c r="AR177" s="450"/>
      <c r="AS177" s="450"/>
      <c r="AT177" s="450"/>
      <c r="AU177" s="450"/>
      <c r="AV177" s="451"/>
    </row>
    <row r="178" spans="1:48" ht="14.25" customHeight="1" x14ac:dyDescent="0.25">
      <c r="A178" s="111"/>
      <c r="B178" s="112"/>
      <c r="C178" s="112"/>
      <c r="D178" s="113"/>
      <c r="E178" s="32"/>
      <c r="F178" s="48" t="s">
        <v>241</v>
      </c>
      <c r="G178" s="48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423"/>
      <c r="AC178" s="424"/>
      <c r="AD178" s="425"/>
      <c r="AE178" s="426"/>
      <c r="AF178" s="427"/>
      <c r="AG178" s="441"/>
      <c r="AH178" s="442"/>
      <c r="AI178" s="442"/>
      <c r="AJ178" s="442"/>
      <c r="AK178" s="442"/>
      <c r="AL178" s="442"/>
      <c r="AM178" s="442"/>
      <c r="AN178" s="443"/>
      <c r="AO178" s="441"/>
      <c r="AP178" s="442"/>
      <c r="AQ178" s="442"/>
      <c r="AR178" s="442"/>
      <c r="AS178" s="442"/>
      <c r="AT178" s="442"/>
      <c r="AU178" s="442"/>
      <c r="AV178" s="443"/>
    </row>
    <row r="179" spans="1:48" ht="18.75" customHeight="1" x14ac:dyDescent="0.25">
      <c r="A179" s="368"/>
      <c r="B179" s="369"/>
      <c r="C179" s="369"/>
      <c r="D179" s="370"/>
      <c r="E179" s="33" t="s">
        <v>242</v>
      </c>
      <c r="F179" s="42"/>
      <c r="G179" s="42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1"/>
      <c r="AC179" s="371"/>
      <c r="AD179" s="372">
        <v>318</v>
      </c>
      <c r="AE179" s="372"/>
      <c r="AF179" s="372"/>
      <c r="AG179" s="375">
        <f>ROUND([1]UnosPod!F297,0)</f>
        <v>0</v>
      </c>
      <c r="AH179" s="373"/>
      <c r="AI179" s="373"/>
      <c r="AJ179" s="373"/>
      <c r="AK179" s="373"/>
      <c r="AL179" s="373"/>
      <c r="AM179" s="373"/>
      <c r="AN179" s="374"/>
      <c r="AO179" s="375">
        <f>[1]PretGod!B121</f>
        <v>0</v>
      </c>
      <c r="AP179" s="373"/>
      <c r="AQ179" s="373"/>
      <c r="AR179" s="373"/>
      <c r="AS179" s="373"/>
      <c r="AT179" s="373"/>
      <c r="AU179" s="373"/>
      <c r="AV179" s="374"/>
    </row>
    <row r="180" spans="1:48" ht="18.75" customHeight="1" x14ac:dyDescent="0.25">
      <c r="A180" s="368"/>
      <c r="B180" s="369"/>
      <c r="C180" s="369"/>
      <c r="D180" s="370"/>
      <c r="E180" s="33" t="s">
        <v>243</v>
      </c>
      <c r="F180" s="42"/>
      <c r="G180" s="42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1"/>
      <c r="AC180" s="371"/>
      <c r="AD180" s="372">
        <v>319</v>
      </c>
      <c r="AE180" s="372"/>
      <c r="AF180" s="372"/>
      <c r="AG180" s="375">
        <f>ROUND([1]UnosPod!F298,0)</f>
        <v>0</v>
      </c>
      <c r="AH180" s="373"/>
      <c r="AI180" s="373"/>
      <c r="AJ180" s="373"/>
      <c r="AK180" s="373"/>
      <c r="AL180" s="373"/>
      <c r="AM180" s="373"/>
      <c r="AN180" s="374"/>
      <c r="AO180" s="375">
        <f>[1]PretGod!B122</f>
        <v>0</v>
      </c>
      <c r="AP180" s="373"/>
      <c r="AQ180" s="373"/>
      <c r="AR180" s="373"/>
      <c r="AS180" s="373"/>
      <c r="AT180" s="373"/>
      <c r="AU180" s="373"/>
      <c r="AV180" s="374"/>
    </row>
    <row r="181" spans="1:48" ht="18.75" customHeight="1" x14ac:dyDescent="0.25">
      <c r="A181" s="403"/>
      <c r="B181" s="404"/>
      <c r="C181" s="404"/>
      <c r="D181" s="405"/>
      <c r="E181" s="34" t="s">
        <v>244</v>
      </c>
      <c r="F181" s="51"/>
      <c r="G181" s="51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406"/>
      <c r="AC181" s="406"/>
      <c r="AD181" s="407">
        <v>320</v>
      </c>
      <c r="AE181" s="407"/>
      <c r="AF181" s="407"/>
      <c r="AG181" s="375">
        <f>ROUND([1]UnosPod!F299,0)</f>
        <v>0</v>
      </c>
      <c r="AH181" s="373"/>
      <c r="AI181" s="373"/>
      <c r="AJ181" s="373"/>
      <c r="AK181" s="373"/>
      <c r="AL181" s="373"/>
      <c r="AM181" s="373"/>
      <c r="AN181" s="374"/>
      <c r="AO181" s="375">
        <f>[1]PretGod!B123</f>
        <v>0</v>
      </c>
      <c r="AP181" s="373"/>
      <c r="AQ181" s="373"/>
      <c r="AR181" s="373"/>
      <c r="AS181" s="373"/>
      <c r="AT181" s="373"/>
      <c r="AU181" s="373"/>
      <c r="AV181" s="374"/>
    </row>
    <row r="182" spans="1:48" ht="18.75" customHeight="1" x14ac:dyDescent="0.25">
      <c r="A182" s="412"/>
      <c r="B182" s="413"/>
      <c r="C182" s="413"/>
      <c r="D182" s="414"/>
      <c r="E182" s="46" t="s">
        <v>245</v>
      </c>
      <c r="F182" s="39"/>
      <c r="G182" s="3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415"/>
      <c r="AC182" s="415"/>
      <c r="AD182" s="416">
        <v>321</v>
      </c>
      <c r="AE182" s="416"/>
      <c r="AF182" s="416"/>
      <c r="AG182" s="434">
        <f>SUM(AG183:AN189)</f>
        <v>0</v>
      </c>
      <c r="AH182" s="435"/>
      <c r="AI182" s="435"/>
      <c r="AJ182" s="435"/>
      <c r="AK182" s="435"/>
      <c r="AL182" s="435"/>
      <c r="AM182" s="435"/>
      <c r="AN182" s="436"/>
      <c r="AO182" s="434">
        <f>SUM(AO183:AV189)</f>
        <v>0</v>
      </c>
      <c r="AP182" s="435"/>
      <c r="AQ182" s="435"/>
      <c r="AR182" s="435"/>
      <c r="AS182" s="435"/>
      <c r="AT182" s="435"/>
      <c r="AU182" s="435"/>
      <c r="AV182" s="436"/>
    </row>
    <row r="183" spans="1:48" ht="15" customHeight="1" x14ac:dyDescent="0.25">
      <c r="A183" s="382"/>
      <c r="B183" s="383"/>
      <c r="C183" s="383"/>
      <c r="D183" s="384"/>
      <c r="E183" s="88" t="s">
        <v>246</v>
      </c>
      <c r="F183" s="55"/>
      <c r="G183" s="55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385"/>
      <c r="AC183" s="386"/>
      <c r="AD183" s="389">
        <v>322</v>
      </c>
      <c r="AE183" s="390"/>
      <c r="AF183" s="391"/>
      <c r="AG183" s="395">
        <f>ROUND([1]UnosPod!F300,0)</f>
        <v>0</v>
      </c>
      <c r="AH183" s="396"/>
      <c r="AI183" s="396"/>
      <c r="AJ183" s="396"/>
      <c r="AK183" s="396"/>
      <c r="AL183" s="396"/>
      <c r="AM183" s="396"/>
      <c r="AN183" s="397"/>
      <c r="AO183" s="395">
        <f>[1]PretGod!B125</f>
        <v>0</v>
      </c>
      <c r="AP183" s="396"/>
      <c r="AQ183" s="396"/>
      <c r="AR183" s="396"/>
      <c r="AS183" s="396"/>
      <c r="AT183" s="396"/>
      <c r="AU183" s="396"/>
      <c r="AV183" s="397"/>
    </row>
    <row r="184" spans="1:48" ht="15" customHeight="1" x14ac:dyDescent="0.25">
      <c r="A184" s="111"/>
      <c r="B184" s="112"/>
      <c r="C184" s="112"/>
      <c r="D184" s="113"/>
      <c r="E184" s="32"/>
      <c r="F184" s="48" t="s">
        <v>247</v>
      </c>
      <c r="G184" s="48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423"/>
      <c r="AC184" s="424"/>
      <c r="AD184" s="425"/>
      <c r="AE184" s="426"/>
      <c r="AF184" s="427"/>
      <c r="AG184" s="441"/>
      <c r="AH184" s="442"/>
      <c r="AI184" s="442"/>
      <c r="AJ184" s="442"/>
      <c r="AK184" s="442"/>
      <c r="AL184" s="442"/>
      <c r="AM184" s="442"/>
      <c r="AN184" s="443"/>
      <c r="AO184" s="441"/>
      <c r="AP184" s="442"/>
      <c r="AQ184" s="442"/>
      <c r="AR184" s="442"/>
      <c r="AS184" s="442"/>
      <c r="AT184" s="442"/>
      <c r="AU184" s="442"/>
      <c r="AV184" s="443"/>
    </row>
    <row r="185" spans="1:48" ht="15" customHeight="1" x14ac:dyDescent="0.25">
      <c r="A185" s="403"/>
      <c r="B185" s="404"/>
      <c r="C185" s="404"/>
      <c r="D185" s="405"/>
      <c r="E185" s="34" t="s">
        <v>248</v>
      </c>
      <c r="F185" s="51"/>
      <c r="G185" s="51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444"/>
      <c r="AC185" s="445"/>
      <c r="AD185" s="446">
        <v>323</v>
      </c>
      <c r="AE185" s="447"/>
      <c r="AF185" s="448"/>
      <c r="AG185" s="449">
        <f>ROUND([1]UnosPod!F301,0)</f>
        <v>0</v>
      </c>
      <c r="AH185" s="450"/>
      <c r="AI185" s="450"/>
      <c r="AJ185" s="450"/>
      <c r="AK185" s="450"/>
      <c r="AL185" s="450"/>
      <c r="AM185" s="450"/>
      <c r="AN185" s="451"/>
      <c r="AO185" s="449">
        <f>[1]PretGod!B126</f>
        <v>0</v>
      </c>
      <c r="AP185" s="450"/>
      <c r="AQ185" s="450"/>
      <c r="AR185" s="450"/>
      <c r="AS185" s="450"/>
      <c r="AT185" s="450"/>
      <c r="AU185" s="450"/>
      <c r="AV185" s="451"/>
    </row>
    <row r="186" spans="1:48" ht="15" customHeight="1" x14ac:dyDescent="0.25">
      <c r="A186" s="111"/>
      <c r="B186" s="112"/>
      <c r="C186" s="112"/>
      <c r="D186" s="113"/>
      <c r="E186" s="32"/>
      <c r="F186" s="48" t="s">
        <v>241</v>
      </c>
      <c r="G186" s="48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423"/>
      <c r="AC186" s="424"/>
      <c r="AD186" s="425"/>
      <c r="AE186" s="426"/>
      <c r="AF186" s="427"/>
      <c r="AG186" s="441"/>
      <c r="AH186" s="442"/>
      <c r="AI186" s="442"/>
      <c r="AJ186" s="442"/>
      <c r="AK186" s="442"/>
      <c r="AL186" s="442"/>
      <c r="AM186" s="442"/>
      <c r="AN186" s="443"/>
      <c r="AO186" s="441"/>
      <c r="AP186" s="442"/>
      <c r="AQ186" s="442"/>
      <c r="AR186" s="442"/>
      <c r="AS186" s="442"/>
      <c r="AT186" s="442"/>
      <c r="AU186" s="442"/>
      <c r="AV186" s="443"/>
    </row>
    <row r="187" spans="1:48" ht="18.75" customHeight="1" x14ac:dyDescent="0.25">
      <c r="A187" s="368"/>
      <c r="B187" s="369"/>
      <c r="C187" s="369"/>
      <c r="D187" s="370"/>
      <c r="E187" s="33" t="s">
        <v>249</v>
      </c>
      <c r="F187" s="42"/>
      <c r="G187" s="42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1"/>
      <c r="AC187" s="371"/>
      <c r="AD187" s="372">
        <v>324</v>
      </c>
      <c r="AE187" s="372"/>
      <c r="AF187" s="372"/>
      <c r="AG187" s="375">
        <f>ROUND([1]UnosPod!F302,0)</f>
        <v>0</v>
      </c>
      <c r="AH187" s="373"/>
      <c r="AI187" s="373"/>
      <c r="AJ187" s="373"/>
      <c r="AK187" s="373"/>
      <c r="AL187" s="373"/>
      <c r="AM187" s="373"/>
      <c r="AN187" s="374"/>
      <c r="AO187" s="375">
        <f>[1]PretGod!B127</f>
        <v>0</v>
      </c>
      <c r="AP187" s="373"/>
      <c r="AQ187" s="373"/>
      <c r="AR187" s="373"/>
      <c r="AS187" s="373"/>
      <c r="AT187" s="373"/>
      <c r="AU187" s="373"/>
      <c r="AV187" s="374"/>
    </row>
    <row r="188" spans="1:48" ht="18.75" customHeight="1" x14ac:dyDescent="0.25">
      <c r="A188" s="368"/>
      <c r="B188" s="369"/>
      <c r="C188" s="369"/>
      <c r="D188" s="370"/>
      <c r="E188" s="33" t="s">
        <v>250</v>
      </c>
      <c r="F188" s="42"/>
      <c r="G188" s="42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1"/>
      <c r="AC188" s="371"/>
      <c r="AD188" s="372">
        <v>325</v>
      </c>
      <c r="AE188" s="372"/>
      <c r="AF188" s="372"/>
      <c r="AG188" s="375">
        <f>ROUND([1]UnosPod!F303,0)</f>
        <v>0</v>
      </c>
      <c r="AH188" s="373"/>
      <c r="AI188" s="373"/>
      <c r="AJ188" s="373"/>
      <c r="AK188" s="373"/>
      <c r="AL188" s="373"/>
      <c r="AM188" s="373"/>
      <c r="AN188" s="374"/>
      <c r="AO188" s="375">
        <f>[1]PretGod!B128</f>
        <v>0</v>
      </c>
      <c r="AP188" s="373"/>
      <c r="AQ188" s="373"/>
      <c r="AR188" s="373"/>
      <c r="AS188" s="373"/>
      <c r="AT188" s="373"/>
      <c r="AU188" s="373"/>
      <c r="AV188" s="374"/>
    </row>
    <row r="189" spans="1:48" ht="18.75" customHeight="1" x14ac:dyDescent="0.25">
      <c r="A189" s="403"/>
      <c r="B189" s="404"/>
      <c r="C189" s="404"/>
      <c r="D189" s="405"/>
      <c r="E189" s="34" t="s">
        <v>251</v>
      </c>
      <c r="F189" s="51"/>
      <c r="G189" s="51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406"/>
      <c r="AC189" s="406"/>
      <c r="AD189" s="407">
        <v>326</v>
      </c>
      <c r="AE189" s="407"/>
      <c r="AF189" s="407"/>
      <c r="AG189" s="375">
        <f>ROUND([1]UnosPod!F304,0)</f>
        <v>0</v>
      </c>
      <c r="AH189" s="373"/>
      <c r="AI189" s="373"/>
      <c r="AJ189" s="373"/>
      <c r="AK189" s="373"/>
      <c r="AL189" s="373"/>
      <c r="AM189" s="373"/>
      <c r="AN189" s="374"/>
      <c r="AO189" s="375">
        <f>[1]PretGod!B129</f>
        <v>0</v>
      </c>
      <c r="AP189" s="373"/>
      <c r="AQ189" s="373"/>
      <c r="AR189" s="373"/>
      <c r="AS189" s="373"/>
      <c r="AT189" s="373"/>
      <c r="AU189" s="373"/>
      <c r="AV189" s="374"/>
    </row>
    <row r="190" spans="1:48" s="106" customFormat="1" ht="18.75" customHeight="1" x14ac:dyDescent="0.25">
      <c r="A190" s="437"/>
      <c r="B190" s="438"/>
      <c r="C190" s="438"/>
      <c r="D190" s="439"/>
      <c r="E190" s="46" t="s">
        <v>777</v>
      </c>
      <c r="F190" s="105"/>
      <c r="G190" s="105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415"/>
      <c r="AC190" s="415"/>
      <c r="AD190" s="416">
        <v>327</v>
      </c>
      <c r="AE190" s="416"/>
      <c r="AF190" s="416"/>
      <c r="AG190" s="434">
        <f>IF(AG173-AG182&lt;0,0,AG173-AG182)</f>
        <v>0</v>
      </c>
      <c r="AH190" s="435"/>
      <c r="AI190" s="435"/>
      <c r="AJ190" s="435"/>
      <c r="AK190" s="435"/>
      <c r="AL190" s="435"/>
      <c r="AM190" s="435"/>
      <c r="AN190" s="436"/>
      <c r="AO190" s="434">
        <f>IF(AO173-AO182&lt;0,0,AO173-AO182)</f>
        <v>0</v>
      </c>
      <c r="AP190" s="435"/>
      <c r="AQ190" s="435"/>
      <c r="AR190" s="435"/>
      <c r="AS190" s="435"/>
      <c r="AT190" s="435"/>
      <c r="AU190" s="435"/>
      <c r="AV190" s="436"/>
    </row>
    <row r="191" spans="1:48" s="106" customFormat="1" ht="18.75" customHeight="1" x14ac:dyDescent="0.25">
      <c r="A191" s="437"/>
      <c r="B191" s="438"/>
      <c r="C191" s="438"/>
      <c r="D191" s="439"/>
      <c r="E191" s="46" t="s">
        <v>778</v>
      </c>
      <c r="F191" s="105"/>
      <c r="G191" s="105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415"/>
      <c r="AC191" s="415"/>
      <c r="AD191" s="416">
        <v>328</v>
      </c>
      <c r="AE191" s="416"/>
      <c r="AF191" s="416"/>
      <c r="AG191" s="434">
        <f>IF(AG182-AG173&lt;0,0,AG182-AG173)</f>
        <v>0</v>
      </c>
      <c r="AH191" s="435"/>
      <c r="AI191" s="435"/>
      <c r="AJ191" s="435"/>
      <c r="AK191" s="435"/>
      <c r="AL191" s="435"/>
      <c r="AM191" s="435"/>
      <c r="AN191" s="436"/>
      <c r="AO191" s="434">
        <f>IF(AO182-AO173&lt;0,0,AO182-AO173)</f>
        <v>0</v>
      </c>
      <c r="AP191" s="435"/>
      <c r="AQ191" s="435"/>
      <c r="AR191" s="435"/>
      <c r="AS191" s="435"/>
      <c r="AT191" s="435"/>
      <c r="AU191" s="435"/>
      <c r="AV191" s="436"/>
    </row>
    <row r="192" spans="1:48" ht="18.75" customHeight="1" x14ac:dyDescent="0.25">
      <c r="A192" s="412"/>
      <c r="B192" s="413"/>
      <c r="C192" s="413"/>
      <c r="D192" s="414"/>
      <c r="E192" s="110" t="s">
        <v>252</v>
      </c>
      <c r="F192" s="39"/>
      <c r="G192" s="39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415"/>
      <c r="AC192" s="415"/>
      <c r="AD192" s="416">
        <v>329</v>
      </c>
      <c r="AE192" s="416"/>
      <c r="AF192" s="416"/>
      <c r="AG192" s="440">
        <f>[1]UnosPod!F290</f>
        <v>0</v>
      </c>
      <c r="AH192" s="417"/>
      <c r="AI192" s="417"/>
      <c r="AJ192" s="417"/>
      <c r="AK192" s="417"/>
      <c r="AL192" s="417"/>
      <c r="AM192" s="417"/>
      <c r="AN192" s="418"/>
      <c r="AO192" s="440">
        <f>[1]PretGod!B132</f>
        <v>0</v>
      </c>
      <c r="AP192" s="417"/>
      <c r="AQ192" s="417"/>
      <c r="AR192" s="417"/>
      <c r="AS192" s="417"/>
      <c r="AT192" s="417"/>
      <c r="AU192" s="417"/>
      <c r="AV192" s="418"/>
    </row>
    <row r="193" spans="1:48" ht="18.75" customHeight="1" x14ac:dyDescent="0.25">
      <c r="A193" s="412"/>
      <c r="B193" s="413"/>
      <c r="C193" s="413"/>
      <c r="D193" s="414"/>
      <c r="E193" s="110" t="s">
        <v>779</v>
      </c>
      <c r="F193" s="39"/>
      <c r="G193" s="3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415"/>
      <c r="AC193" s="415"/>
      <c r="AD193" s="416">
        <v>330</v>
      </c>
      <c r="AE193" s="416"/>
      <c r="AF193" s="416"/>
      <c r="AG193" s="434">
        <f>IF(AG190-AG191-AG192&lt;0,0,AG190-AG191-AG192)</f>
        <v>0</v>
      </c>
      <c r="AH193" s="435"/>
      <c r="AI193" s="435"/>
      <c r="AJ193" s="435"/>
      <c r="AK193" s="435"/>
      <c r="AL193" s="435"/>
      <c r="AM193" s="435"/>
      <c r="AN193" s="436"/>
      <c r="AO193" s="434">
        <f>IF(AO190-AO191-AO192&lt;0,0,AO190-AO191-AO192)</f>
        <v>0</v>
      </c>
      <c r="AP193" s="435"/>
      <c r="AQ193" s="435"/>
      <c r="AR193" s="435"/>
      <c r="AS193" s="435"/>
      <c r="AT193" s="435"/>
      <c r="AU193" s="435"/>
      <c r="AV193" s="436"/>
    </row>
    <row r="194" spans="1:48" ht="18.75" customHeight="1" x14ac:dyDescent="0.25">
      <c r="A194" s="412"/>
      <c r="B194" s="413"/>
      <c r="C194" s="413"/>
      <c r="D194" s="414"/>
      <c r="E194" s="110" t="s">
        <v>780</v>
      </c>
      <c r="F194" s="39"/>
      <c r="G194" s="39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415"/>
      <c r="AC194" s="415"/>
      <c r="AD194" s="416">
        <v>331</v>
      </c>
      <c r="AE194" s="416"/>
      <c r="AF194" s="416"/>
      <c r="AG194" s="434">
        <f>IF(AG191-AG190-AG192&lt;0,0,AG191-AG190-AG192)</f>
        <v>0</v>
      </c>
      <c r="AH194" s="435"/>
      <c r="AI194" s="435"/>
      <c r="AJ194" s="435"/>
      <c r="AK194" s="435"/>
      <c r="AL194" s="435"/>
      <c r="AM194" s="435"/>
      <c r="AN194" s="436"/>
      <c r="AO194" s="434">
        <f>IF(AO191-AO190-AO192&lt;0,0,AO191-AO190-AO192)</f>
        <v>0</v>
      </c>
      <c r="AP194" s="435"/>
      <c r="AQ194" s="435"/>
      <c r="AR194" s="435"/>
      <c r="AS194" s="435"/>
      <c r="AT194" s="435"/>
      <c r="AU194" s="435"/>
      <c r="AV194" s="436"/>
    </row>
    <row r="195" spans="1:48" ht="18.75" customHeight="1" x14ac:dyDescent="0.25">
      <c r="A195" s="419"/>
      <c r="B195" s="419"/>
      <c r="C195" s="419"/>
      <c r="D195" s="419"/>
      <c r="E195" s="89"/>
      <c r="F195" s="21"/>
      <c r="G195" s="21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420"/>
      <c r="AC195" s="420"/>
      <c r="AD195" s="421"/>
      <c r="AE195" s="421"/>
      <c r="AF195" s="421"/>
      <c r="AG195" s="422"/>
      <c r="AH195" s="422"/>
      <c r="AI195" s="422"/>
      <c r="AJ195" s="422"/>
      <c r="AK195" s="422"/>
      <c r="AL195" s="422"/>
      <c r="AM195" s="422"/>
      <c r="AN195" s="422"/>
      <c r="AO195" s="422"/>
      <c r="AP195" s="422"/>
      <c r="AQ195" s="422"/>
      <c r="AR195" s="422"/>
      <c r="AS195" s="422"/>
      <c r="AT195" s="422"/>
      <c r="AU195" s="422"/>
      <c r="AV195" s="422"/>
    </row>
    <row r="196" spans="1:48" ht="15" customHeight="1" x14ac:dyDescent="0.25">
      <c r="A196" s="382"/>
      <c r="B196" s="383"/>
      <c r="C196" s="383"/>
      <c r="D196" s="384"/>
      <c r="E196" s="115" t="s">
        <v>253</v>
      </c>
      <c r="F196" s="55"/>
      <c r="G196" s="55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385"/>
      <c r="AC196" s="386"/>
      <c r="AD196" s="389">
        <v>332</v>
      </c>
      <c r="AE196" s="390"/>
      <c r="AF196" s="391"/>
      <c r="AG196" s="428">
        <f>IF(AG166-AG167+AG193-AG194&lt;0,0,AG166-AG167+AG193-AG194)</f>
        <v>139050</v>
      </c>
      <c r="AH196" s="429"/>
      <c r="AI196" s="429"/>
      <c r="AJ196" s="429"/>
      <c r="AK196" s="429"/>
      <c r="AL196" s="429"/>
      <c r="AM196" s="429"/>
      <c r="AN196" s="430"/>
      <c r="AO196" s="428">
        <f>IF(AO166-AO167+AO193-AO194&lt;0,0,AO166-AO167+AO193-AO194)</f>
        <v>310473</v>
      </c>
      <c r="AP196" s="429"/>
      <c r="AQ196" s="429"/>
      <c r="AR196" s="429"/>
      <c r="AS196" s="429"/>
      <c r="AT196" s="429"/>
      <c r="AU196" s="429"/>
      <c r="AV196" s="430"/>
    </row>
    <row r="197" spans="1:48" ht="15" customHeight="1" x14ac:dyDescent="0.25">
      <c r="A197" s="111"/>
      <c r="B197" s="112"/>
      <c r="C197" s="112"/>
      <c r="D197" s="113"/>
      <c r="E197" s="32"/>
      <c r="F197" s="48" t="s">
        <v>254</v>
      </c>
      <c r="G197" s="48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423"/>
      <c r="AC197" s="424"/>
      <c r="AD197" s="425"/>
      <c r="AE197" s="426"/>
      <c r="AF197" s="427"/>
      <c r="AG197" s="431"/>
      <c r="AH197" s="432"/>
      <c r="AI197" s="432"/>
      <c r="AJ197" s="432"/>
      <c r="AK197" s="432"/>
      <c r="AL197" s="432"/>
      <c r="AM197" s="432"/>
      <c r="AN197" s="433"/>
      <c r="AO197" s="431"/>
      <c r="AP197" s="432"/>
      <c r="AQ197" s="432"/>
      <c r="AR197" s="432"/>
      <c r="AS197" s="432"/>
      <c r="AT197" s="432"/>
      <c r="AU197" s="432"/>
      <c r="AV197" s="433"/>
    </row>
    <row r="198" spans="1:48" ht="18.75" customHeight="1" x14ac:dyDescent="0.25">
      <c r="A198" s="351"/>
      <c r="B198" s="352"/>
      <c r="C198" s="352"/>
      <c r="D198" s="353"/>
      <c r="E198" s="116" t="s">
        <v>781</v>
      </c>
      <c r="F198" s="43"/>
      <c r="G198" s="43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354"/>
      <c r="AC198" s="354"/>
      <c r="AD198" s="355">
        <v>333</v>
      </c>
      <c r="AE198" s="355"/>
      <c r="AF198" s="355"/>
      <c r="AG198" s="410">
        <f>IF(AG167-AG166+AG194-AG193&lt;0,0,AG167-AG166+AG194-AG193)</f>
        <v>0</v>
      </c>
      <c r="AH198" s="410"/>
      <c r="AI198" s="410"/>
      <c r="AJ198" s="410"/>
      <c r="AK198" s="410"/>
      <c r="AL198" s="410"/>
      <c r="AM198" s="410"/>
      <c r="AN198" s="411"/>
      <c r="AO198" s="410">
        <f>IF(AO167-AO166+AO194-AO193&lt;0,0,AO167-AO166+AO194-AO193)</f>
        <v>0</v>
      </c>
      <c r="AP198" s="410"/>
      <c r="AQ198" s="410"/>
      <c r="AR198" s="410"/>
      <c r="AS198" s="410"/>
      <c r="AT198" s="410"/>
      <c r="AU198" s="410"/>
      <c r="AV198" s="411"/>
    </row>
    <row r="199" spans="1:48" ht="18.75" customHeight="1" x14ac:dyDescent="0.25">
      <c r="A199" s="2"/>
      <c r="B199" s="2"/>
      <c r="C199" s="2"/>
      <c r="D199" s="2"/>
      <c r="E199" s="2"/>
      <c r="F199" s="2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24"/>
      <c r="AC199" s="24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8.75" customHeight="1" x14ac:dyDescent="0.25">
      <c r="A200" s="412"/>
      <c r="B200" s="413"/>
      <c r="C200" s="413"/>
      <c r="D200" s="414"/>
      <c r="E200" s="110" t="s">
        <v>255</v>
      </c>
      <c r="F200" s="39"/>
      <c r="G200" s="39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415"/>
      <c r="AC200" s="415"/>
      <c r="AD200" s="416">
        <v>334</v>
      </c>
      <c r="AE200" s="416"/>
      <c r="AF200" s="416"/>
      <c r="AG200" s="417">
        <f>AG166-AG167</f>
        <v>139050</v>
      </c>
      <c r="AH200" s="417"/>
      <c r="AI200" s="417"/>
      <c r="AJ200" s="417"/>
      <c r="AK200" s="417"/>
      <c r="AL200" s="417"/>
      <c r="AM200" s="417"/>
      <c r="AN200" s="418"/>
      <c r="AO200" s="417">
        <f>AO166-AO167</f>
        <v>310473</v>
      </c>
      <c r="AP200" s="417"/>
      <c r="AQ200" s="417"/>
      <c r="AR200" s="417"/>
      <c r="AS200" s="417"/>
      <c r="AT200" s="417"/>
      <c r="AU200" s="417"/>
      <c r="AV200" s="418"/>
    </row>
    <row r="201" spans="1:48" ht="18.75" customHeight="1" x14ac:dyDescent="0.25">
      <c r="A201" s="376"/>
      <c r="B201" s="377"/>
      <c r="C201" s="377"/>
      <c r="D201" s="378"/>
      <c r="E201" s="48" t="s">
        <v>256</v>
      </c>
      <c r="F201" s="48"/>
      <c r="G201" s="48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79"/>
      <c r="AC201" s="379"/>
      <c r="AD201" s="380">
        <v>335</v>
      </c>
      <c r="AE201" s="380"/>
      <c r="AF201" s="380"/>
      <c r="AG201" s="401">
        <f>AG200*[1]UnosPod!F13</f>
        <v>139050</v>
      </c>
      <c r="AH201" s="401"/>
      <c r="AI201" s="401"/>
      <c r="AJ201" s="401"/>
      <c r="AK201" s="401"/>
      <c r="AL201" s="401"/>
      <c r="AM201" s="401"/>
      <c r="AN201" s="402"/>
      <c r="AO201" s="401">
        <f>AO200-AO202</f>
        <v>310473</v>
      </c>
      <c r="AP201" s="401"/>
      <c r="AQ201" s="401"/>
      <c r="AR201" s="401"/>
      <c r="AS201" s="401"/>
      <c r="AT201" s="401"/>
      <c r="AU201" s="401"/>
      <c r="AV201" s="402"/>
    </row>
    <row r="202" spans="1:48" ht="18.75" customHeight="1" x14ac:dyDescent="0.25">
      <c r="A202" s="403"/>
      <c r="B202" s="404"/>
      <c r="C202" s="404"/>
      <c r="D202" s="405"/>
      <c r="E202" s="51" t="s">
        <v>257</v>
      </c>
      <c r="F202" s="51"/>
      <c r="G202" s="51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406"/>
      <c r="AC202" s="406"/>
      <c r="AD202" s="407">
        <v>336</v>
      </c>
      <c r="AE202" s="407"/>
      <c r="AF202" s="407"/>
      <c r="AG202" s="408">
        <f>AG200-AG201</f>
        <v>0</v>
      </c>
      <c r="AH202" s="408"/>
      <c r="AI202" s="408"/>
      <c r="AJ202" s="408"/>
      <c r="AK202" s="408"/>
      <c r="AL202" s="408"/>
      <c r="AM202" s="408"/>
      <c r="AN202" s="409"/>
      <c r="AO202" s="408">
        <f>[1]PretGod!B139</f>
        <v>0</v>
      </c>
      <c r="AP202" s="408"/>
      <c r="AQ202" s="408"/>
      <c r="AR202" s="408"/>
      <c r="AS202" s="408"/>
      <c r="AT202" s="408"/>
      <c r="AU202" s="408"/>
      <c r="AV202" s="409"/>
    </row>
    <row r="203" spans="1:48" ht="15" customHeight="1" x14ac:dyDescent="0.25">
      <c r="A203" s="382"/>
      <c r="B203" s="383"/>
      <c r="C203" s="383"/>
      <c r="D203" s="384"/>
      <c r="E203" s="88" t="s">
        <v>258</v>
      </c>
      <c r="F203" s="55"/>
      <c r="G203" s="55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385"/>
      <c r="AC203" s="386"/>
      <c r="AD203" s="389">
        <v>337</v>
      </c>
      <c r="AE203" s="390"/>
      <c r="AF203" s="391"/>
      <c r="AG203" s="395">
        <f>AG196-AG198</f>
        <v>139050</v>
      </c>
      <c r="AH203" s="396"/>
      <c r="AI203" s="396"/>
      <c r="AJ203" s="396"/>
      <c r="AK203" s="396"/>
      <c r="AL203" s="396"/>
      <c r="AM203" s="396"/>
      <c r="AN203" s="397"/>
      <c r="AO203" s="395">
        <f>AO196-AO198</f>
        <v>310473</v>
      </c>
      <c r="AP203" s="396"/>
      <c r="AQ203" s="396"/>
      <c r="AR203" s="396"/>
      <c r="AS203" s="396"/>
      <c r="AT203" s="396"/>
      <c r="AU203" s="396"/>
      <c r="AV203" s="397"/>
    </row>
    <row r="204" spans="1:48" ht="15" customHeight="1" x14ac:dyDescent="0.25">
      <c r="A204" s="118"/>
      <c r="B204" s="119"/>
      <c r="C204" s="119"/>
      <c r="D204" s="120"/>
      <c r="E204" s="121"/>
      <c r="F204" s="99" t="s">
        <v>259</v>
      </c>
      <c r="G204" s="99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387"/>
      <c r="AC204" s="388"/>
      <c r="AD204" s="392"/>
      <c r="AE204" s="393"/>
      <c r="AF204" s="394"/>
      <c r="AG204" s="398"/>
      <c r="AH204" s="399"/>
      <c r="AI204" s="399"/>
      <c r="AJ204" s="399"/>
      <c r="AK204" s="399"/>
      <c r="AL204" s="399"/>
      <c r="AM204" s="399"/>
      <c r="AN204" s="400"/>
      <c r="AO204" s="398"/>
      <c r="AP204" s="399"/>
      <c r="AQ204" s="399"/>
      <c r="AR204" s="399"/>
      <c r="AS204" s="399"/>
      <c r="AT204" s="399"/>
      <c r="AU204" s="399"/>
      <c r="AV204" s="400"/>
    </row>
    <row r="205" spans="1:48" ht="18.75" customHeight="1" x14ac:dyDescent="0.25">
      <c r="A205" s="361"/>
      <c r="B205" s="362"/>
      <c r="C205" s="362"/>
      <c r="D205" s="363"/>
      <c r="E205" s="40" t="s">
        <v>256</v>
      </c>
      <c r="F205" s="40"/>
      <c r="G205" s="40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364"/>
      <c r="AC205" s="364"/>
      <c r="AD205" s="365">
        <v>338</v>
      </c>
      <c r="AE205" s="365"/>
      <c r="AF205" s="365"/>
      <c r="AG205" s="366">
        <f>AG203*[1]UnosPod!F13</f>
        <v>139050</v>
      </c>
      <c r="AH205" s="366"/>
      <c r="AI205" s="366"/>
      <c r="AJ205" s="366"/>
      <c r="AK205" s="366"/>
      <c r="AL205" s="366"/>
      <c r="AM205" s="366"/>
      <c r="AN205" s="367"/>
      <c r="AO205" s="366">
        <f>AO203-AO206</f>
        <v>310473</v>
      </c>
      <c r="AP205" s="366"/>
      <c r="AQ205" s="366"/>
      <c r="AR205" s="366"/>
      <c r="AS205" s="366"/>
      <c r="AT205" s="366"/>
      <c r="AU205" s="366"/>
      <c r="AV205" s="367"/>
    </row>
    <row r="206" spans="1:48" ht="18.75" customHeight="1" x14ac:dyDescent="0.25">
      <c r="A206" s="351"/>
      <c r="B206" s="352"/>
      <c r="C206" s="352"/>
      <c r="D206" s="353"/>
      <c r="E206" s="43" t="s">
        <v>257</v>
      </c>
      <c r="F206" s="43"/>
      <c r="G206" s="43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354"/>
      <c r="AC206" s="354"/>
      <c r="AD206" s="355">
        <v>339</v>
      </c>
      <c r="AE206" s="355"/>
      <c r="AF206" s="355"/>
      <c r="AG206" s="357">
        <f>AG203-AG205</f>
        <v>0</v>
      </c>
      <c r="AH206" s="357"/>
      <c r="AI206" s="357"/>
      <c r="AJ206" s="357"/>
      <c r="AK206" s="357"/>
      <c r="AL206" s="357"/>
      <c r="AM206" s="357"/>
      <c r="AN206" s="358"/>
      <c r="AO206" s="357">
        <f>[1]PretGod!B142</f>
        <v>0</v>
      </c>
      <c r="AP206" s="357"/>
      <c r="AQ206" s="357"/>
      <c r="AR206" s="357"/>
      <c r="AS206" s="357"/>
      <c r="AT206" s="357"/>
      <c r="AU206" s="357"/>
      <c r="AV206" s="358"/>
    </row>
    <row r="207" spans="1:48" ht="18.75" customHeight="1" x14ac:dyDescent="0.25">
      <c r="A207" s="376"/>
      <c r="B207" s="377"/>
      <c r="C207" s="377"/>
      <c r="D207" s="378"/>
      <c r="E207" s="32" t="s">
        <v>260</v>
      </c>
      <c r="F207" s="48"/>
      <c r="G207" s="48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79"/>
      <c r="AC207" s="379"/>
      <c r="AD207" s="380">
        <v>340</v>
      </c>
      <c r="AE207" s="380"/>
      <c r="AF207" s="380"/>
      <c r="AG207" s="381">
        <f>[1]UnosPod!F308</f>
        <v>0</v>
      </c>
      <c r="AH207" s="366"/>
      <c r="AI207" s="366"/>
      <c r="AJ207" s="366"/>
      <c r="AK207" s="366"/>
      <c r="AL207" s="366"/>
      <c r="AM207" s="366"/>
      <c r="AN207" s="367"/>
      <c r="AO207" s="366">
        <f>[1]PretGod!B143</f>
        <v>0</v>
      </c>
      <c r="AP207" s="366"/>
      <c r="AQ207" s="366"/>
      <c r="AR207" s="366"/>
      <c r="AS207" s="366"/>
      <c r="AT207" s="366"/>
      <c r="AU207" s="366"/>
      <c r="AV207" s="367"/>
    </row>
    <row r="208" spans="1:48" ht="18.75" customHeight="1" x14ac:dyDescent="0.25">
      <c r="A208" s="368"/>
      <c r="B208" s="369"/>
      <c r="C208" s="369"/>
      <c r="D208" s="370"/>
      <c r="E208" s="42" t="s">
        <v>261</v>
      </c>
      <c r="F208" s="42"/>
      <c r="G208" s="42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1"/>
      <c r="AC208" s="371"/>
      <c r="AD208" s="372">
        <v>341</v>
      </c>
      <c r="AE208" s="372"/>
      <c r="AF208" s="372"/>
      <c r="AG208" s="375">
        <f>[1]UnosPod!F309</f>
        <v>0</v>
      </c>
      <c r="AH208" s="373"/>
      <c r="AI208" s="373"/>
      <c r="AJ208" s="373"/>
      <c r="AK208" s="373"/>
      <c r="AL208" s="373"/>
      <c r="AM208" s="373"/>
      <c r="AN208" s="374"/>
      <c r="AO208" s="373">
        <f>[1]PretGod!B144</f>
        <v>0</v>
      </c>
      <c r="AP208" s="373"/>
      <c r="AQ208" s="373"/>
      <c r="AR208" s="373"/>
      <c r="AS208" s="373"/>
      <c r="AT208" s="373"/>
      <c r="AU208" s="373"/>
      <c r="AV208" s="374"/>
    </row>
    <row r="209" spans="1:48" ht="18.75" customHeight="1" x14ac:dyDescent="0.25">
      <c r="A209" s="351"/>
      <c r="B209" s="352"/>
      <c r="C209" s="352"/>
      <c r="D209" s="353"/>
      <c r="E209" s="43" t="s">
        <v>262</v>
      </c>
      <c r="F209" s="43"/>
      <c r="G209" s="43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354"/>
      <c r="AC209" s="354"/>
      <c r="AD209" s="355">
        <v>342</v>
      </c>
      <c r="AE209" s="355"/>
      <c r="AF209" s="355"/>
      <c r="AG209" s="356">
        <f>[1]UnosPod!F310</f>
        <v>0</v>
      </c>
      <c r="AH209" s="357"/>
      <c r="AI209" s="357"/>
      <c r="AJ209" s="357"/>
      <c r="AK209" s="357"/>
      <c r="AL209" s="357"/>
      <c r="AM209" s="357"/>
      <c r="AN209" s="358"/>
      <c r="AO209" s="357">
        <f>[1]PretGod!B145</f>
        <v>0</v>
      </c>
      <c r="AP209" s="357"/>
      <c r="AQ209" s="357"/>
      <c r="AR209" s="357"/>
      <c r="AS209" s="357"/>
      <c r="AT209" s="357"/>
      <c r="AU209" s="357"/>
      <c r="AV209" s="358"/>
    </row>
    <row r="210" spans="1:48" ht="15.75" customHeight="1" x14ac:dyDescent="0.25"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48" ht="16.5" customHeight="1" x14ac:dyDescent="0.25">
      <c r="A211" s="361"/>
      <c r="B211" s="362"/>
      <c r="C211" s="362"/>
      <c r="D211" s="363"/>
      <c r="E211" s="122" t="s">
        <v>263</v>
      </c>
      <c r="F211" s="40"/>
      <c r="G211" s="4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364"/>
      <c r="AC211" s="364"/>
      <c r="AD211" s="365"/>
      <c r="AE211" s="365"/>
      <c r="AF211" s="365"/>
      <c r="AG211" s="366"/>
      <c r="AH211" s="366"/>
      <c r="AI211" s="366"/>
      <c r="AJ211" s="366"/>
      <c r="AK211" s="366"/>
      <c r="AL211" s="366"/>
      <c r="AM211" s="366"/>
      <c r="AN211" s="367"/>
      <c r="AO211" s="366"/>
      <c r="AP211" s="366"/>
      <c r="AQ211" s="366"/>
      <c r="AR211" s="366"/>
      <c r="AS211" s="366"/>
      <c r="AT211" s="366"/>
      <c r="AU211" s="366"/>
      <c r="AV211" s="367"/>
    </row>
    <row r="212" spans="1:48" ht="16.5" customHeight="1" x14ac:dyDescent="0.25">
      <c r="A212" s="368"/>
      <c r="B212" s="369"/>
      <c r="C212" s="369"/>
      <c r="D212" s="370"/>
      <c r="E212" s="42" t="s">
        <v>264</v>
      </c>
      <c r="F212" s="42"/>
      <c r="G212" s="42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1"/>
      <c r="AC212" s="371"/>
      <c r="AD212" s="372">
        <v>343</v>
      </c>
      <c r="AE212" s="372"/>
      <c r="AF212" s="372"/>
      <c r="AG212" s="373">
        <f>[1]UnosPod!F312</f>
        <v>5</v>
      </c>
      <c r="AH212" s="373"/>
      <c r="AI212" s="373"/>
      <c r="AJ212" s="373"/>
      <c r="AK212" s="373"/>
      <c r="AL212" s="373"/>
      <c r="AM212" s="373"/>
      <c r="AN212" s="374"/>
      <c r="AO212" s="373">
        <f>[1]PretGod!B146</f>
        <v>5</v>
      </c>
      <c r="AP212" s="373"/>
      <c r="AQ212" s="373"/>
      <c r="AR212" s="373"/>
      <c r="AS212" s="373"/>
      <c r="AT212" s="373"/>
      <c r="AU212" s="373"/>
      <c r="AV212" s="374"/>
    </row>
    <row r="213" spans="1:48" ht="16.5" customHeight="1" x14ac:dyDescent="0.25">
      <c r="A213" s="351"/>
      <c r="B213" s="352"/>
      <c r="C213" s="352"/>
      <c r="D213" s="353"/>
      <c r="E213" s="43" t="s">
        <v>265</v>
      </c>
      <c r="F213" s="43"/>
      <c r="G213" s="43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354"/>
      <c r="AC213" s="354"/>
      <c r="AD213" s="355">
        <v>344</v>
      </c>
      <c r="AE213" s="355"/>
      <c r="AF213" s="355"/>
      <c r="AG213" s="356">
        <f>[1]UnosPod!F313</f>
        <v>5</v>
      </c>
      <c r="AH213" s="357"/>
      <c r="AI213" s="357"/>
      <c r="AJ213" s="357"/>
      <c r="AK213" s="357"/>
      <c r="AL213" s="357"/>
      <c r="AM213" s="357"/>
      <c r="AN213" s="358"/>
      <c r="AO213" s="357">
        <f>[1]PretGod!B147</f>
        <v>5</v>
      </c>
      <c r="AP213" s="357"/>
      <c r="AQ213" s="357"/>
      <c r="AR213" s="357"/>
      <c r="AS213" s="357"/>
      <c r="AT213" s="357"/>
      <c r="AU213" s="357"/>
      <c r="AV213" s="358"/>
    </row>
    <row r="214" spans="1:48" ht="15.75" customHeight="1" x14ac:dyDescent="0.25"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48" ht="15.75" customHeight="1" x14ac:dyDescent="0.25"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48" ht="15.75" customHeight="1" x14ac:dyDescent="0.25"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48" s="2" customFormat="1" x14ac:dyDescent="0.25">
      <c r="A217" s="359" t="s">
        <v>266</v>
      </c>
      <c r="B217" s="359"/>
      <c r="C217" s="21" t="str">
        <f>Sjedište</f>
        <v>MOSTAR</v>
      </c>
      <c r="D217" s="21"/>
      <c r="E217" s="21"/>
      <c r="F217" s="21"/>
      <c r="G217" s="21"/>
      <c r="H217" s="21"/>
      <c r="I217" s="21"/>
      <c r="N217" s="123" t="s">
        <v>267</v>
      </c>
      <c r="AM217" s="360" t="s">
        <v>268</v>
      </c>
      <c r="AN217" s="360"/>
      <c r="AO217" s="360"/>
      <c r="AP217" s="360"/>
      <c r="AQ217" s="360"/>
      <c r="AR217" s="360"/>
      <c r="AS217" s="360"/>
      <c r="AT217" s="360"/>
      <c r="AU217" s="360"/>
      <c r="AV217" s="360"/>
    </row>
    <row r="218" spans="1:48" s="2" customFormat="1" ht="18.75" customHeight="1" x14ac:dyDescent="0.25">
      <c r="A218" s="1" t="s">
        <v>269</v>
      </c>
      <c r="C218" s="349" t="str">
        <f>[1]UnosPod!AB20&amp;[1]UnosPod!AC20&amp;"."&amp;[1]UnosPod!AD20&amp;[1]UnosPod!AE20&amp;"."&amp;[1]UnosPod!AF20&amp;[1]UnosPod!AG20&amp;[1]UnosPod!AH20&amp;[1]UnosPod!AI20&amp;".godine"</f>
        <v>30.07.2018.godine</v>
      </c>
      <c r="D218" s="349"/>
      <c r="E218" s="349"/>
      <c r="F218" s="349"/>
      <c r="G218" s="349"/>
      <c r="H218" s="349"/>
      <c r="I218" s="349"/>
      <c r="N218" s="124" t="str">
        <f>Racunovoda</f>
        <v>Dragan Knezović</v>
      </c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AG218" s="125" t="s">
        <v>270</v>
      </c>
      <c r="AN218" s="48"/>
      <c r="AO218" s="48"/>
      <c r="AP218" s="48"/>
      <c r="AQ218" s="48"/>
      <c r="AR218" s="48"/>
      <c r="AS218" s="48"/>
      <c r="AT218" s="48"/>
      <c r="AU218" s="48"/>
      <c r="AV218" s="48"/>
    </row>
    <row r="219" spans="1:48" s="2" customFormat="1" ht="15" x14ac:dyDescent="0.25">
      <c r="AM219" s="350" t="str">
        <f>Direktor</f>
        <v>Ante Kolobarić</v>
      </c>
      <c r="AN219" s="350"/>
      <c r="AO219" s="350"/>
      <c r="AP219" s="350"/>
      <c r="AQ219" s="350"/>
      <c r="AR219" s="350"/>
      <c r="AS219" s="350"/>
      <c r="AT219" s="350"/>
      <c r="AU219" s="350"/>
      <c r="AV219" s="350"/>
    </row>
    <row r="220" spans="1:48" s="2" customFormat="1" ht="15" x14ac:dyDescent="0.25">
      <c r="N220" s="125" t="s">
        <v>716</v>
      </c>
      <c r="Q220" s="117"/>
      <c r="R220" s="21"/>
      <c r="S220" s="126" t="str">
        <f>[1]UnosPod!AB3</f>
        <v>1600/5</v>
      </c>
      <c r="T220" s="126"/>
      <c r="U220" s="126"/>
      <c r="V220" s="126"/>
    </row>
    <row r="221" spans="1:48" ht="15" x14ac:dyDescent="0.25">
      <c r="G221" s="24"/>
      <c r="H221" s="24"/>
      <c r="I221" s="24"/>
      <c r="J221" s="24"/>
      <c r="K221" s="24"/>
      <c r="L221" s="24"/>
      <c r="M221" s="24"/>
      <c r="N221" s="125" t="s">
        <v>719</v>
      </c>
      <c r="O221" s="2"/>
      <c r="P221" s="2"/>
      <c r="Q221" s="117"/>
      <c r="R221" s="127"/>
      <c r="S221" s="128" t="str">
        <f>[1]UnosPod!AM3</f>
        <v>063 439 689</v>
      </c>
      <c r="T221" s="128"/>
      <c r="U221" s="128"/>
      <c r="V221" s="128"/>
      <c r="W221" s="129"/>
      <c r="X221" s="129"/>
      <c r="Y221" s="24"/>
    </row>
    <row r="222" spans="1:48" ht="15" x14ac:dyDescent="0.25"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48" ht="15" x14ac:dyDescent="0.25">
      <c r="J223" s="24"/>
      <c r="K223" s="24"/>
      <c r="L223" s="24"/>
      <c r="M223" s="24"/>
      <c r="Z223" s="24"/>
      <c r="AA223" s="24"/>
      <c r="AB223" s="24"/>
      <c r="AC223" s="24"/>
    </row>
    <row r="224" spans="1:48" ht="15" x14ac:dyDescent="0.25">
      <c r="J224" s="24"/>
      <c r="K224" s="24"/>
      <c r="L224" s="24"/>
      <c r="M224" s="24"/>
      <c r="Z224" s="24"/>
      <c r="AA224" s="24"/>
      <c r="AB224" s="24"/>
      <c r="AC224" s="24"/>
    </row>
    <row r="225" spans="7:32" ht="12.75" x14ac:dyDescent="0.2">
      <c r="G225" s="24"/>
      <c r="H225" s="24"/>
      <c r="I225" s="24"/>
      <c r="J225" s="24"/>
      <c r="K225" s="24"/>
      <c r="L225" s="24"/>
      <c r="M225" s="24"/>
      <c r="AA225" s="24"/>
      <c r="AB225" s="24"/>
      <c r="AC225" s="24"/>
      <c r="AD225" s="1"/>
      <c r="AE225" s="1"/>
      <c r="AF225" s="1"/>
    </row>
    <row r="226" spans="7:32" ht="12.75" x14ac:dyDescent="0.2">
      <c r="G226" s="24"/>
      <c r="H226" s="24"/>
      <c r="I226" s="24"/>
      <c r="J226" s="24"/>
      <c r="K226" s="24"/>
      <c r="L226" s="24"/>
      <c r="M226" s="24"/>
      <c r="AA226" s="24"/>
      <c r="AB226" s="24"/>
      <c r="AC226" s="24"/>
      <c r="AD226" s="1"/>
      <c r="AE226" s="1"/>
      <c r="AF226" s="1"/>
    </row>
    <row r="227" spans="7:32" ht="12.75" x14ac:dyDescent="0.2">
      <c r="G227" s="24"/>
      <c r="H227" s="24"/>
      <c r="I227" s="24"/>
      <c r="J227" s="24"/>
      <c r="K227" s="24"/>
      <c r="L227" s="24"/>
      <c r="M227" s="24"/>
      <c r="AA227" s="24"/>
      <c r="AB227" s="24"/>
      <c r="AC227" s="24"/>
      <c r="AD227" s="1"/>
      <c r="AE227" s="1"/>
      <c r="AF227" s="1"/>
    </row>
    <row r="228" spans="7:32" ht="12.75" x14ac:dyDescent="0.2"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AA228" s="24"/>
      <c r="AB228" s="24"/>
      <c r="AC228" s="24"/>
      <c r="AD228" s="1"/>
      <c r="AE228" s="1"/>
      <c r="AF228" s="1"/>
    </row>
    <row r="229" spans="7:32" ht="12.75" x14ac:dyDescent="0.2"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AA229" s="24"/>
      <c r="AB229" s="24"/>
      <c r="AC229" s="24"/>
      <c r="AD229" s="1"/>
      <c r="AE229" s="1"/>
      <c r="AF229" s="1"/>
    </row>
    <row r="230" spans="7:32" ht="12.75" x14ac:dyDescent="0.2"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"/>
      <c r="AE230" s="1"/>
      <c r="AF230" s="1"/>
    </row>
    <row r="231" spans="7:32" ht="12.75" x14ac:dyDescent="0.2"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1"/>
      <c r="AE231" s="1"/>
      <c r="AF231" s="1"/>
    </row>
    <row r="232" spans="7:32" ht="12.75" x14ac:dyDescent="0.2"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1"/>
      <c r="AE232" s="1"/>
      <c r="AF232" s="1"/>
    </row>
    <row r="233" spans="7:32" ht="12.75" x14ac:dyDescent="0.2"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1"/>
      <c r="AE233" s="1"/>
      <c r="AF233" s="1"/>
    </row>
    <row r="234" spans="7:32" ht="12.75" x14ac:dyDescent="0.2"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1"/>
      <c r="AE234" s="1"/>
      <c r="AF234" s="1"/>
    </row>
    <row r="235" spans="7:32" ht="12.75" x14ac:dyDescent="0.2"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1"/>
      <c r="AE235" s="1"/>
      <c r="AF235" s="1"/>
    </row>
    <row r="236" spans="7:32" ht="12.75" x14ac:dyDescent="0.2"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1"/>
      <c r="AE236" s="1"/>
      <c r="AF236" s="1"/>
    </row>
    <row r="237" spans="7:32" ht="12.75" x14ac:dyDescent="0.2"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1"/>
      <c r="AE237" s="1"/>
      <c r="AF237" s="1"/>
    </row>
    <row r="238" spans="7:32" ht="12.75" x14ac:dyDescent="0.2"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1"/>
      <c r="AE238" s="1"/>
      <c r="AF238" s="1"/>
    </row>
    <row r="239" spans="7:32" ht="12.75" x14ac:dyDescent="0.2"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1"/>
      <c r="AE239" s="1"/>
      <c r="AF239" s="1"/>
    </row>
    <row r="240" spans="7:32" ht="12.75" x14ac:dyDescent="0.2"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1"/>
      <c r="AE240" s="1"/>
      <c r="AF240" s="1"/>
    </row>
    <row r="241" spans="7:32" ht="12.75" x14ac:dyDescent="0.2"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1"/>
      <c r="AE241" s="1"/>
      <c r="AF241" s="1"/>
    </row>
    <row r="242" spans="7:32" ht="12.75" x14ac:dyDescent="0.2"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1"/>
      <c r="AE242" s="1"/>
      <c r="AF242" s="1"/>
    </row>
    <row r="243" spans="7:32" ht="12.75" x14ac:dyDescent="0.2"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1"/>
      <c r="AE243" s="1"/>
      <c r="AF243" s="1"/>
    </row>
    <row r="244" spans="7:32" ht="12.75" x14ac:dyDescent="0.2"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1"/>
      <c r="AE244" s="1"/>
      <c r="AF244" s="1"/>
    </row>
    <row r="245" spans="7:32" ht="12.75" x14ac:dyDescent="0.2"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1"/>
      <c r="AE245" s="1"/>
      <c r="AF245" s="1"/>
    </row>
    <row r="246" spans="7:32" ht="12.75" x14ac:dyDescent="0.2"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1"/>
      <c r="AE246" s="1"/>
      <c r="AF246" s="1"/>
    </row>
    <row r="247" spans="7:32" ht="12.75" x14ac:dyDescent="0.2"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1"/>
      <c r="AE247" s="1"/>
      <c r="AF247" s="1"/>
    </row>
    <row r="248" spans="7:32" ht="12.75" x14ac:dyDescent="0.2"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1"/>
      <c r="AE248" s="1"/>
      <c r="AF248" s="1"/>
    </row>
    <row r="249" spans="7:32" ht="12.75" x14ac:dyDescent="0.2"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1"/>
      <c r="AE249" s="1"/>
      <c r="AF249" s="1"/>
    </row>
    <row r="250" spans="7:32" ht="12.75" x14ac:dyDescent="0.2"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1"/>
      <c r="AE250" s="1"/>
      <c r="AF250" s="1"/>
    </row>
    <row r="251" spans="7:32" ht="12.75" x14ac:dyDescent="0.2"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1"/>
      <c r="AE251" s="1"/>
      <c r="AF251" s="1"/>
    </row>
    <row r="252" spans="7:32" ht="12.75" x14ac:dyDescent="0.2"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1"/>
      <c r="AE252" s="1"/>
      <c r="AF252" s="1"/>
    </row>
    <row r="253" spans="7:32" ht="12.75" x14ac:dyDescent="0.2"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1"/>
      <c r="AE253" s="1"/>
      <c r="AF253" s="1"/>
    </row>
    <row r="254" spans="7:32" ht="12.75" x14ac:dyDescent="0.2"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1"/>
      <c r="AE254" s="1"/>
      <c r="AF254" s="1"/>
    </row>
    <row r="255" spans="7:32" ht="12.75" x14ac:dyDescent="0.2"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1"/>
      <c r="AE255" s="1"/>
      <c r="AF255" s="1"/>
    </row>
    <row r="256" spans="7:32" ht="12.75" x14ac:dyDescent="0.2"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"/>
      <c r="AE256" s="1"/>
      <c r="AF256" s="1"/>
    </row>
    <row r="257" spans="7:32" ht="12.75" x14ac:dyDescent="0.2"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1"/>
      <c r="AE257" s="1"/>
      <c r="AF257" s="1"/>
    </row>
    <row r="258" spans="7:32" ht="12.75" x14ac:dyDescent="0.2"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"/>
      <c r="AE258" s="1"/>
      <c r="AF258" s="1"/>
    </row>
    <row r="259" spans="7:32" ht="12.75" x14ac:dyDescent="0.2"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1"/>
      <c r="AE259" s="1"/>
      <c r="AF259" s="1"/>
    </row>
    <row r="260" spans="7:32" ht="12.75" x14ac:dyDescent="0.2"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"/>
      <c r="AE260" s="1"/>
      <c r="AF260" s="1"/>
    </row>
    <row r="261" spans="7:32" ht="12.75" x14ac:dyDescent="0.2"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1"/>
      <c r="AE261" s="1"/>
      <c r="AF261" s="1"/>
    </row>
    <row r="262" spans="7:32" ht="12.75" x14ac:dyDescent="0.2"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1"/>
      <c r="AE262" s="1"/>
      <c r="AF262" s="1"/>
    </row>
    <row r="263" spans="7:32" ht="12.75" x14ac:dyDescent="0.2"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1"/>
      <c r="AE263" s="1"/>
      <c r="AF263" s="1"/>
    </row>
    <row r="264" spans="7:32" ht="12.75" x14ac:dyDescent="0.2"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1"/>
      <c r="AE264" s="1"/>
      <c r="AF264" s="1"/>
    </row>
    <row r="265" spans="7:32" ht="12.75" x14ac:dyDescent="0.2"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1"/>
      <c r="AE265" s="1"/>
      <c r="AF265" s="1"/>
    </row>
    <row r="266" spans="7:32" ht="12.75" x14ac:dyDescent="0.2"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1"/>
      <c r="AE266" s="1"/>
      <c r="AF266" s="1"/>
    </row>
    <row r="267" spans="7:32" ht="12.75" x14ac:dyDescent="0.2"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1"/>
      <c r="AE267" s="1"/>
      <c r="AF267" s="1"/>
    </row>
    <row r="268" spans="7:32" ht="12.75" x14ac:dyDescent="0.2"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1"/>
      <c r="AE268" s="1"/>
      <c r="AF268" s="1"/>
    </row>
    <row r="269" spans="7:32" ht="12.75" x14ac:dyDescent="0.2"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1"/>
      <c r="AE269" s="1"/>
      <c r="AF269" s="1"/>
    </row>
    <row r="270" spans="7:32" ht="12.75" x14ac:dyDescent="0.2"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1"/>
      <c r="AE270" s="1"/>
      <c r="AF270" s="1"/>
    </row>
    <row r="271" spans="7:32" ht="12.75" x14ac:dyDescent="0.2"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1"/>
      <c r="AE271" s="1"/>
      <c r="AF271" s="1"/>
    </row>
    <row r="272" spans="7:32" ht="12.75" x14ac:dyDescent="0.2"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1"/>
      <c r="AE272" s="1"/>
      <c r="AF272" s="1"/>
    </row>
    <row r="273" spans="7:32" ht="15" x14ac:dyDescent="0.25"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E273" s="1"/>
      <c r="AF273" s="1"/>
    </row>
    <row r="274" spans="7:32" ht="15" x14ac:dyDescent="0.25"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E274" s="1"/>
      <c r="AF274" s="1"/>
    </row>
    <row r="275" spans="7:32" ht="15" x14ac:dyDescent="0.25"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E275" s="1"/>
      <c r="AF275" s="1"/>
    </row>
    <row r="276" spans="7:32" ht="15" x14ac:dyDescent="0.25"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117"/>
      <c r="AE276" s="1"/>
      <c r="AF276" s="1"/>
    </row>
    <row r="277" spans="7:32" ht="15" x14ac:dyDescent="0.25"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117"/>
      <c r="AE277" s="1"/>
      <c r="AF277" s="1"/>
    </row>
    <row r="278" spans="7:32" ht="15" x14ac:dyDescent="0.25"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17"/>
      <c r="AE278" s="1"/>
      <c r="AF278" s="1"/>
    </row>
    <row r="279" spans="7:32" ht="15" x14ac:dyDescent="0.25"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117"/>
      <c r="AE279" s="1"/>
      <c r="AF279" s="1"/>
    </row>
    <row r="280" spans="7:32" ht="15" x14ac:dyDescent="0.25"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17"/>
      <c r="AE280" s="1"/>
      <c r="AF280" s="1"/>
    </row>
    <row r="281" spans="7:32" ht="15" x14ac:dyDescent="0.25"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117"/>
      <c r="AE281" s="1"/>
      <c r="AF281" s="1"/>
    </row>
    <row r="282" spans="7:32" ht="15" x14ac:dyDescent="0.25"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117"/>
      <c r="AE282" s="1"/>
      <c r="AF282" s="1"/>
    </row>
    <row r="283" spans="7:32" ht="15" x14ac:dyDescent="0.25"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117"/>
      <c r="AE283" s="1"/>
      <c r="AF283" s="1"/>
    </row>
    <row r="284" spans="7:32" ht="15" x14ac:dyDescent="0.25"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17"/>
      <c r="AE284" s="1"/>
      <c r="AF284" s="1"/>
    </row>
    <row r="285" spans="7:32" ht="15" x14ac:dyDescent="0.25"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117"/>
      <c r="AE285" s="1"/>
      <c r="AF285" s="1"/>
    </row>
    <row r="286" spans="7:32" ht="15" x14ac:dyDescent="0.25"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17"/>
      <c r="AE286" s="1"/>
      <c r="AF286" s="1"/>
    </row>
    <row r="287" spans="7:32" ht="15" x14ac:dyDescent="0.25"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17"/>
      <c r="AE287" s="1"/>
      <c r="AF287" s="1"/>
    </row>
    <row r="288" spans="7:32" ht="15" x14ac:dyDescent="0.25"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117"/>
      <c r="AE288" s="1"/>
      <c r="AF288" s="1"/>
    </row>
    <row r="289" spans="7:32" ht="15" x14ac:dyDescent="0.25"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17"/>
      <c r="AE289" s="1"/>
      <c r="AF289" s="1"/>
    </row>
    <row r="290" spans="7:32" ht="15" x14ac:dyDescent="0.25"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17"/>
      <c r="AE290" s="1"/>
      <c r="AF290" s="1"/>
    </row>
    <row r="291" spans="7:32" ht="15" x14ac:dyDescent="0.25"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117"/>
      <c r="AE291" s="1"/>
      <c r="AF291" s="1"/>
    </row>
    <row r="292" spans="7:32" ht="15" x14ac:dyDescent="0.25"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117"/>
      <c r="AE292" s="1"/>
      <c r="AF292" s="1"/>
    </row>
    <row r="293" spans="7:32" ht="15" x14ac:dyDescent="0.25"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117"/>
      <c r="AE293" s="1"/>
      <c r="AF293" s="1"/>
    </row>
    <row r="294" spans="7:32" ht="15" x14ac:dyDescent="0.25"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117"/>
      <c r="AE294" s="1"/>
      <c r="AF294" s="1"/>
    </row>
    <row r="295" spans="7:32" ht="15" x14ac:dyDescent="0.25"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117"/>
      <c r="AE295" s="1"/>
      <c r="AF295" s="1"/>
    </row>
    <row r="296" spans="7:32" ht="15" x14ac:dyDescent="0.25"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117"/>
      <c r="AE296" s="1"/>
      <c r="AF296" s="1"/>
    </row>
    <row r="297" spans="7:32" ht="15" x14ac:dyDescent="0.25"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117"/>
      <c r="AE297" s="1"/>
      <c r="AF297" s="1"/>
    </row>
    <row r="298" spans="7:32" ht="15" x14ac:dyDescent="0.25"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117"/>
      <c r="AE298" s="1"/>
      <c r="AF298" s="1"/>
    </row>
    <row r="299" spans="7:32" ht="15" x14ac:dyDescent="0.25"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117"/>
      <c r="AE299" s="1"/>
      <c r="AF299" s="1"/>
    </row>
    <row r="300" spans="7:32" ht="15" x14ac:dyDescent="0.25"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117"/>
      <c r="AE300" s="1"/>
      <c r="AF300" s="1"/>
    </row>
    <row r="301" spans="7:32" ht="15" x14ac:dyDescent="0.25"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117"/>
      <c r="AE301" s="1"/>
      <c r="AF301" s="1"/>
    </row>
    <row r="302" spans="7:32" ht="15" x14ac:dyDescent="0.25"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117"/>
      <c r="AE302" s="1"/>
      <c r="AF302" s="1"/>
    </row>
    <row r="303" spans="7:32" ht="15" x14ac:dyDescent="0.25"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117"/>
      <c r="AE303" s="1"/>
      <c r="AF303" s="1"/>
    </row>
    <row r="304" spans="7:32" ht="15" x14ac:dyDescent="0.25"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117"/>
      <c r="AE304" s="1"/>
      <c r="AF304" s="1"/>
    </row>
    <row r="305" spans="7:32" ht="15" x14ac:dyDescent="0.25"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117"/>
      <c r="AE305" s="1"/>
      <c r="AF305" s="1"/>
    </row>
    <row r="306" spans="7:32" ht="15" x14ac:dyDescent="0.25"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117"/>
      <c r="AE306" s="1"/>
      <c r="AF306" s="1"/>
    </row>
    <row r="307" spans="7:32" ht="15" x14ac:dyDescent="0.25"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117"/>
      <c r="AE307" s="1"/>
      <c r="AF307" s="1"/>
    </row>
    <row r="308" spans="7:32" ht="15" x14ac:dyDescent="0.25"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117"/>
      <c r="AE308" s="1"/>
      <c r="AF308" s="1"/>
    </row>
    <row r="309" spans="7:32" ht="15" x14ac:dyDescent="0.25"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117"/>
      <c r="AE309" s="1"/>
      <c r="AF309" s="1"/>
    </row>
    <row r="310" spans="7:32" ht="15" x14ac:dyDescent="0.25"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117"/>
      <c r="AE310" s="1"/>
      <c r="AF310" s="1"/>
    </row>
    <row r="311" spans="7:32" ht="15" x14ac:dyDescent="0.25"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117"/>
      <c r="AE311" s="1"/>
      <c r="AF311" s="1"/>
    </row>
    <row r="312" spans="7:32" ht="15" x14ac:dyDescent="0.25"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117"/>
      <c r="AE312" s="1"/>
      <c r="AF312" s="1"/>
    </row>
    <row r="313" spans="7:32" ht="15" x14ac:dyDescent="0.25"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117"/>
      <c r="AE313" s="1"/>
      <c r="AF313" s="1"/>
    </row>
    <row r="314" spans="7:32" ht="15" x14ac:dyDescent="0.25"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117"/>
      <c r="AE314" s="1"/>
      <c r="AF314" s="1"/>
    </row>
    <row r="315" spans="7:32" ht="15" x14ac:dyDescent="0.25"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117"/>
      <c r="AE315" s="1"/>
      <c r="AF315" s="1"/>
    </row>
    <row r="316" spans="7:32" ht="15" x14ac:dyDescent="0.25"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117"/>
      <c r="AE316" s="1"/>
      <c r="AF316" s="1"/>
    </row>
    <row r="317" spans="7:32" ht="15" x14ac:dyDescent="0.25"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117"/>
      <c r="AE317" s="1"/>
      <c r="AF317" s="1"/>
    </row>
    <row r="318" spans="7:32" ht="15" x14ac:dyDescent="0.25"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117"/>
      <c r="AE318" s="1"/>
      <c r="AF318" s="1"/>
    </row>
    <row r="319" spans="7:32" ht="15" x14ac:dyDescent="0.25"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117"/>
      <c r="AE319" s="1"/>
      <c r="AF319" s="1"/>
    </row>
    <row r="320" spans="7:32" ht="15" x14ac:dyDescent="0.25"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117"/>
      <c r="AE320" s="1"/>
      <c r="AF320" s="1"/>
    </row>
    <row r="321" spans="7:32" ht="15" x14ac:dyDescent="0.25"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117"/>
      <c r="AE321" s="1"/>
      <c r="AF321" s="1"/>
    </row>
    <row r="322" spans="7:32" ht="15" x14ac:dyDescent="0.25"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117"/>
      <c r="AE322" s="1"/>
      <c r="AF322" s="1"/>
    </row>
    <row r="323" spans="7:32" ht="15" x14ac:dyDescent="0.25"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117"/>
      <c r="AE323" s="1"/>
      <c r="AF323" s="1"/>
    </row>
    <row r="324" spans="7:32" ht="15" x14ac:dyDescent="0.25"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117"/>
      <c r="AE324" s="1"/>
      <c r="AF324" s="1"/>
    </row>
    <row r="325" spans="7:32" ht="15" x14ac:dyDescent="0.25"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117"/>
      <c r="AE325" s="1"/>
      <c r="AF325" s="1"/>
    </row>
    <row r="326" spans="7:32" ht="15" x14ac:dyDescent="0.25"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117"/>
      <c r="AE326" s="1"/>
      <c r="AF326" s="1"/>
    </row>
    <row r="327" spans="7:32" ht="15" x14ac:dyDescent="0.25"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117"/>
      <c r="AE327" s="1"/>
      <c r="AF327" s="1"/>
    </row>
    <row r="328" spans="7:32" ht="15" x14ac:dyDescent="0.25"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117"/>
      <c r="AE328" s="1"/>
      <c r="AF328" s="1"/>
    </row>
    <row r="329" spans="7:32" ht="15" x14ac:dyDescent="0.25"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117"/>
      <c r="AE329" s="1"/>
      <c r="AF329" s="1"/>
    </row>
    <row r="330" spans="7:32" ht="15" x14ac:dyDescent="0.25"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117"/>
      <c r="AE330" s="1"/>
      <c r="AF330" s="1"/>
    </row>
    <row r="331" spans="7:32" ht="15" x14ac:dyDescent="0.25"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117"/>
      <c r="AE331" s="1"/>
      <c r="AF331" s="1"/>
    </row>
    <row r="332" spans="7:32" ht="15" x14ac:dyDescent="0.25"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117"/>
      <c r="AE332" s="1"/>
      <c r="AF332" s="1"/>
    </row>
    <row r="333" spans="7:32" ht="15" x14ac:dyDescent="0.25"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117"/>
      <c r="AE333" s="1"/>
      <c r="AF333" s="1"/>
    </row>
    <row r="334" spans="7:32" ht="15" x14ac:dyDescent="0.25"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117"/>
      <c r="AE334" s="1"/>
      <c r="AF334" s="1"/>
    </row>
    <row r="335" spans="7:32" ht="15" x14ac:dyDescent="0.25"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117"/>
      <c r="AE335" s="1"/>
      <c r="AF335" s="1"/>
    </row>
    <row r="336" spans="7:32" ht="15" x14ac:dyDescent="0.25"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117"/>
      <c r="AE336" s="1"/>
      <c r="AF336" s="1"/>
    </row>
    <row r="337" spans="7:32" ht="15" x14ac:dyDescent="0.25"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117"/>
      <c r="AE337" s="1"/>
      <c r="AF337" s="1"/>
    </row>
    <row r="338" spans="7:32" ht="15" x14ac:dyDescent="0.25"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117"/>
      <c r="AE338" s="1"/>
      <c r="AF338" s="1"/>
    </row>
    <row r="339" spans="7:32" ht="15" x14ac:dyDescent="0.25"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117"/>
      <c r="AE339" s="1"/>
      <c r="AF339" s="1"/>
    </row>
    <row r="340" spans="7:32" ht="15" x14ac:dyDescent="0.25"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117"/>
      <c r="AE340" s="1"/>
      <c r="AF340" s="1"/>
    </row>
    <row r="341" spans="7:32" ht="15" x14ac:dyDescent="0.25"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117"/>
      <c r="AE341" s="1"/>
      <c r="AF341" s="1"/>
    </row>
    <row r="342" spans="7:32" ht="15" x14ac:dyDescent="0.25"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117"/>
      <c r="AE342" s="1"/>
      <c r="AF342" s="1"/>
    </row>
    <row r="343" spans="7:32" ht="15" x14ac:dyDescent="0.25"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117"/>
      <c r="AE343" s="1"/>
      <c r="AF343" s="1"/>
    </row>
    <row r="344" spans="7:32" ht="15" x14ac:dyDescent="0.25"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117"/>
      <c r="AE344" s="1"/>
      <c r="AF344" s="1"/>
    </row>
    <row r="345" spans="7:32" ht="15" x14ac:dyDescent="0.25"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117"/>
      <c r="AE345" s="1"/>
      <c r="AF345" s="1"/>
    </row>
    <row r="346" spans="7:32" ht="15" x14ac:dyDescent="0.25"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117"/>
      <c r="AE346" s="1"/>
      <c r="AF346" s="1"/>
    </row>
    <row r="347" spans="7:32" ht="15" x14ac:dyDescent="0.25"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117"/>
      <c r="AE347" s="1"/>
      <c r="AF347" s="1"/>
    </row>
    <row r="348" spans="7:32" ht="15" x14ac:dyDescent="0.25"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117"/>
      <c r="AE348" s="1"/>
      <c r="AF348" s="1"/>
    </row>
    <row r="349" spans="7:32" ht="15" x14ac:dyDescent="0.25"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117"/>
      <c r="AE349" s="1"/>
      <c r="AF349" s="1"/>
    </row>
    <row r="350" spans="7:32" ht="15" x14ac:dyDescent="0.25"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117"/>
      <c r="AE350" s="1"/>
      <c r="AF350" s="1"/>
    </row>
    <row r="351" spans="7:32" ht="15" x14ac:dyDescent="0.25"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117"/>
      <c r="AE351" s="1"/>
      <c r="AF351" s="1"/>
    </row>
    <row r="352" spans="7:32" ht="15" x14ac:dyDescent="0.25"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117"/>
      <c r="AE352" s="1"/>
      <c r="AF352" s="1"/>
    </row>
    <row r="353" spans="7:32" ht="15" x14ac:dyDescent="0.25"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117"/>
      <c r="AE353" s="1"/>
      <c r="AF353" s="1"/>
    </row>
    <row r="354" spans="7:32" ht="15" x14ac:dyDescent="0.25"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117"/>
      <c r="AE354" s="1"/>
      <c r="AF354" s="1"/>
    </row>
    <row r="355" spans="7:32" ht="15" x14ac:dyDescent="0.25"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117"/>
      <c r="AE355" s="1"/>
      <c r="AF355" s="1"/>
    </row>
    <row r="356" spans="7:32" ht="15" x14ac:dyDescent="0.25"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117"/>
      <c r="AE356" s="1"/>
      <c r="AF356" s="1"/>
    </row>
    <row r="357" spans="7:32" ht="15" x14ac:dyDescent="0.25"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117"/>
      <c r="AE357" s="1"/>
      <c r="AF357" s="1"/>
    </row>
    <row r="358" spans="7:32" ht="15" x14ac:dyDescent="0.25"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117"/>
      <c r="AE358" s="1"/>
      <c r="AF358" s="1"/>
    </row>
    <row r="359" spans="7:32" ht="15" x14ac:dyDescent="0.25"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117"/>
      <c r="AE359" s="1"/>
      <c r="AF359" s="1"/>
    </row>
    <row r="360" spans="7:32" ht="15" x14ac:dyDescent="0.25"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117"/>
      <c r="AE360" s="1"/>
      <c r="AF360" s="1"/>
    </row>
    <row r="361" spans="7:32" ht="15" x14ac:dyDescent="0.25"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117"/>
      <c r="AE361" s="1"/>
      <c r="AF361" s="1"/>
    </row>
    <row r="362" spans="7:32" ht="15" x14ac:dyDescent="0.25"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117"/>
      <c r="AE362" s="1"/>
      <c r="AF362" s="1"/>
    </row>
    <row r="363" spans="7:32" ht="15" x14ac:dyDescent="0.25"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117"/>
      <c r="AE363" s="1"/>
      <c r="AF363" s="1"/>
    </row>
    <row r="364" spans="7:32" ht="15" x14ac:dyDescent="0.25"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117"/>
      <c r="AE364" s="1"/>
      <c r="AF364" s="1"/>
    </row>
    <row r="365" spans="7:32" ht="15" x14ac:dyDescent="0.25"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117"/>
      <c r="AE365" s="1"/>
      <c r="AF365" s="1"/>
    </row>
    <row r="366" spans="7:32" ht="15" x14ac:dyDescent="0.25"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117"/>
      <c r="AE366" s="1"/>
      <c r="AF366" s="1"/>
    </row>
    <row r="367" spans="7:32" ht="15" x14ac:dyDescent="0.25"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117"/>
      <c r="AE367" s="1"/>
      <c r="AF367" s="1"/>
    </row>
    <row r="368" spans="7:32" ht="15" x14ac:dyDescent="0.25"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117"/>
      <c r="AE368" s="1"/>
      <c r="AF368" s="1"/>
    </row>
    <row r="369" spans="7:32" ht="15" x14ac:dyDescent="0.25"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117"/>
      <c r="AE369" s="1"/>
      <c r="AF369" s="1"/>
    </row>
    <row r="370" spans="7:32" ht="15" x14ac:dyDescent="0.25"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117"/>
      <c r="AE370" s="1"/>
      <c r="AF370" s="1"/>
    </row>
    <row r="371" spans="7:32" ht="15" x14ac:dyDescent="0.25"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117"/>
      <c r="AE371" s="1"/>
      <c r="AF371" s="1"/>
    </row>
    <row r="372" spans="7:32" ht="15" x14ac:dyDescent="0.25"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117"/>
      <c r="AE372" s="1"/>
      <c r="AF372" s="1"/>
    </row>
    <row r="373" spans="7:32" ht="15" x14ac:dyDescent="0.25"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117"/>
      <c r="AE373" s="1"/>
      <c r="AF373" s="1"/>
    </row>
    <row r="374" spans="7:32" ht="15" x14ac:dyDescent="0.25"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117"/>
      <c r="AE374" s="1"/>
      <c r="AF374" s="1"/>
    </row>
    <row r="375" spans="7:32" ht="15" x14ac:dyDescent="0.25"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117"/>
      <c r="AE375" s="1"/>
      <c r="AF375" s="1"/>
    </row>
    <row r="376" spans="7:32" ht="15" x14ac:dyDescent="0.25"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117"/>
      <c r="AE376" s="1"/>
      <c r="AF376" s="1"/>
    </row>
    <row r="377" spans="7:32" ht="15" x14ac:dyDescent="0.25"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117"/>
      <c r="AE377" s="1"/>
      <c r="AF377" s="1"/>
    </row>
    <row r="378" spans="7:32" ht="15" x14ac:dyDescent="0.25"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117"/>
      <c r="AE378" s="1"/>
      <c r="AF378" s="1"/>
    </row>
    <row r="379" spans="7:32" ht="15" x14ac:dyDescent="0.25"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117"/>
      <c r="AE379" s="1"/>
      <c r="AF379" s="1"/>
    </row>
    <row r="380" spans="7:32" ht="15" x14ac:dyDescent="0.25"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117"/>
      <c r="AE380" s="1"/>
      <c r="AF380" s="1"/>
    </row>
    <row r="381" spans="7:32" ht="15" x14ac:dyDescent="0.25"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117"/>
      <c r="AE381" s="1"/>
      <c r="AF381" s="1"/>
    </row>
    <row r="382" spans="7:32" ht="15" x14ac:dyDescent="0.25"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117"/>
      <c r="AE382" s="1"/>
      <c r="AF382" s="1"/>
    </row>
    <row r="383" spans="7:32" ht="15" x14ac:dyDescent="0.25"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117"/>
      <c r="AE383" s="1"/>
      <c r="AF383" s="1"/>
    </row>
    <row r="384" spans="7:32" ht="15" x14ac:dyDescent="0.25"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117"/>
      <c r="AE384" s="1"/>
      <c r="AF384" s="1"/>
    </row>
    <row r="385" spans="7:32" ht="15" x14ac:dyDescent="0.25"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117"/>
      <c r="AE385" s="1"/>
      <c r="AF385" s="1"/>
    </row>
    <row r="386" spans="7:32" ht="15" x14ac:dyDescent="0.25"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117"/>
      <c r="AE386" s="1"/>
      <c r="AF386" s="1"/>
    </row>
    <row r="387" spans="7:32" ht="15" x14ac:dyDescent="0.25"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117"/>
      <c r="AE387" s="1"/>
      <c r="AF387" s="1"/>
    </row>
    <row r="388" spans="7:32" ht="15" x14ac:dyDescent="0.25"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117"/>
      <c r="AE388" s="1"/>
      <c r="AF388" s="1"/>
    </row>
    <row r="389" spans="7:32" ht="15" x14ac:dyDescent="0.25"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117"/>
      <c r="AE389" s="1"/>
      <c r="AF389" s="1"/>
    </row>
    <row r="390" spans="7:32" ht="15" x14ac:dyDescent="0.25"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117"/>
      <c r="AE390" s="1"/>
      <c r="AF390" s="1"/>
    </row>
    <row r="391" spans="7:32" ht="15" x14ac:dyDescent="0.25"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117"/>
      <c r="AE391" s="1"/>
      <c r="AF391" s="1"/>
    </row>
    <row r="392" spans="7:32" ht="15" x14ac:dyDescent="0.25"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117"/>
      <c r="AE392" s="1"/>
      <c r="AF392" s="1"/>
    </row>
    <row r="393" spans="7:32" ht="15" x14ac:dyDescent="0.25"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117"/>
      <c r="AE393" s="1"/>
      <c r="AF393" s="1"/>
    </row>
    <row r="394" spans="7:32" ht="15" x14ac:dyDescent="0.25"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117"/>
      <c r="AE394" s="1"/>
      <c r="AF394" s="1"/>
    </row>
    <row r="395" spans="7:32" ht="15" x14ac:dyDescent="0.25"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117"/>
      <c r="AE395" s="1"/>
      <c r="AF395" s="1"/>
    </row>
    <row r="396" spans="7:32" ht="15" x14ac:dyDescent="0.25"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117"/>
      <c r="AE396" s="1"/>
      <c r="AF396" s="1"/>
    </row>
    <row r="397" spans="7:32" ht="15" x14ac:dyDescent="0.25"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117"/>
      <c r="AE397" s="1"/>
      <c r="AF397" s="1"/>
    </row>
    <row r="398" spans="7:32" ht="15" x14ac:dyDescent="0.25"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117"/>
      <c r="AE398" s="1"/>
      <c r="AF398" s="1"/>
    </row>
    <row r="399" spans="7:32" ht="15" x14ac:dyDescent="0.25"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117"/>
      <c r="AE399" s="1"/>
      <c r="AF399" s="1"/>
    </row>
    <row r="400" spans="7:32" ht="15" x14ac:dyDescent="0.25"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117"/>
      <c r="AE400" s="1"/>
      <c r="AF400" s="1"/>
    </row>
    <row r="401" spans="7:32" ht="15" x14ac:dyDescent="0.25"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117"/>
      <c r="AE401" s="1"/>
      <c r="AF401" s="1"/>
    </row>
    <row r="402" spans="7:32" ht="15" x14ac:dyDescent="0.25"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117"/>
      <c r="AE402" s="1"/>
      <c r="AF402" s="1"/>
    </row>
    <row r="403" spans="7:32" ht="15" x14ac:dyDescent="0.25"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117"/>
      <c r="AE403" s="1"/>
      <c r="AF403" s="1"/>
    </row>
    <row r="404" spans="7:32" ht="15" x14ac:dyDescent="0.25"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117"/>
      <c r="AE404" s="1"/>
      <c r="AF404" s="1"/>
    </row>
    <row r="405" spans="7:32" ht="15" x14ac:dyDescent="0.25"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117"/>
      <c r="AE405" s="1"/>
      <c r="AF405" s="1"/>
    </row>
    <row r="406" spans="7:32" ht="15" x14ac:dyDescent="0.25"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117"/>
      <c r="AE406" s="1"/>
      <c r="AF406" s="1"/>
    </row>
    <row r="407" spans="7:32" ht="15" x14ac:dyDescent="0.25"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117"/>
      <c r="AE407" s="1"/>
      <c r="AF407" s="1"/>
    </row>
    <row r="408" spans="7:32" ht="15" x14ac:dyDescent="0.25"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117"/>
      <c r="AE408" s="1"/>
      <c r="AF408" s="1"/>
    </row>
    <row r="409" spans="7:32" ht="15" x14ac:dyDescent="0.25"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117"/>
      <c r="AE409" s="1"/>
      <c r="AF409" s="1"/>
    </row>
    <row r="410" spans="7:32" ht="15" x14ac:dyDescent="0.25"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117"/>
      <c r="AE410" s="1"/>
      <c r="AF410" s="1"/>
    </row>
    <row r="411" spans="7:32" ht="15" x14ac:dyDescent="0.25"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117"/>
      <c r="AE411" s="1"/>
      <c r="AF411" s="1"/>
    </row>
    <row r="412" spans="7:32" ht="15" x14ac:dyDescent="0.25"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117"/>
      <c r="AE412" s="1"/>
      <c r="AF412" s="1"/>
    </row>
    <row r="413" spans="7:32" ht="15" x14ac:dyDescent="0.25"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117"/>
      <c r="AE413" s="1"/>
      <c r="AF413" s="1"/>
    </row>
    <row r="414" spans="7:32" ht="15" x14ac:dyDescent="0.25"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117"/>
      <c r="AE414" s="1"/>
      <c r="AF414" s="1"/>
    </row>
    <row r="415" spans="7:32" ht="15" x14ac:dyDescent="0.25"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117"/>
      <c r="AE415" s="1"/>
      <c r="AF415" s="1"/>
    </row>
    <row r="416" spans="7:32" ht="15" x14ac:dyDescent="0.25"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117"/>
      <c r="AE416" s="1"/>
      <c r="AF416" s="1"/>
    </row>
    <row r="417" spans="7:32" ht="15" x14ac:dyDescent="0.25"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117"/>
      <c r="AE417" s="1"/>
      <c r="AF417" s="1"/>
    </row>
    <row r="418" spans="7:32" ht="15" x14ac:dyDescent="0.25"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117"/>
      <c r="AE418" s="1"/>
      <c r="AF418" s="1"/>
    </row>
    <row r="419" spans="7:32" ht="15" x14ac:dyDescent="0.25"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117"/>
      <c r="AE419" s="1"/>
      <c r="AF419" s="1"/>
    </row>
    <row r="420" spans="7:32" ht="15" x14ac:dyDescent="0.25"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117"/>
      <c r="AE420" s="1"/>
      <c r="AF420" s="1"/>
    </row>
    <row r="421" spans="7:32" ht="15" x14ac:dyDescent="0.25"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117"/>
      <c r="AE421" s="1"/>
      <c r="AF421" s="1"/>
    </row>
    <row r="422" spans="7:32" ht="15" x14ac:dyDescent="0.25"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117"/>
      <c r="AE422" s="1"/>
      <c r="AF422" s="1"/>
    </row>
    <row r="423" spans="7:32" ht="15" x14ac:dyDescent="0.25"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117"/>
      <c r="AE423" s="1"/>
      <c r="AF423" s="1"/>
    </row>
    <row r="424" spans="7:32" ht="15" x14ac:dyDescent="0.25"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117"/>
      <c r="AE424" s="1"/>
      <c r="AF424" s="1"/>
    </row>
    <row r="425" spans="7:32" ht="15" x14ac:dyDescent="0.25"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117"/>
      <c r="AE425" s="1"/>
      <c r="AF425" s="1"/>
    </row>
    <row r="426" spans="7:32" ht="15" x14ac:dyDescent="0.25"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117"/>
      <c r="AE426" s="1"/>
      <c r="AF426" s="1"/>
    </row>
    <row r="427" spans="7:32" ht="15" x14ac:dyDescent="0.25"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117"/>
      <c r="AE427" s="1"/>
      <c r="AF427" s="1"/>
    </row>
    <row r="428" spans="7:32" ht="15" x14ac:dyDescent="0.25"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117"/>
      <c r="AE428" s="1"/>
      <c r="AF428" s="1"/>
    </row>
    <row r="429" spans="7:32" ht="15" x14ac:dyDescent="0.25"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117"/>
      <c r="AE429" s="1"/>
      <c r="AF429" s="1"/>
    </row>
    <row r="430" spans="7:32" ht="15" x14ac:dyDescent="0.25"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117"/>
      <c r="AE430" s="1"/>
      <c r="AF430" s="1"/>
    </row>
    <row r="431" spans="7:32" ht="15" x14ac:dyDescent="0.25"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117"/>
      <c r="AE431" s="1"/>
      <c r="AF431" s="1"/>
    </row>
    <row r="432" spans="7:32" ht="15" x14ac:dyDescent="0.25"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117"/>
      <c r="AE432" s="1"/>
      <c r="AF432" s="1"/>
    </row>
    <row r="433" spans="7:32" ht="15" x14ac:dyDescent="0.25"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117"/>
      <c r="AE433" s="1"/>
      <c r="AF433" s="1"/>
    </row>
    <row r="434" spans="7:32" ht="15" x14ac:dyDescent="0.25"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117"/>
      <c r="AE434" s="1"/>
      <c r="AF434" s="1"/>
    </row>
    <row r="435" spans="7:32" ht="15" x14ac:dyDescent="0.25"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117"/>
      <c r="AE435" s="1"/>
      <c r="AF435" s="1"/>
    </row>
    <row r="436" spans="7:32" ht="15" x14ac:dyDescent="0.25"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117"/>
      <c r="AE436" s="1"/>
      <c r="AF436" s="1"/>
    </row>
    <row r="437" spans="7:32" ht="15" x14ac:dyDescent="0.25"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117"/>
      <c r="AE437" s="1"/>
      <c r="AF437" s="1"/>
    </row>
    <row r="438" spans="7:32" ht="15" x14ac:dyDescent="0.25"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117"/>
      <c r="AE438" s="1"/>
      <c r="AF438" s="1"/>
    </row>
    <row r="439" spans="7:32" ht="15" x14ac:dyDescent="0.25"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117"/>
      <c r="AE439" s="1"/>
      <c r="AF439" s="1"/>
    </row>
    <row r="440" spans="7:32" ht="15" x14ac:dyDescent="0.25"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117"/>
      <c r="AE440" s="1"/>
      <c r="AF440" s="1"/>
    </row>
    <row r="441" spans="7:32" ht="15" x14ac:dyDescent="0.25"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117"/>
      <c r="AE441" s="1"/>
      <c r="AF441" s="1"/>
    </row>
    <row r="442" spans="7:32" ht="15" x14ac:dyDescent="0.25"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117"/>
      <c r="AE442" s="1"/>
      <c r="AF442" s="1"/>
    </row>
    <row r="443" spans="7:32" ht="15" x14ac:dyDescent="0.25"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117"/>
      <c r="AE443" s="1"/>
      <c r="AF443" s="1"/>
    </row>
    <row r="444" spans="7:32" ht="15" x14ac:dyDescent="0.25"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117"/>
      <c r="AE444" s="1"/>
      <c r="AF444" s="1"/>
    </row>
    <row r="445" spans="7:32" ht="15" x14ac:dyDescent="0.25"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117"/>
      <c r="AE445" s="1"/>
      <c r="AF445" s="1"/>
    </row>
    <row r="446" spans="7:32" ht="15" x14ac:dyDescent="0.25"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117"/>
      <c r="AE446" s="1"/>
      <c r="AF446" s="1"/>
    </row>
    <row r="447" spans="7:32" ht="15" x14ac:dyDescent="0.25"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117"/>
      <c r="AE447" s="1"/>
      <c r="AF447" s="1"/>
    </row>
    <row r="448" spans="7:32" ht="15" x14ac:dyDescent="0.25"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117"/>
      <c r="AE448" s="1"/>
      <c r="AF448" s="1"/>
    </row>
    <row r="449" spans="7:32" ht="15" x14ac:dyDescent="0.25"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117"/>
      <c r="AE449" s="1"/>
      <c r="AF449" s="1"/>
    </row>
    <row r="450" spans="7:32" ht="15" x14ac:dyDescent="0.25"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117"/>
      <c r="AE450" s="1"/>
      <c r="AF450" s="1"/>
    </row>
    <row r="451" spans="7:32" ht="15" x14ac:dyDescent="0.25"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117"/>
      <c r="AE451" s="1"/>
      <c r="AF451" s="1"/>
    </row>
    <row r="452" spans="7:32" ht="15" x14ac:dyDescent="0.25"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117"/>
      <c r="AE452" s="1"/>
      <c r="AF452" s="1"/>
    </row>
    <row r="453" spans="7:32" ht="15" x14ac:dyDescent="0.25"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117"/>
      <c r="AE453" s="1"/>
      <c r="AF453" s="1"/>
    </row>
    <row r="454" spans="7:32" ht="15" x14ac:dyDescent="0.25"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117"/>
      <c r="AE454" s="1"/>
      <c r="AF454" s="1"/>
    </row>
    <row r="455" spans="7:32" ht="15" x14ac:dyDescent="0.25"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117"/>
      <c r="AE455" s="1"/>
      <c r="AF455" s="1"/>
    </row>
    <row r="456" spans="7:32" ht="15" x14ac:dyDescent="0.25"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117"/>
      <c r="AE456" s="1"/>
      <c r="AF456" s="1"/>
    </row>
    <row r="457" spans="7:32" ht="15" x14ac:dyDescent="0.25"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117"/>
      <c r="AE457" s="1"/>
      <c r="AF457" s="1"/>
    </row>
    <row r="458" spans="7:32" ht="15" x14ac:dyDescent="0.25"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117"/>
      <c r="AE458" s="1"/>
      <c r="AF458" s="1"/>
    </row>
    <row r="459" spans="7:32" ht="15" x14ac:dyDescent="0.25"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117"/>
      <c r="AE459" s="1"/>
      <c r="AF459" s="1"/>
    </row>
    <row r="460" spans="7:32" ht="15" x14ac:dyDescent="0.25"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117"/>
      <c r="AE460" s="1"/>
      <c r="AF460" s="1"/>
    </row>
    <row r="461" spans="7:32" ht="15" x14ac:dyDescent="0.25"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117"/>
      <c r="AE461" s="1"/>
      <c r="AF461" s="1"/>
    </row>
  </sheetData>
  <mergeCells count="847">
    <mergeCell ref="A13:P13"/>
    <mergeCell ref="AG13:AV13"/>
    <mergeCell ref="A15:P15"/>
    <mergeCell ref="A16:P16"/>
    <mergeCell ref="AG16:AV16"/>
    <mergeCell ref="AG17:AV17"/>
    <mergeCell ref="A3:T5"/>
    <mergeCell ref="A6:P6"/>
    <mergeCell ref="A8:P8"/>
    <mergeCell ref="A10:P10"/>
    <mergeCell ref="A12:P12"/>
    <mergeCell ref="AG12:AV12"/>
    <mergeCell ref="A18:AV18"/>
    <mergeCell ref="A19:AV19"/>
    <mergeCell ref="A21:D21"/>
    <mergeCell ref="E21:AA23"/>
    <mergeCell ref="AB21:AC23"/>
    <mergeCell ref="AD21:AF21"/>
    <mergeCell ref="AG21:AV21"/>
    <mergeCell ref="A22:D22"/>
    <mergeCell ref="AD22:AF22"/>
    <mergeCell ref="AG22:AN23"/>
    <mergeCell ref="AO22:AV23"/>
    <mergeCell ref="A23:D23"/>
    <mergeCell ref="AD23:AF23"/>
    <mergeCell ref="A24:D24"/>
    <mergeCell ref="E24:AA24"/>
    <mergeCell ref="AB24:AC24"/>
    <mergeCell ref="AD24:AF24"/>
    <mergeCell ref="AG24:AN24"/>
    <mergeCell ref="AO24:AV24"/>
    <mergeCell ref="A25:D25"/>
    <mergeCell ref="AB25:AC25"/>
    <mergeCell ref="AD25:AF25"/>
    <mergeCell ref="AG25:AN25"/>
    <mergeCell ref="AO25:AV25"/>
    <mergeCell ref="A26:D26"/>
    <mergeCell ref="AB26:AC26"/>
    <mergeCell ref="AD26:AF26"/>
    <mergeCell ref="AG26:AN26"/>
    <mergeCell ref="AO26:AV26"/>
    <mergeCell ref="A27:D27"/>
    <mergeCell ref="AB27:AC27"/>
    <mergeCell ref="AD27:AF27"/>
    <mergeCell ref="AG27:AN27"/>
    <mergeCell ref="AO27:AV27"/>
    <mergeCell ref="A28:D28"/>
    <mergeCell ref="AB28:AC28"/>
    <mergeCell ref="AD28:AF28"/>
    <mergeCell ref="AG28:AN28"/>
    <mergeCell ref="AO28:AV28"/>
    <mergeCell ref="A29:D29"/>
    <mergeCell ref="AB29:AC29"/>
    <mergeCell ref="AD29:AF29"/>
    <mergeCell ref="AG29:AN29"/>
    <mergeCell ref="AO29:AV29"/>
    <mergeCell ref="A30:D30"/>
    <mergeCell ref="AB30:AC30"/>
    <mergeCell ref="AD30:AF30"/>
    <mergeCell ref="AG30:AN30"/>
    <mergeCell ref="AO30:AV30"/>
    <mergeCell ref="A31:D31"/>
    <mergeCell ref="AB31:AC31"/>
    <mergeCell ref="AD31:AF31"/>
    <mergeCell ref="AG31:AN31"/>
    <mergeCell ref="AO31:AV31"/>
    <mergeCell ref="A32:D32"/>
    <mergeCell ref="AB32:AC32"/>
    <mergeCell ref="AD32:AF32"/>
    <mergeCell ref="AG32:AN32"/>
    <mergeCell ref="AO32:AV32"/>
    <mergeCell ref="A33:D33"/>
    <mergeCell ref="AB33:AC33"/>
    <mergeCell ref="AD33:AF33"/>
    <mergeCell ref="AG33:AN33"/>
    <mergeCell ref="AO33:AV33"/>
    <mergeCell ref="A34:D34"/>
    <mergeCell ref="AB34:AC34"/>
    <mergeCell ref="AD34:AF34"/>
    <mergeCell ref="AG34:AN34"/>
    <mergeCell ref="AO34:AV34"/>
    <mergeCell ref="A35:D35"/>
    <mergeCell ref="AB35:AC35"/>
    <mergeCell ref="AD35:AF35"/>
    <mergeCell ref="AG35:AN35"/>
    <mergeCell ref="AO35:AV35"/>
    <mergeCell ref="A36:D36"/>
    <mergeCell ref="AB36:AC36"/>
    <mergeCell ref="AD36:AF36"/>
    <mergeCell ref="AG36:AN36"/>
    <mergeCell ref="AO36:AV36"/>
    <mergeCell ref="A37:D37"/>
    <mergeCell ref="AB37:AC37"/>
    <mergeCell ref="AD37:AF37"/>
    <mergeCell ref="AG37:AN37"/>
    <mergeCell ref="AO37:AV37"/>
    <mergeCell ref="A38:D38"/>
    <mergeCell ref="AB38:AC38"/>
    <mergeCell ref="AD38:AF38"/>
    <mergeCell ref="AG38:AN38"/>
    <mergeCell ref="AO38:AV38"/>
    <mergeCell ref="A39:D39"/>
    <mergeCell ref="AB39:AC39"/>
    <mergeCell ref="AD39:AF39"/>
    <mergeCell ref="AG39:AN39"/>
    <mergeCell ref="AO39:AV39"/>
    <mergeCell ref="A40:D40"/>
    <mergeCell ref="AB40:AC40"/>
    <mergeCell ref="AD40:AF40"/>
    <mergeCell ref="AG40:AN40"/>
    <mergeCell ref="AO40:AV40"/>
    <mergeCell ref="A41:D41"/>
    <mergeCell ref="AB41:AC41"/>
    <mergeCell ref="AD41:AF41"/>
    <mergeCell ref="AG41:AN41"/>
    <mergeCell ref="AO41:AV41"/>
    <mergeCell ref="A42:D42"/>
    <mergeCell ref="AB42:AC42"/>
    <mergeCell ref="AD42:AF42"/>
    <mergeCell ref="AG42:AN42"/>
    <mergeCell ref="AO42:AV42"/>
    <mergeCell ref="A43:D43"/>
    <mergeCell ref="AB43:AC43"/>
    <mergeCell ref="AD43:AF43"/>
    <mergeCell ref="AG43:AN43"/>
    <mergeCell ref="AO43:AV43"/>
    <mergeCell ref="A44:D44"/>
    <mergeCell ref="AB44:AC44"/>
    <mergeCell ref="AD44:AF44"/>
    <mergeCell ref="AG44:AN44"/>
    <mergeCell ref="AO44:AV44"/>
    <mergeCell ref="A45:D45"/>
    <mergeCell ref="AB45:AC45"/>
    <mergeCell ref="AD45:AF45"/>
    <mergeCell ref="AG45:AN45"/>
    <mergeCell ref="AO45:AV45"/>
    <mergeCell ref="A46:D46"/>
    <mergeCell ref="AB46:AC46"/>
    <mergeCell ref="AD46:AF46"/>
    <mergeCell ref="AG46:AN46"/>
    <mergeCell ref="AO46:AV46"/>
    <mergeCell ref="A47:D47"/>
    <mergeCell ref="AB47:AC47"/>
    <mergeCell ref="AD47:AF47"/>
    <mergeCell ref="AG47:AN47"/>
    <mergeCell ref="AO47:AV47"/>
    <mergeCell ref="A48:D48"/>
    <mergeCell ref="AB48:AC48"/>
    <mergeCell ref="AD48:AF48"/>
    <mergeCell ref="AG48:AN48"/>
    <mergeCell ref="AO48:AV48"/>
    <mergeCell ref="A49:D49"/>
    <mergeCell ref="AB49:AC49"/>
    <mergeCell ref="AD49:AF49"/>
    <mergeCell ref="AG49:AN49"/>
    <mergeCell ref="AO49:AV49"/>
    <mergeCell ref="A50:D50"/>
    <mergeCell ref="AB50:AC50"/>
    <mergeCell ref="AD50:AF50"/>
    <mergeCell ref="AG50:AN50"/>
    <mergeCell ref="AO50:AV50"/>
    <mergeCell ref="A51:D51"/>
    <mergeCell ref="AB51:AC51"/>
    <mergeCell ref="AD51:AF51"/>
    <mergeCell ref="AG51:AN51"/>
    <mergeCell ref="AO51:AV51"/>
    <mergeCell ref="A52:D52"/>
    <mergeCell ref="AB52:AC52"/>
    <mergeCell ref="AD52:AF52"/>
    <mergeCell ref="AG52:AN52"/>
    <mergeCell ref="AO52:AV52"/>
    <mergeCell ref="A53:D53"/>
    <mergeCell ref="AB53:AC53"/>
    <mergeCell ref="AD53:AF53"/>
    <mergeCell ref="AG53:AN53"/>
    <mergeCell ref="AO53:AV53"/>
    <mergeCell ref="A54:D54"/>
    <mergeCell ref="AB54:AC54"/>
    <mergeCell ref="AD54:AF54"/>
    <mergeCell ref="AG54:AN54"/>
    <mergeCell ref="AO54:AV54"/>
    <mergeCell ref="A55:D55"/>
    <mergeCell ref="AB55:AC55"/>
    <mergeCell ref="AD55:AF55"/>
    <mergeCell ref="AG55:AN55"/>
    <mergeCell ref="AO55:AV55"/>
    <mergeCell ref="A56:D56"/>
    <mergeCell ref="AB56:AC56"/>
    <mergeCell ref="AD56:AF56"/>
    <mergeCell ref="AG56:AN56"/>
    <mergeCell ref="AO56:AV56"/>
    <mergeCell ref="A61:D61"/>
    <mergeCell ref="E61:AA61"/>
    <mergeCell ref="AB61:AC61"/>
    <mergeCell ref="AD61:AF61"/>
    <mergeCell ref="AG61:AN61"/>
    <mergeCell ref="AO61:AV61"/>
    <mergeCell ref="A57:D57"/>
    <mergeCell ref="AB57:AC57"/>
    <mergeCell ref="AD57:AF57"/>
    <mergeCell ref="AG57:AN57"/>
    <mergeCell ref="AO57:AV57"/>
    <mergeCell ref="A58:D58"/>
    <mergeCell ref="AB58:AC58"/>
    <mergeCell ref="AD58:AF58"/>
    <mergeCell ref="AG58:AN58"/>
    <mergeCell ref="AO58:AV58"/>
    <mergeCell ref="A62:D62"/>
    <mergeCell ref="AB62:AC62"/>
    <mergeCell ref="AD62:AF62"/>
    <mergeCell ref="AG62:AN62"/>
    <mergeCell ref="AO62:AV62"/>
    <mergeCell ref="A63:D63"/>
    <mergeCell ref="AB63:AC63"/>
    <mergeCell ref="AD63:AF63"/>
    <mergeCell ref="AG63:AN63"/>
    <mergeCell ref="AO63:AV63"/>
    <mergeCell ref="A64:D64"/>
    <mergeCell ref="AB64:AC64"/>
    <mergeCell ref="AD64:AF64"/>
    <mergeCell ref="AG64:AN64"/>
    <mergeCell ref="AO64:AV64"/>
    <mergeCell ref="A65:D65"/>
    <mergeCell ref="AB65:AC65"/>
    <mergeCell ref="AD65:AF65"/>
    <mergeCell ref="AG65:AN65"/>
    <mergeCell ref="AO65:AV65"/>
    <mergeCell ref="A66:D66"/>
    <mergeCell ref="AB66:AC66"/>
    <mergeCell ref="AD66:AF66"/>
    <mergeCell ref="AG66:AN66"/>
    <mergeCell ref="AO66:AV66"/>
    <mergeCell ref="A67:D67"/>
    <mergeCell ref="AB67:AC67"/>
    <mergeCell ref="AD67:AF67"/>
    <mergeCell ref="AG67:AN67"/>
    <mergeCell ref="AO67:AV67"/>
    <mergeCell ref="A68:D68"/>
    <mergeCell ref="AB68:AC68"/>
    <mergeCell ref="AD68:AF68"/>
    <mergeCell ref="AG68:AN68"/>
    <mergeCell ref="AO68:AV68"/>
    <mergeCell ref="A69:D69"/>
    <mergeCell ref="AB69:AC69"/>
    <mergeCell ref="AD69:AF69"/>
    <mergeCell ref="AG69:AN69"/>
    <mergeCell ref="AO69:AV69"/>
    <mergeCell ref="A70:D70"/>
    <mergeCell ref="AB70:AC70"/>
    <mergeCell ref="AD70:AF70"/>
    <mergeCell ref="AG70:AN70"/>
    <mergeCell ref="AO70:AV70"/>
    <mergeCell ref="A71:D71"/>
    <mergeCell ref="AB71:AC71"/>
    <mergeCell ref="AD71:AF71"/>
    <mergeCell ref="AG71:AN71"/>
    <mergeCell ref="AO71:AV71"/>
    <mergeCell ref="A72:D72"/>
    <mergeCell ref="AB72:AC72"/>
    <mergeCell ref="AD72:AF72"/>
    <mergeCell ref="AG72:AN72"/>
    <mergeCell ref="AO72:AV72"/>
    <mergeCell ref="A73:D73"/>
    <mergeCell ref="AB73:AC73"/>
    <mergeCell ref="AD73:AF73"/>
    <mergeCell ref="AG73:AN73"/>
    <mergeCell ref="AO73:AV73"/>
    <mergeCell ref="AO75:AV77"/>
    <mergeCell ref="A78:D78"/>
    <mergeCell ref="AB78:AC78"/>
    <mergeCell ref="AD78:AF78"/>
    <mergeCell ref="AG78:AN78"/>
    <mergeCell ref="AO78:AV78"/>
    <mergeCell ref="A74:D74"/>
    <mergeCell ref="AB74:AC74"/>
    <mergeCell ref="AD74:AF74"/>
    <mergeCell ref="AG74:AN74"/>
    <mergeCell ref="AO74:AV74"/>
    <mergeCell ref="A75:D77"/>
    <mergeCell ref="E75:AA75"/>
    <mergeCell ref="AB75:AC76"/>
    <mergeCell ref="AD75:AF77"/>
    <mergeCell ref="AG75:AN77"/>
    <mergeCell ref="A79:D79"/>
    <mergeCell ref="AB79:AC79"/>
    <mergeCell ref="AD79:AF79"/>
    <mergeCell ref="AG79:AN79"/>
    <mergeCell ref="AO79:AV79"/>
    <mergeCell ref="A80:D80"/>
    <mergeCell ref="AB80:AC80"/>
    <mergeCell ref="AD80:AF80"/>
    <mergeCell ref="AG80:AN80"/>
    <mergeCell ref="AO80:AV80"/>
    <mergeCell ref="A81:D81"/>
    <mergeCell ref="AB81:AC81"/>
    <mergeCell ref="AD81:AF81"/>
    <mergeCell ref="AG81:AN81"/>
    <mergeCell ref="AO81:AV81"/>
    <mergeCell ref="A82:D82"/>
    <mergeCell ref="AB82:AC82"/>
    <mergeCell ref="AD82:AF82"/>
    <mergeCell ref="AG82:AN82"/>
    <mergeCell ref="AO82:AV82"/>
    <mergeCell ref="A83:D83"/>
    <mergeCell ref="AB83:AC83"/>
    <mergeCell ref="AD83:AF83"/>
    <mergeCell ref="AG83:AN83"/>
    <mergeCell ref="AO83:AV83"/>
    <mergeCell ref="A84:D84"/>
    <mergeCell ref="AB84:AC84"/>
    <mergeCell ref="AD84:AF84"/>
    <mergeCell ref="AG84:AN84"/>
    <mergeCell ref="AO84:AV84"/>
    <mergeCell ref="A87:D89"/>
    <mergeCell ref="E87:AA87"/>
    <mergeCell ref="AB87:AC88"/>
    <mergeCell ref="AD87:AF89"/>
    <mergeCell ref="AG87:AN89"/>
    <mergeCell ref="AO87:AV89"/>
    <mergeCell ref="A85:D85"/>
    <mergeCell ref="AB85:AC85"/>
    <mergeCell ref="AD85:AF85"/>
    <mergeCell ref="AG85:AN85"/>
    <mergeCell ref="AO85:AV85"/>
    <mergeCell ref="A86:D86"/>
    <mergeCell ref="AB86:AC86"/>
    <mergeCell ref="AD86:AF86"/>
    <mergeCell ref="AG86:AN86"/>
    <mergeCell ref="AO86:AV86"/>
    <mergeCell ref="A90:D90"/>
    <mergeCell ref="AB90:AC90"/>
    <mergeCell ref="AD90:AF90"/>
    <mergeCell ref="AG90:AN90"/>
    <mergeCell ref="AO90:AV90"/>
    <mergeCell ref="A91:D91"/>
    <mergeCell ref="AB91:AC91"/>
    <mergeCell ref="AD91:AF91"/>
    <mergeCell ref="AG91:AN91"/>
    <mergeCell ref="AO91:AV91"/>
    <mergeCell ref="A92:D92"/>
    <mergeCell ref="AB92:AC92"/>
    <mergeCell ref="AD92:AF92"/>
    <mergeCell ref="AG92:AN92"/>
    <mergeCell ref="AO92:AV92"/>
    <mergeCell ref="A93:D93"/>
    <mergeCell ref="AB93:AC93"/>
    <mergeCell ref="AD93:AF93"/>
    <mergeCell ref="AG93:AN93"/>
    <mergeCell ref="AO93:AV93"/>
    <mergeCell ref="A94:D94"/>
    <mergeCell ref="AB94:AC94"/>
    <mergeCell ref="AD94:AF94"/>
    <mergeCell ref="AG94:AN94"/>
    <mergeCell ref="AO94:AV94"/>
    <mergeCell ref="A95:D95"/>
    <mergeCell ref="AB95:AC95"/>
    <mergeCell ref="AD95:AF95"/>
    <mergeCell ref="AG95:AN95"/>
    <mergeCell ref="AO95:AV95"/>
    <mergeCell ref="A96:D96"/>
    <mergeCell ref="AB96:AC96"/>
    <mergeCell ref="AD96:AF96"/>
    <mergeCell ref="AG96:AN96"/>
    <mergeCell ref="AO96:AV96"/>
    <mergeCell ref="A97:D97"/>
    <mergeCell ref="AB97:AC97"/>
    <mergeCell ref="AD97:AF97"/>
    <mergeCell ref="AG97:AN97"/>
    <mergeCell ref="AO97:AV97"/>
    <mergeCell ref="A98:D98"/>
    <mergeCell ref="AB98:AC98"/>
    <mergeCell ref="AD98:AF98"/>
    <mergeCell ref="AG98:AN98"/>
    <mergeCell ref="AO98:AV98"/>
    <mergeCell ref="A99:D99"/>
    <mergeCell ref="AB99:AC99"/>
    <mergeCell ref="AD99:AF99"/>
    <mergeCell ref="AG99:AN99"/>
    <mergeCell ref="AO99:AV99"/>
    <mergeCell ref="AO101:AV102"/>
    <mergeCell ref="A104:D104"/>
    <mergeCell ref="AB104:AC104"/>
    <mergeCell ref="AD104:AF104"/>
    <mergeCell ref="AG104:AN104"/>
    <mergeCell ref="AO104:AV104"/>
    <mergeCell ref="A100:D100"/>
    <mergeCell ref="AB100:AC100"/>
    <mergeCell ref="AD100:AF100"/>
    <mergeCell ref="AG100:AN100"/>
    <mergeCell ref="AO100:AV100"/>
    <mergeCell ref="A101:D102"/>
    <mergeCell ref="E101:AA101"/>
    <mergeCell ref="AB101:AC102"/>
    <mergeCell ref="AD101:AF102"/>
    <mergeCell ref="AG101:AN102"/>
    <mergeCell ref="A105:D105"/>
    <mergeCell ref="AB105:AC105"/>
    <mergeCell ref="AD105:AF105"/>
    <mergeCell ref="AG105:AN105"/>
    <mergeCell ref="AO105:AV105"/>
    <mergeCell ref="A106:D106"/>
    <mergeCell ref="AB106:AC106"/>
    <mergeCell ref="AD106:AF106"/>
    <mergeCell ref="AG106:AN106"/>
    <mergeCell ref="AO106:AV106"/>
    <mergeCell ref="A109:D110"/>
    <mergeCell ref="E109:AA109"/>
    <mergeCell ref="AB109:AC110"/>
    <mergeCell ref="AD109:AF110"/>
    <mergeCell ref="AG109:AN110"/>
    <mergeCell ref="AO109:AV110"/>
    <mergeCell ref="E110:AA110"/>
    <mergeCell ref="A107:D107"/>
    <mergeCell ref="AB107:AC107"/>
    <mergeCell ref="AD107:AF107"/>
    <mergeCell ref="AG107:AN107"/>
    <mergeCell ref="AO107:AV107"/>
    <mergeCell ref="A108:D108"/>
    <mergeCell ref="AB108:AC108"/>
    <mergeCell ref="AD108:AF108"/>
    <mergeCell ref="AG108:AN108"/>
    <mergeCell ref="AO108:AV108"/>
    <mergeCell ref="A111:D111"/>
    <mergeCell ref="AB111:AC111"/>
    <mergeCell ref="AD111:AF111"/>
    <mergeCell ref="AG111:AN111"/>
    <mergeCell ref="AO111:AV111"/>
    <mergeCell ref="A112:D112"/>
    <mergeCell ref="AB112:AC112"/>
    <mergeCell ref="AD112:AF112"/>
    <mergeCell ref="AG112:AN112"/>
    <mergeCell ref="AO112:AV112"/>
    <mergeCell ref="A118:D118"/>
    <mergeCell ref="E118:AA118"/>
    <mergeCell ref="AB118:AC118"/>
    <mergeCell ref="AD118:AF118"/>
    <mergeCell ref="AG118:AN118"/>
    <mergeCell ref="AO118:AV118"/>
    <mergeCell ref="A113:D113"/>
    <mergeCell ref="AB113:AC113"/>
    <mergeCell ref="AD113:AF113"/>
    <mergeCell ref="AG113:AN113"/>
    <mergeCell ref="AO113:AV113"/>
    <mergeCell ref="A114:D114"/>
    <mergeCell ref="AB114:AC114"/>
    <mergeCell ref="AD114:AF114"/>
    <mergeCell ref="AG114:AN114"/>
    <mergeCell ref="AO114:AV114"/>
    <mergeCell ref="A119:D119"/>
    <mergeCell ref="AB119:AC119"/>
    <mergeCell ref="AD119:AF119"/>
    <mergeCell ref="AG119:AN119"/>
    <mergeCell ref="AO119:AV119"/>
    <mergeCell ref="A120:D120"/>
    <mergeCell ref="AB120:AC120"/>
    <mergeCell ref="AD120:AF120"/>
    <mergeCell ref="AG120:AN120"/>
    <mergeCell ref="AO120:AV120"/>
    <mergeCell ref="A121:D121"/>
    <mergeCell ref="AB121:AC121"/>
    <mergeCell ref="AD121:AF121"/>
    <mergeCell ref="AG121:AN121"/>
    <mergeCell ref="AO121:AV121"/>
    <mergeCell ref="A122:D122"/>
    <mergeCell ref="AB122:AC122"/>
    <mergeCell ref="AD122:AF122"/>
    <mergeCell ref="AG122:AN122"/>
    <mergeCell ref="AO122:AV122"/>
    <mergeCell ref="A123:D123"/>
    <mergeCell ref="AB123:AC123"/>
    <mergeCell ref="AD123:AF123"/>
    <mergeCell ref="AG123:AN123"/>
    <mergeCell ref="AO123:AV123"/>
    <mergeCell ref="A124:D125"/>
    <mergeCell ref="AB124:AC125"/>
    <mergeCell ref="AD124:AF125"/>
    <mergeCell ref="AG124:AN125"/>
    <mergeCell ref="AO124:AV125"/>
    <mergeCell ref="A126:D126"/>
    <mergeCell ref="AB126:AC126"/>
    <mergeCell ref="AD126:AF126"/>
    <mergeCell ref="AG126:AN126"/>
    <mergeCell ref="AO126:AV126"/>
    <mergeCell ref="A127:D127"/>
    <mergeCell ref="AB127:AC127"/>
    <mergeCell ref="AD127:AF127"/>
    <mergeCell ref="AG127:AN127"/>
    <mergeCell ref="AO127:AV127"/>
    <mergeCell ref="A128:D128"/>
    <mergeCell ref="AB128:AC128"/>
    <mergeCell ref="AD128:AF128"/>
    <mergeCell ref="AG128:AN128"/>
    <mergeCell ref="AO128:AV128"/>
    <mergeCell ref="A129:D129"/>
    <mergeCell ref="AB129:AC129"/>
    <mergeCell ref="AD129:AF129"/>
    <mergeCell ref="AG129:AN129"/>
    <mergeCell ref="AO129:AV129"/>
    <mergeCell ref="A130:D130"/>
    <mergeCell ref="AB130:AC130"/>
    <mergeCell ref="AD130:AF130"/>
    <mergeCell ref="AG130:AN130"/>
    <mergeCell ref="AO130:AV130"/>
    <mergeCell ref="A131:D131"/>
    <mergeCell ref="AB131:AC131"/>
    <mergeCell ref="AD131:AF131"/>
    <mergeCell ref="AG131:AN131"/>
    <mergeCell ref="AO131:AV131"/>
    <mergeCell ref="A132:D132"/>
    <mergeCell ref="AB132:AC132"/>
    <mergeCell ref="AD132:AF132"/>
    <mergeCell ref="AG132:AN132"/>
    <mergeCell ref="AO132:AV132"/>
    <mergeCell ref="A133:D133"/>
    <mergeCell ref="AB133:AC133"/>
    <mergeCell ref="AD133:AF133"/>
    <mergeCell ref="AG133:AN133"/>
    <mergeCell ref="AO133:AV133"/>
    <mergeCell ref="A134:D134"/>
    <mergeCell ref="AB134:AC134"/>
    <mergeCell ref="AD134:AF134"/>
    <mergeCell ref="AG134:AN134"/>
    <mergeCell ref="AO134:AV134"/>
    <mergeCell ref="A135:D135"/>
    <mergeCell ref="AB135:AC135"/>
    <mergeCell ref="AD135:AF135"/>
    <mergeCell ref="AG135:AN135"/>
    <mergeCell ref="AO135:AV135"/>
    <mergeCell ref="A136:D136"/>
    <mergeCell ref="AB136:AC136"/>
    <mergeCell ref="AD136:AF136"/>
    <mergeCell ref="AG136:AN136"/>
    <mergeCell ref="AO136:AV136"/>
    <mergeCell ref="A137:D137"/>
    <mergeCell ref="AB137:AC137"/>
    <mergeCell ref="AD137:AF137"/>
    <mergeCell ref="AG137:AN137"/>
    <mergeCell ref="AO137:AV137"/>
    <mergeCell ref="AB140:AC140"/>
    <mergeCell ref="A141:D142"/>
    <mergeCell ref="AB141:AC141"/>
    <mergeCell ref="AD141:AF142"/>
    <mergeCell ref="AG141:AN142"/>
    <mergeCell ref="AO141:AV142"/>
    <mergeCell ref="AB142:AC142"/>
    <mergeCell ref="A138:D138"/>
    <mergeCell ref="AB138:AC138"/>
    <mergeCell ref="AD138:AF138"/>
    <mergeCell ref="AG138:AN138"/>
    <mergeCell ref="AO138:AV138"/>
    <mergeCell ref="A139:D140"/>
    <mergeCell ref="AB139:AC139"/>
    <mergeCell ref="AD139:AF140"/>
    <mergeCell ref="AG139:AN140"/>
    <mergeCell ref="AO139:AV140"/>
    <mergeCell ref="A143:D143"/>
    <mergeCell ref="AB143:AC143"/>
    <mergeCell ref="AD143:AF143"/>
    <mergeCell ref="AG143:AN143"/>
    <mergeCell ref="AO143:AV143"/>
    <mergeCell ref="A144:D144"/>
    <mergeCell ref="AB144:AC145"/>
    <mergeCell ref="AD144:AF145"/>
    <mergeCell ref="AG144:AN145"/>
    <mergeCell ref="AO144:AV145"/>
    <mergeCell ref="A146:D146"/>
    <mergeCell ref="AB146:AC147"/>
    <mergeCell ref="AD146:AF147"/>
    <mergeCell ref="AG146:AN147"/>
    <mergeCell ref="AO146:AV147"/>
    <mergeCell ref="A148:D148"/>
    <mergeCell ref="AB148:AC148"/>
    <mergeCell ref="AD148:AF148"/>
    <mergeCell ref="AG148:AN148"/>
    <mergeCell ref="AO148:AV148"/>
    <mergeCell ref="A149:D149"/>
    <mergeCell ref="AB149:AC149"/>
    <mergeCell ref="AD149:AF149"/>
    <mergeCell ref="AG149:AN149"/>
    <mergeCell ref="AO149:AV149"/>
    <mergeCell ref="A150:D150"/>
    <mergeCell ref="AB150:AC150"/>
    <mergeCell ref="AD150:AF150"/>
    <mergeCell ref="AG150:AN150"/>
    <mergeCell ref="AO150:AV150"/>
    <mergeCell ref="A151:D151"/>
    <mergeCell ref="AB151:AC151"/>
    <mergeCell ref="AD151:AF151"/>
    <mergeCell ref="AG151:AN151"/>
    <mergeCell ref="AO151:AV151"/>
    <mergeCell ref="A152:D152"/>
    <mergeCell ref="AB152:AC152"/>
    <mergeCell ref="AD152:AF152"/>
    <mergeCell ref="AG152:AN152"/>
    <mergeCell ref="AO152:AV152"/>
    <mergeCell ref="A153:D153"/>
    <mergeCell ref="AB153:AC153"/>
    <mergeCell ref="AD153:AF153"/>
    <mergeCell ref="AG153:AN153"/>
    <mergeCell ref="AO153:AV153"/>
    <mergeCell ref="A154:D154"/>
    <mergeCell ref="AB154:AC154"/>
    <mergeCell ref="AD154:AF154"/>
    <mergeCell ref="AG154:AN154"/>
    <mergeCell ref="AO154:AV154"/>
    <mergeCell ref="AB157:AC157"/>
    <mergeCell ref="A158:D159"/>
    <mergeCell ref="AB158:AC158"/>
    <mergeCell ref="AD158:AF159"/>
    <mergeCell ref="AG158:AN159"/>
    <mergeCell ref="AO158:AV159"/>
    <mergeCell ref="AB159:AC159"/>
    <mergeCell ref="A155:D155"/>
    <mergeCell ref="AB155:AC155"/>
    <mergeCell ref="AD155:AF155"/>
    <mergeCell ref="AG155:AN155"/>
    <mergeCell ref="AO155:AV155"/>
    <mergeCell ref="A156:D157"/>
    <mergeCell ref="AB156:AC156"/>
    <mergeCell ref="AD156:AF157"/>
    <mergeCell ref="AG156:AN157"/>
    <mergeCell ref="AO156:AV157"/>
    <mergeCell ref="A160:D160"/>
    <mergeCell ref="AB160:AC160"/>
    <mergeCell ref="AD160:AF160"/>
    <mergeCell ref="AG160:AN160"/>
    <mergeCell ref="AO160:AV160"/>
    <mergeCell ref="A161:D161"/>
    <mergeCell ref="AB161:AC161"/>
    <mergeCell ref="AD161:AF161"/>
    <mergeCell ref="AG161:AN161"/>
    <mergeCell ref="AO161:AV161"/>
    <mergeCell ref="A162:D162"/>
    <mergeCell ref="AB162:AC162"/>
    <mergeCell ref="AD162:AF162"/>
    <mergeCell ref="AG162:AN162"/>
    <mergeCell ref="AO162:AV162"/>
    <mergeCell ref="A163:D163"/>
    <mergeCell ref="AB163:AC163"/>
    <mergeCell ref="AD163:AF163"/>
    <mergeCell ref="AG163:AN163"/>
    <mergeCell ref="AO163:AV163"/>
    <mergeCell ref="A164:D164"/>
    <mergeCell ref="AB164:AC164"/>
    <mergeCell ref="AD164:AF164"/>
    <mergeCell ref="AG164:AN164"/>
    <mergeCell ref="AO164:AV164"/>
    <mergeCell ref="A165:D165"/>
    <mergeCell ref="AB165:AC165"/>
    <mergeCell ref="AD165:AF165"/>
    <mergeCell ref="AG165:AN165"/>
    <mergeCell ref="AO165:AV165"/>
    <mergeCell ref="A166:D166"/>
    <mergeCell ref="AB166:AC166"/>
    <mergeCell ref="AD166:AF166"/>
    <mergeCell ref="AG166:AN166"/>
    <mergeCell ref="AO166:AV166"/>
    <mergeCell ref="A167:D167"/>
    <mergeCell ref="AB167:AC167"/>
    <mergeCell ref="AD167:AF167"/>
    <mergeCell ref="AG167:AN167"/>
    <mergeCell ref="AO167:AV167"/>
    <mergeCell ref="AO171:AV171"/>
    <mergeCell ref="A172:D172"/>
    <mergeCell ref="AB172:AC172"/>
    <mergeCell ref="AD172:AF172"/>
    <mergeCell ref="AG172:AN172"/>
    <mergeCell ref="AO172:AV172"/>
    <mergeCell ref="A168:D168"/>
    <mergeCell ref="AB168:AC168"/>
    <mergeCell ref="AD168:AF168"/>
    <mergeCell ref="AG168:AN168"/>
    <mergeCell ref="AO168:AV168"/>
    <mergeCell ref="A171:D171"/>
    <mergeCell ref="E171:AA171"/>
    <mergeCell ref="AB171:AC171"/>
    <mergeCell ref="AD171:AF171"/>
    <mergeCell ref="AG171:AN171"/>
    <mergeCell ref="A173:D173"/>
    <mergeCell ref="AB173:AC173"/>
    <mergeCell ref="AD173:AF173"/>
    <mergeCell ref="AG173:AN173"/>
    <mergeCell ref="AO173:AV173"/>
    <mergeCell ref="A174:D174"/>
    <mergeCell ref="AB174:AC174"/>
    <mergeCell ref="AD174:AF174"/>
    <mergeCell ref="AG174:AN174"/>
    <mergeCell ref="AO174:AV174"/>
    <mergeCell ref="A175:D175"/>
    <mergeCell ref="AB175:AC176"/>
    <mergeCell ref="AD175:AF176"/>
    <mergeCell ref="AG175:AN176"/>
    <mergeCell ref="AO175:AV176"/>
    <mergeCell ref="A177:D177"/>
    <mergeCell ref="AB177:AC178"/>
    <mergeCell ref="AD177:AF178"/>
    <mergeCell ref="AG177:AN178"/>
    <mergeCell ref="AO177:AV178"/>
    <mergeCell ref="A179:D179"/>
    <mergeCell ref="AB179:AC179"/>
    <mergeCell ref="AD179:AF179"/>
    <mergeCell ref="AG179:AN179"/>
    <mergeCell ref="AO179:AV179"/>
    <mergeCell ref="A180:D180"/>
    <mergeCell ref="AB180:AC180"/>
    <mergeCell ref="AD180:AF180"/>
    <mergeCell ref="AG180:AN180"/>
    <mergeCell ref="AO180:AV180"/>
    <mergeCell ref="A181:D181"/>
    <mergeCell ref="AB181:AC181"/>
    <mergeCell ref="AD181:AF181"/>
    <mergeCell ref="AG181:AN181"/>
    <mergeCell ref="AO181:AV181"/>
    <mergeCell ref="A182:D182"/>
    <mergeCell ref="AB182:AC182"/>
    <mergeCell ref="AD182:AF182"/>
    <mergeCell ref="AG182:AN182"/>
    <mergeCell ref="AO182:AV182"/>
    <mergeCell ref="A183:D183"/>
    <mergeCell ref="AB183:AC184"/>
    <mergeCell ref="AD183:AF184"/>
    <mergeCell ref="AG183:AN184"/>
    <mergeCell ref="AO183:AV184"/>
    <mergeCell ref="A185:D185"/>
    <mergeCell ref="AB185:AC186"/>
    <mergeCell ref="AD185:AF186"/>
    <mergeCell ref="AG185:AN186"/>
    <mergeCell ref="AO185:AV186"/>
    <mergeCell ref="A187:D187"/>
    <mergeCell ref="AB187:AC187"/>
    <mergeCell ref="AD187:AF187"/>
    <mergeCell ref="AG187:AN187"/>
    <mergeCell ref="AO187:AV187"/>
    <mergeCell ref="A188:D188"/>
    <mergeCell ref="AB188:AC188"/>
    <mergeCell ref="AD188:AF188"/>
    <mergeCell ref="AG188:AN188"/>
    <mergeCell ref="AO188:AV188"/>
    <mergeCell ref="A189:D189"/>
    <mergeCell ref="AB189:AC189"/>
    <mergeCell ref="AD189:AF189"/>
    <mergeCell ref="AG189:AN189"/>
    <mergeCell ref="AO189:AV189"/>
    <mergeCell ref="A190:D190"/>
    <mergeCell ref="AB190:AC190"/>
    <mergeCell ref="AD190:AF190"/>
    <mergeCell ref="AG190:AN190"/>
    <mergeCell ref="AO190:AV190"/>
    <mergeCell ref="A191:D191"/>
    <mergeCell ref="AB191:AC191"/>
    <mergeCell ref="AD191:AF191"/>
    <mergeCell ref="AG191:AN191"/>
    <mergeCell ref="AO191:AV191"/>
    <mergeCell ref="A192:D192"/>
    <mergeCell ref="AB192:AC192"/>
    <mergeCell ref="AD192:AF192"/>
    <mergeCell ref="AG192:AN192"/>
    <mergeCell ref="AO192:AV192"/>
    <mergeCell ref="A193:D193"/>
    <mergeCell ref="AB193:AC193"/>
    <mergeCell ref="AD193:AF193"/>
    <mergeCell ref="AG193:AN193"/>
    <mergeCell ref="AO193:AV193"/>
    <mergeCell ref="A194:D194"/>
    <mergeCell ref="AB194:AC194"/>
    <mergeCell ref="AD194:AF194"/>
    <mergeCell ref="AG194:AN194"/>
    <mergeCell ref="AO194:AV194"/>
    <mergeCell ref="A195:D195"/>
    <mergeCell ref="AB195:AC195"/>
    <mergeCell ref="AD195:AF195"/>
    <mergeCell ref="AG195:AN195"/>
    <mergeCell ref="AO195:AV195"/>
    <mergeCell ref="A196:D196"/>
    <mergeCell ref="AB196:AC197"/>
    <mergeCell ref="AD196:AF197"/>
    <mergeCell ref="AG196:AN197"/>
    <mergeCell ref="AO196:AV197"/>
    <mergeCell ref="A198:D198"/>
    <mergeCell ref="AB198:AC198"/>
    <mergeCell ref="AD198:AF198"/>
    <mergeCell ref="AG198:AN198"/>
    <mergeCell ref="AO198:AV198"/>
    <mergeCell ref="A200:D200"/>
    <mergeCell ref="AB200:AC200"/>
    <mergeCell ref="AD200:AF200"/>
    <mergeCell ref="AG200:AN200"/>
    <mergeCell ref="AO200:AV200"/>
    <mergeCell ref="A201:D201"/>
    <mergeCell ref="AB201:AC201"/>
    <mergeCell ref="AD201:AF201"/>
    <mergeCell ref="AG201:AN201"/>
    <mergeCell ref="AO201:AV201"/>
    <mergeCell ref="A202:D202"/>
    <mergeCell ref="AB202:AC202"/>
    <mergeCell ref="AD202:AF202"/>
    <mergeCell ref="AG202:AN202"/>
    <mergeCell ref="AO202:AV202"/>
    <mergeCell ref="A203:D203"/>
    <mergeCell ref="AB203:AC204"/>
    <mergeCell ref="AD203:AF204"/>
    <mergeCell ref="AG203:AN204"/>
    <mergeCell ref="AO203:AV204"/>
    <mergeCell ref="A205:D205"/>
    <mergeCell ref="AB205:AC205"/>
    <mergeCell ref="AD205:AF205"/>
    <mergeCell ref="AG205:AN205"/>
    <mergeCell ref="AO205:AV205"/>
    <mergeCell ref="A206:D206"/>
    <mergeCell ref="AB206:AC206"/>
    <mergeCell ref="AD206:AF206"/>
    <mergeCell ref="AG206:AN206"/>
    <mergeCell ref="AO206:AV206"/>
    <mergeCell ref="A207:D207"/>
    <mergeCell ref="AB207:AC207"/>
    <mergeCell ref="AD207:AF207"/>
    <mergeCell ref="AG207:AN207"/>
    <mergeCell ref="AO207:AV207"/>
    <mergeCell ref="A208:D208"/>
    <mergeCell ref="AB208:AC208"/>
    <mergeCell ref="AD208:AF208"/>
    <mergeCell ref="AG208:AN208"/>
    <mergeCell ref="AO208:AV208"/>
    <mergeCell ref="A209:D209"/>
    <mergeCell ref="AB209:AC209"/>
    <mergeCell ref="AD209:AF209"/>
    <mergeCell ref="AG209:AN209"/>
    <mergeCell ref="AO209:AV209"/>
    <mergeCell ref="A211:D211"/>
    <mergeCell ref="AB211:AC211"/>
    <mergeCell ref="AD211:AF211"/>
    <mergeCell ref="AG211:AN211"/>
    <mergeCell ref="AO211:AV211"/>
    <mergeCell ref="A212:D212"/>
    <mergeCell ref="AB212:AC212"/>
    <mergeCell ref="AD212:AF212"/>
    <mergeCell ref="AG212:AN212"/>
    <mergeCell ref="AO212:AV212"/>
    <mergeCell ref="C218:I218"/>
    <mergeCell ref="AM219:AV219"/>
    <mergeCell ref="A213:D213"/>
    <mergeCell ref="AB213:AC213"/>
    <mergeCell ref="AD213:AF213"/>
    <mergeCell ref="AG213:AN213"/>
    <mergeCell ref="AO213:AV213"/>
    <mergeCell ref="A217:B217"/>
    <mergeCell ref="AM217:AV217"/>
  </mergeCells>
  <pageMargins left="0.7" right="0.7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0"/>
  <sheetViews>
    <sheetView showGridLines="0" zoomScale="70" zoomScaleNormal="70" workbookViewId="0">
      <selection activeCell="P3" sqref="P3"/>
    </sheetView>
  </sheetViews>
  <sheetFormatPr defaultColWidth="3.140625" defaultRowHeight="15" x14ac:dyDescent="0.25"/>
  <cols>
    <col min="1" max="1" width="3.140625" style="131"/>
    <col min="2" max="16384" width="3.140625" style="2"/>
  </cols>
  <sheetData>
    <row r="1" spans="1:57" ht="15.75" x14ac:dyDescent="0.25">
      <c r="A1" s="130"/>
      <c r="AD1" s="625" t="s">
        <v>271</v>
      </c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6"/>
      <c r="AR1" s="14"/>
      <c r="AS1" s="3">
        <f>[1]UnosPod!AB8</f>
        <v>4</v>
      </c>
      <c r="AT1" s="3">
        <f>[1]UnosPod!AC8</f>
        <v>2</v>
      </c>
      <c r="AU1" s="3">
        <f>[1]UnosPod!AD8</f>
        <v>2</v>
      </c>
      <c r="AV1" s="3">
        <f>[1]UnosPod!AE8</f>
        <v>7</v>
      </c>
      <c r="AW1" s="3">
        <f>[1]UnosPod!AF8</f>
        <v>0</v>
      </c>
      <c r="AX1" s="3">
        <f>[1]UnosPod!AG8</f>
        <v>0</v>
      </c>
      <c r="AY1" s="3">
        <f>[1]UnosPod!AH8</f>
        <v>3</v>
      </c>
      <c r="AZ1" s="3">
        <f>[1]UnosPod!AI8</f>
        <v>0</v>
      </c>
      <c r="BA1" s="3">
        <f>[1]UnosPod!AJ8</f>
        <v>8</v>
      </c>
      <c r="BB1" s="3">
        <f>[1]UnosPod!AK8</f>
        <v>0</v>
      </c>
      <c r="BC1" s="3">
        <f>[1]UnosPod!AL8</f>
        <v>0</v>
      </c>
      <c r="BD1" s="3">
        <f>[1]UnosPod!AM8</f>
        <v>0</v>
      </c>
      <c r="BE1" s="3">
        <f>[1]UnosPod!AN8</f>
        <v>4</v>
      </c>
    </row>
    <row r="2" spans="1:57" x14ac:dyDescent="0.25">
      <c r="AD2" s="627" t="s">
        <v>11</v>
      </c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9"/>
      <c r="AR2" s="14"/>
      <c r="AU2" s="634" t="s">
        <v>0</v>
      </c>
      <c r="AV2" s="634"/>
      <c r="AW2" s="634"/>
      <c r="AX2" s="634"/>
      <c r="AY2" s="634"/>
      <c r="AZ2" s="634"/>
      <c r="BA2" s="634"/>
      <c r="BB2" s="634"/>
      <c r="BC2" s="634"/>
      <c r="BD2" s="634"/>
      <c r="BE2" s="634"/>
    </row>
    <row r="3" spans="1:57" ht="15.75" x14ac:dyDescent="0.25">
      <c r="AT3" s="7">
        <f>[1]UnosPod!AB9</f>
        <v>2</v>
      </c>
      <c r="AU3" s="7">
        <f>[1]UnosPod!AC9</f>
        <v>2</v>
      </c>
      <c r="AV3" s="7">
        <f>[1]UnosPod!AD9</f>
        <v>7</v>
      </c>
      <c r="AW3" s="7">
        <f>[1]UnosPod!AE9</f>
        <v>0</v>
      </c>
      <c r="AX3" s="7">
        <f>[1]UnosPod!AF9</f>
        <v>0</v>
      </c>
      <c r="AY3" s="7">
        <f>[1]UnosPod!AG9</f>
        <v>3</v>
      </c>
      <c r="AZ3" s="7">
        <f>[1]UnosPod!AH9</f>
        <v>0</v>
      </c>
      <c r="BA3" s="7">
        <f>[1]UnosPod!AI9</f>
        <v>8</v>
      </c>
      <c r="BB3" s="7">
        <f>[1]UnosPod!AJ9</f>
        <v>0</v>
      </c>
      <c r="BC3" s="7">
        <f>[1]UnosPod!AK9</f>
        <v>0</v>
      </c>
      <c r="BD3" s="7">
        <f>[1]UnosPod!AL9</f>
        <v>0</v>
      </c>
      <c r="BE3" s="7">
        <f>[1]UnosPod!AM9</f>
        <v>4</v>
      </c>
    </row>
    <row r="4" spans="1:57" x14ac:dyDescent="0.25">
      <c r="AU4" s="634" t="s">
        <v>1</v>
      </c>
      <c r="AV4" s="634"/>
      <c r="AW4" s="634"/>
      <c r="AX4" s="634"/>
      <c r="AY4" s="634"/>
      <c r="AZ4" s="634"/>
      <c r="BA4" s="634"/>
      <c r="BB4" s="634"/>
      <c r="BC4" s="634"/>
      <c r="BD4" s="634"/>
      <c r="BE4" s="634"/>
    </row>
    <row r="5" spans="1:57" ht="18.75" x14ac:dyDescent="0.3">
      <c r="A5" s="132" t="s">
        <v>272</v>
      </c>
      <c r="K5" s="133" t="str">
        <f>[1]UnosPod!F8</f>
        <v xml:space="preserve">SME  INVEST d.o.o. </v>
      </c>
      <c r="L5" s="133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W5" s="1"/>
      <c r="AX5" s="9"/>
      <c r="AY5" s="9"/>
      <c r="AZ5" s="9"/>
      <c r="BA5" s="7">
        <f>[1]UnosPod!AB10</f>
        <v>6</v>
      </c>
      <c r="BB5" s="7">
        <f>[1]UnosPod!AC10</f>
        <v>6</v>
      </c>
      <c r="BC5" s="7">
        <f>[1]UnosPod!AD10</f>
        <v>3</v>
      </c>
      <c r="BD5" s="7">
        <f>[1]UnosPod!AE10</f>
        <v>0</v>
      </c>
      <c r="BE5" s="7">
        <f>[1]UnosPod!AF10</f>
        <v>0</v>
      </c>
    </row>
    <row r="6" spans="1:57" x14ac:dyDescent="0.25">
      <c r="A6" s="135"/>
      <c r="B6" s="21"/>
      <c r="C6" s="21"/>
      <c r="D6" s="21"/>
      <c r="E6" s="21"/>
      <c r="F6" s="21"/>
      <c r="G6" s="21"/>
      <c r="H6" s="21"/>
      <c r="I6" s="21"/>
      <c r="J6" s="21"/>
      <c r="K6" s="136"/>
      <c r="L6" s="136"/>
      <c r="M6" s="21"/>
      <c r="N6" s="21"/>
      <c r="AD6" s="21"/>
      <c r="AE6" s="21"/>
      <c r="AW6" s="10"/>
      <c r="AX6" s="11"/>
      <c r="AY6" s="11"/>
      <c r="AZ6" s="11"/>
      <c r="BA6" s="11"/>
      <c r="BB6" s="11"/>
      <c r="BC6" s="11"/>
      <c r="BD6" s="11"/>
      <c r="BE6" s="11" t="s">
        <v>3</v>
      </c>
    </row>
    <row r="7" spans="1:57" ht="15.75" x14ac:dyDescent="0.25">
      <c r="A7" s="132" t="s">
        <v>273</v>
      </c>
      <c r="K7" s="12" t="str">
        <f>[1]UnosPod!F15</f>
        <v>Financijske djelatnosti</v>
      </c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21"/>
      <c r="AE7" s="21"/>
      <c r="AF7" s="21"/>
      <c r="AG7" s="21"/>
      <c r="AH7" s="21"/>
      <c r="AX7" s="138"/>
      <c r="AY7" s="138"/>
      <c r="AZ7" s="138"/>
      <c r="BA7" s="138"/>
      <c r="BB7" s="7">
        <f>[1]UnosPod!AB11</f>
        <v>6</v>
      </c>
      <c r="BC7" s="7">
        <f>[1]UnosPod!AC11</f>
        <v>6</v>
      </c>
      <c r="BD7" s="7">
        <f>[1]UnosPod!AD11</f>
        <v>3</v>
      </c>
      <c r="BE7" s="7">
        <f>[1]UnosPod!AE11</f>
        <v>0</v>
      </c>
    </row>
    <row r="8" spans="1:57" x14ac:dyDescent="0.25">
      <c r="A8" s="132"/>
      <c r="K8" s="139"/>
      <c r="L8" s="139"/>
      <c r="Z8" s="21"/>
      <c r="AA8" s="21"/>
      <c r="AB8" s="21"/>
      <c r="AC8" s="21"/>
      <c r="AD8" s="21"/>
      <c r="AE8" s="21"/>
      <c r="AF8" s="21"/>
      <c r="AG8" s="21"/>
      <c r="AH8" s="21"/>
      <c r="AX8" s="635" t="s">
        <v>5</v>
      </c>
      <c r="AY8" s="635"/>
      <c r="AZ8" s="635"/>
      <c r="BA8" s="635"/>
      <c r="BB8" s="635"/>
      <c r="BC8" s="635"/>
      <c r="BD8" s="635"/>
      <c r="BE8" s="635"/>
    </row>
    <row r="9" spans="1:57" ht="15.75" x14ac:dyDescent="0.25">
      <c r="A9" s="132" t="s">
        <v>274</v>
      </c>
      <c r="K9" s="140" t="str">
        <f>Sjedište&amp;", "&amp;Adresa</f>
        <v>MOSTAR,  ul Kralja Petra Krešimira IV</v>
      </c>
      <c r="L9" s="14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21"/>
      <c r="AE9" s="21"/>
      <c r="AF9" s="21"/>
      <c r="AG9" s="21"/>
      <c r="AH9" s="21"/>
      <c r="AU9" s="138"/>
      <c r="AV9" s="138"/>
      <c r="AW9" s="138"/>
      <c r="AX9" s="142"/>
      <c r="AY9" s="142"/>
      <c r="AZ9" s="142"/>
      <c r="BA9" s="142"/>
      <c r="BB9" s="143"/>
      <c r="BC9" s="7">
        <f>[1]UnosPod!AB12</f>
        <v>1</v>
      </c>
      <c r="BD9" s="7">
        <f>[1]UnosPod!AC12</f>
        <v>8</v>
      </c>
      <c r="BE9" s="7">
        <f>[1]UnosPod!AD12</f>
        <v>0</v>
      </c>
    </row>
    <row r="10" spans="1:57" x14ac:dyDescent="0.25">
      <c r="A10" s="132"/>
      <c r="AU10" s="138"/>
      <c r="AV10" s="138"/>
      <c r="AW10" s="138"/>
      <c r="AX10" s="636" t="s">
        <v>7</v>
      </c>
      <c r="AY10" s="636"/>
      <c r="AZ10" s="636"/>
      <c r="BA10" s="636"/>
      <c r="BB10" s="636"/>
      <c r="BC10" s="636"/>
      <c r="BD10" s="636"/>
      <c r="BE10" s="636"/>
    </row>
    <row r="11" spans="1:57" x14ac:dyDescent="0.25">
      <c r="A11" s="135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44"/>
      <c r="O11" s="144"/>
      <c r="P11" s="144"/>
      <c r="Q11" s="144"/>
      <c r="R11" s="144"/>
      <c r="S11" s="144"/>
    </row>
    <row r="12" spans="1:57" x14ac:dyDescent="0.25">
      <c r="A12" s="632" t="str">
        <f>[1]UnosPod!AB13</f>
        <v>ADDIKO BANK D.D. SARAJEVO</v>
      </c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114"/>
      <c r="R12" s="114"/>
      <c r="S12" s="114"/>
      <c r="V12" s="633">
        <f>[1]UnosPod!AB15</f>
        <v>0</v>
      </c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P12" s="633">
        <f>[1]UnosPod!AB17</f>
        <v>0</v>
      </c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633"/>
      <c r="BB12" s="633"/>
      <c r="BC12" s="633"/>
      <c r="BD12" s="633"/>
      <c r="BE12" s="633"/>
    </row>
    <row r="13" spans="1:57" s="125" customFormat="1" ht="12" x14ac:dyDescent="0.2">
      <c r="A13" s="622" t="s">
        <v>9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145"/>
      <c r="R13" s="145"/>
      <c r="S13" s="145"/>
      <c r="V13" s="622" t="s">
        <v>9</v>
      </c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P13" s="622" t="s">
        <v>9</v>
      </c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  <c r="BB13" s="622"/>
      <c r="BC13" s="622"/>
      <c r="BD13" s="622"/>
      <c r="BE13" s="622"/>
    </row>
    <row r="14" spans="1:57" s="123" customFormat="1" ht="15.75" x14ac:dyDescent="0.25">
      <c r="A14" s="146">
        <f>[1]UnosPod!AB14</f>
        <v>3</v>
      </c>
      <c r="B14" s="146">
        <f>[1]UnosPod!AC14</f>
        <v>0</v>
      </c>
      <c r="C14" s="146">
        <f>[1]UnosPod!AD14</f>
        <v>6</v>
      </c>
      <c r="D14" s="146">
        <f>[1]UnosPod!AE14</f>
        <v>0</v>
      </c>
      <c r="E14" s="146">
        <f>[1]UnosPod!AF14</f>
        <v>2</v>
      </c>
      <c r="F14" s="146">
        <f>[1]UnosPod!AG14</f>
        <v>1</v>
      </c>
      <c r="G14" s="146">
        <f>[1]UnosPod!AH14</f>
        <v>0</v>
      </c>
      <c r="H14" s="146">
        <f>[1]UnosPod!AI14</f>
        <v>0</v>
      </c>
      <c r="I14" s="146">
        <f>[1]UnosPod!AJ14</f>
        <v>0</v>
      </c>
      <c r="J14" s="146">
        <f>[1]UnosPod!AK14</f>
        <v>0</v>
      </c>
      <c r="K14" s="146">
        <f>[1]UnosPod!AL14</f>
        <v>0</v>
      </c>
      <c r="L14" s="146">
        <f>[1]UnosPod!AM14</f>
        <v>1</v>
      </c>
      <c r="M14" s="146">
        <f>[1]UnosPod!AN14</f>
        <v>9</v>
      </c>
      <c r="N14" s="146">
        <f>[1]UnosPod!AO14</f>
        <v>8</v>
      </c>
      <c r="O14" s="146">
        <f>[1]UnosPod!AP14</f>
        <v>9</v>
      </c>
      <c r="P14" s="146">
        <f>[1]UnosPod!AQ14</f>
        <v>3</v>
      </c>
      <c r="Q14" s="147"/>
      <c r="R14" s="148"/>
      <c r="S14" s="148"/>
      <c r="T14" s="149"/>
      <c r="U14" s="149"/>
      <c r="V14" s="3">
        <f>[1]UnosPod!AB16</f>
        <v>0</v>
      </c>
      <c r="W14" s="3">
        <f>[1]UnosPod!AC16</f>
        <v>0</v>
      </c>
      <c r="X14" s="3">
        <f>[1]UnosPod!AD16</f>
        <v>0</v>
      </c>
      <c r="Y14" s="3">
        <f>[1]UnosPod!AE16</f>
        <v>0</v>
      </c>
      <c r="Z14" s="3">
        <f>[1]UnosPod!AF16</f>
        <v>0</v>
      </c>
      <c r="AA14" s="3">
        <f>[1]UnosPod!AG16</f>
        <v>0</v>
      </c>
      <c r="AB14" s="3">
        <f>[1]UnosPod!AH16</f>
        <v>0</v>
      </c>
      <c r="AC14" s="3">
        <f>[1]UnosPod!AI16</f>
        <v>0</v>
      </c>
      <c r="AD14" s="3">
        <f>[1]UnosPod!AJ16</f>
        <v>0</v>
      </c>
      <c r="AE14" s="3">
        <f>[1]UnosPod!AK16</f>
        <v>0</v>
      </c>
      <c r="AF14" s="3">
        <f>[1]UnosPod!AL16</f>
        <v>0</v>
      </c>
      <c r="AG14" s="3">
        <f>[1]UnosPod!AM16</f>
        <v>0</v>
      </c>
      <c r="AH14" s="3">
        <f>[1]UnosPod!AN16</f>
        <v>0</v>
      </c>
      <c r="AI14" s="3">
        <f>[1]UnosPod!AO16</f>
        <v>0</v>
      </c>
      <c r="AJ14" s="3">
        <f>[1]UnosPod!AP16</f>
        <v>0</v>
      </c>
      <c r="AK14" s="3">
        <f>[1]UnosPod!AQ16</f>
        <v>0</v>
      </c>
      <c r="AL14" s="149"/>
      <c r="AM14" s="149"/>
      <c r="AN14" s="149"/>
      <c r="AO14" s="149"/>
      <c r="AP14" s="3">
        <f>[1]UnosPod!AB18</f>
        <v>0</v>
      </c>
      <c r="AQ14" s="3">
        <f>[1]UnosPod!AC18</f>
        <v>0</v>
      </c>
      <c r="AR14" s="3">
        <f>[1]UnosPod!AD18</f>
        <v>0</v>
      </c>
      <c r="AS14" s="3">
        <f>[1]UnosPod!AE18</f>
        <v>0</v>
      </c>
      <c r="AT14" s="3">
        <f>[1]UnosPod!AF18</f>
        <v>0</v>
      </c>
      <c r="AU14" s="3">
        <f>[1]UnosPod!AG18</f>
        <v>0</v>
      </c>
      <c r="AV14" s="3">
        <f>[1]UnosPod!AH18</f>
        <v>0</v>
      </c>
      <c r="AW14" s="3">
        <f>[1]UnosPod!AI18</f>
        <v>0</v>
      </c>
      <c r="AX14" s="3">
        <f>[1]UnosPod!AJ18</f>
        <v>0</v>
      </c>
      <c r="AY14" s="3">
        <f>[1]UnosPod!AK18</f>
        <v>0</v>
      </c>
      <c r="AZ14" s="3">
        <f>[1]UnosPod!AL18</f>
        <v>0</v>
      </c>
      <c r="BA14" s="3">
        <f>[1]UnosPod!AM18</f>
        <v>0</v>
      </c>
      <c r="BB14" s="3">
        <f>[1]UnosPod!AN18</f>
        <v>0</v>
      </c>
      <c r="BC14" s="3">
        <f>[1]UnosPod!AO18</f>
        <v>0</v>
      </c>
      <c r="BD14" s="3">
        <f>[1]UnosPod!AP18</f>
        <v>0</v>
      </c>
      <c r="BE14" s="3">
        <f>[1]UnosPod!AQ18</f>
        <v>0</v>
      </c>
    </row>
    <row r="15" spans="1:57" x14ac:dyDescent="0.25">
      <c r="Z15" s="21"/>
      <c r="AA15" s="21"/>
      <c r="AB15" s="21"/>
      <c r="AC15" s="21"/>
      <c r="AD15" s="21"/>
      <c r="AE15" s="21"/>
      <c r="AF15" s="21"/>
      <c r="AG15" s="21"/>
      <c r="AH15" s="21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</row>
    <row r="16" spans="1:57" ht="26.25" x14ac:dyDescent="0.4">
      <c r="A16" s="637" t="str">
        <f>"BILANCA STANJA na dan "&amp;[1]UnosPod!M6&amp;[1]UnosPod!N6&amp;"."&amp;[1]UnosPod!O6&amp;[1]UnosPod!P6&amp;"."&amp;PoslGod&amp;". godine"</f>
        <v>BILANCA STANJA na dan 30.06.2018. godine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</row>
    <row r="17" spans="1:61" x14ac:dyDescent="0.25"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BC17" s="2" t="s">
        <v>275</v>
      </c>
    </row>
    <row r="18" spans="1:61" s="123" customFormat="1" ht="15.75" x14ac:dyDescent="0.25">
      <c r="A18" s="638" t="s">
        <v>276</v>
      </c>
      <c r="B18" s="639"/>
      <c r="C18" s="639"/>
      <c r="D18" s="639"/>
      <c r="E18" s="640"/>
      <c r="F18" s="15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3"/>
      <c r="V18" s="153"/>
      <c r="W18" s="154"/>
      <c r="X18" s="641"/>
      <c r="Y18" s="642"/>
      <c r="Z18" s="643"/>
      <c r="AA18" s="642" t="s">
        <v>277</v>
      </c>
      <c r="AB18" s="642"/>
      <c r="AC18" s="642"/>
      <c r="AD18" s="641" t="s">
        <v>278</v>
      </c>
      <c r="AE18" s="642"/>
      <c r="AF18" s="642"/>
      <c r="AG18" s="642"/>
      <c r="AH18" s="642"/>
      <c r="AI18" s="642"/>
      <c r="AJ18" s="642"/>
      <c r="AK18" s="642"/>
      <c r="AL18" s="642"/>
      <c r="AM18" s="642"/>
      <c r="AN18" s="642"/>
      <c r="AO18" s="642"/>
      <c r="AP18" s="642"/>
      <c r="AQ18" s="642"/>
      <c r="AR18" s="642"/>
      <c r="AS18" s="642"/>
      <c r="AT18" s="642"/>
      <c r="AU18" s="642"/>
      <c r="AV18" s="642"/>
      <c r="AW18" s="642"/>
      <c r="AX18" s="643"/>
      <c r="AY18" s="645" t="s">
        <v>279</v>
      </c>
      <c r="AZ18" s="645"/>
      <c r="BA18" s="645"/>
      <c r="BB18" s="645"/>
      <c r="BC18" s="645"/>
      <c r="BD18" s="645"/>
      <c r="BE18" s="645"/>
    </row>
    <row r="19" spans="1:61" s="123" customFormat="1" ht="15.75" x14ac:dyDescent="0.25">
      <c r="A19" s="646" t="s">
        <v>19</v>
      </c>
      <c r="B19" s="647"/>
      <c r="C19" s="647"/>
      <c r="D19" s="647"/>
      <c r="E19" s="648"/>
      <c r="F19" s="649" t="s">
        <v>15</v>
      </c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149"/>
      <c r="V19" s="149"/>
      <c r="W19" s="155"/>
      <c r="X19" s="649" t="s">
        <v>16</v>
      </c>
      <c r="Y19" s="644"/>
      <c r="Z19" s="650"/>
      <c r="AA19" s="644"/>
      <c r="AB19" s="644"/>
      <c r="AC19" s="644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651"/>
      <c r="AR19" s="651"/>
      <c r="AS19" s="651"/>
      <c r="AT19" s="651"/>
      <c r="AU19" s="651"/>
      <c r="AV19" s="651"/>
      <c r="AW19" s="651"/>
      <c r="AX19" s="651"/>
      <c r="AY19" s="652" t="s">
        <v>280</v>
      </c>
      <c r="AZ19" s="652"/>
      <c r="BA19" s="652"/>
      <c r="BB19" s="652"/>
      <c r="BC19" s="652"/>
      <c r="BD19" s="652"/>
      <c r="BE19" s="652"/>
    </row>
    <row r="20" spans="1:61" s="123" customFormat="1" ht="15.75" x14ac:dyDescent="0.25">
      <c r="A20" s="653" t="s">
        <v>23</v>
      </c>
      <c r="B20" s="654"/>
      <c r="C20" s="654"/>
      <c r="D20" s="654"/>
      <c r="E20" s="655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58"/>
      <c r="W20" s="159"/>
      <c r="X20" s="656"/>
      <c r="Y20" s="657"/>
      <c r="Z20" s="658"/>
      <c r="AA20" s="657"/>
      <c r="AB20" s="657"/>
      <c r="AC20" s="657"/>
      <c r="AD20" s="659" t="s">
        <v>281</v>
      </c>
      <c r="AE20" s="659"/>
      <c r="AF20" s="659"/>
      <c r="AG20" s="659"/>
      <c r="AH20" s="659"/>
      <c r="AI20" s="659"/>
      <c r="AJ20" s="659"/>
      <c r="AK20" s="659" t="s">
        <v>282</v>
      </c>
      <c r="AL20" s="659"/>
      <c r="AM20" s="659"/>
      <c r="AN20" s="659"/>
      <c r="AO20" s="659"/>
      <c r="AP20" s="659"/>
      <c r="AQ20" s="659"/>
      <c r="AR20" s="659" t="s">
        <v>283</v>
      </c>
      <c r="AS20" s="659"/>
      <c r="AT20" s="659"/>
      <c r="AU20" s="659"/>
      <c r="AV20" s="659"/>
      <c r="AW20" s="659"/>
      <c r="AX20" s="659"/>
      <c r="AY20" s="659" t="s">
        <v>284</v>
      </c>
      <c r="AZ20" s="659"/>
      <c r="BA20" s="659"/>
      <c r="BB20" s="659"/>
      <c r="BC20" s="659"/>
      <c r="BD20" s="659"/>
      <c r="BE20" s="659"/>
    </row>
    <row r="21" spans="1:61" s="123" customFormat="1" ht="14.25" customHeight="1" x14ac:dyDescent="0.25">
      <c r="A21" s="653">
        <v>1</v>
      </c>
      <c r="B21" s="654"/>
      <c r="C21" s="654"/>
      <c r="D21" s="654"/>
      <c r="E21" s="655"/>
      <c r="F21" s="667">
        <v>2</v>
      </c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160"/>
      <c r="V21" s="160"/>
      <c r="W21" s="161"/>
      <c r="X21" s="667">
        <v>3</v>
      </c>
      <c r="Y21" s="668"/>
      <c r="Z21" s="669"/>
      <c r="AA21" s="660">
        <v>4</v>
      </c>
      <c r="AB21" s="654"/>
      <c r="AC21" s="655"/>
      <c r="AD21" s="653">
        <v>5</v>
      </c>
      <c r="AE21" s="660"/>
      <c r="AF21" s="654"/>
      <c r="AG21" s="654"/>
      <c r="AH21" s="654"/>
      <c r="AI21" s="654"/>
      <c r="AJ21" s="661"/>
      <c r="AK21" s="660">
        <v>6</v>
      </c>
      <c r="AL21" s="660"/>
      <c r="AM21" s="654"/>
      <c r="AN21" s="654"/>
      <c r="AO21" s="654"/>
      <c r="AP21" s="654"/>
      <c r="AQ21" s="661"/>
      <c r="AR21" s="653">
        <v>7</v>
      </c>
      <c r="AS21" s="660"/>
      <c r="AT21" s="654"/>
      <c r="AU21" s="654"/>
      <c r="AV21" s="654"/>
      <c r="AW21" s="654"/>
      <c r="AX21" s="661"/>
      <c r="AY21" s="660">
        <v>8</v>
      </c>
      <c r="AZ21" s="660"/>
      <c r="BA21" s="654"/>
      <c r="BB21" s="654"/>
      <c r="BC21" s="654"/>
      <c r="BD21" s="654"/>
      <c r="BE21" s="661"/>
    </row>
    <row r="22" spans="1:61" s="123" customFormat="1" ht="15.75" x14ac:dyDescent="0.25">
      <c r="A22" s="662"/>
      <c r="B22" s="663"/>
      <c r="C22" s="663"/>
      <c r="D22" s="663"/>
      <c r="E22" s="664"/>
      <c r="F22" s="162" t="s">
        <v>285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53"/>
      <c r="V22" s="153"/>
      <c r="W22" s="154"/>
      <c r="X22" s="665"/>
      <c r="Y22" s="665"/>
      <c r="Z22" s="665"/>
      <c r="AA22" s="645"/>
      <c r="AB22" s="645"/>
      <c r="AC22" s="645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666"/>
      <c r="AV22" s="666"/>
      <c r="AW22" s="666"/>
      <c r="AX22" s="666"/>
      <c r="AY22" s="666"/>
      <c r="AZ22" s="666"/>
      <c r="BA22" s="666"/>
      <c r="BB22" s="666"/>
      <c r="BC22" s="666"/>
      <c r="BD22" s="666"/>
      <c r="BE22" s="666"/>
    </row>
    <row r="23" spans="1:61" s="123" customFormat="1" ht="15.75" x14ac:dyDescent="0.25">
      <c r="A23" s="681"/>
      <c r="B23" s="682"/>
      <c r="C23" s="682"/>
      <c r="D23" s="682"/>
      <c r="E23" s="683"/>
      <c r="F23" s="162" t="s">
        <v>286</v>
      </c>
      <c r="G23" s="153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3"/>
      <c r="V23" s="153"/>
      <c r="W23" s="154"/>
      <c r="X23" s="684" t="s">
        <v>287</v>
      </c>
      <c r="Y23" s="684"/>
      <c r="Z23" s="684"/>
      <c r="AA23" s="686" t="s">
        <v>288</v>
      </c>
      <c r="AB23" s="686"/>
      <c r="AC23" s="686"/>
      <c r="AD23" s="670">
        <f>+AD25+AD31+AD37+AD38+AD43+AD44+AD56+AD59</f>
        <v>852760</v>
      </c>
      <c r="AE23" s="671"/>
      <c r="AF23" s="671"/>
      <c r="AG23" s="671"/>
      <c r="AH23" s="671"/>
      <c r="AI23" s="671"/>
      <c r="AJ23" s="671"/>
      <c r="AK23" s="670">
        <f>+AK25+AK31+AK37+AK38+AK43+AK44+AK56+AK59</f>
        <v>736995</v>
      </c>
      <c r="AL23" s="671"/>
      <c r="AM23" s="671"/>
      <c r="AN23" s="671"/>
      <c r="AO23" s="671"/>
      <c r="AP23" s="671"/>
      <c r="AQ23" s="671"/>
      <c r="AR23" s="670">
        <f>AD23-AK23</f>
        <v>115765</v>
      </c>
      <c r="AS23" s="671"/>
      <c r="AT23" s="671"/>
      <c r="AU23" s="671"/>
      <c r="AV23" s="671"/>
      <c r="AW23" s="671"/>
      <c r="AX23" s="671"/>
      <c r="AY23" s="670">
        <f>+AY25+AY31+AY37+AY38+AY43+AY44+AY56+AY59</f>
        <v>405008</v>
      </c>
      <c r="AZ23" s="671"/>
      <c r="BA23" s="671"/>
      <c r="BB23" s="671"/>
      <c r="BC23" s="671"/>
      <c r="BD23" s="671"/>
      <c r="BE23" s="671"/>
      <c r="BI23" s="164"/>
    </row>
    <row r="24" spans="1:61" s="123" customFormat="1" ht="15.75" customHeight="1" x14ac:dyDescent="0.25">
      <c r="A24" s="673"/>
      <c r="B24" s="674"/>
      <c r="C24" s="674"/>
      <c r="D24" s="674"/>
      <c r="E24" s="675"/>
      <c r="F24" s="165" t="s">
        <v>289</v>
      </c>
      <c r="G24" s="158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  <c r="V24" s="158"/>
      <c r="W24" s="159"/>
      <c r="X24" s="685"/>
      <c r="Y24" s="685"/>
      <c r="Z24" s="685"/>
      <c r="AA24" s="687"/>
      <c r="AB24" s="687"/>
      <c r="AC24" s="687"/>
      <c r="AD24" s="672"/>
      <c r="AE24" s="672"/>
      <c r="AF24" s="672"/>
      <c r="AG24" s="672"/>
      <c r="AH24" s="672"/>
      <c r="AI24" s="672"/>
      <c r="AJ24" s="672"/>
      <c r="AK24" s="672"/>
      <c r="AL24" s="672"/>
      <c r="AM24" s="672"/>
      <c r="AN24" s="672"/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I24" s="164"/>
    </row>
    <row r="25" spans="1:61" s="123" customFormat="1" ht="14.25" customHeight="1" x14ac:dyDescent="0.25">
      <c r="A25" s="676" t="s">
        <v>290</v>
      </c>
      <c r="B25" s="677"/>
      <c r="C25" s="677"/>
      <c r="D25" s="677"/>
      <c r="E25" s="678"/>
      <c r="F25" s="166" t="s">
        <v>782</v>
      </c>
      <c r="G25" s="160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0"/>
      <c r="V25" s="160"/>
      <c r="W25" s="161"/>
      <c r="X25" s="679"/>
      <c r="Y25" s="679"/>
      <c r="Z25" s="679"/>
      <c r="AA25" s="680" t="s">
        <v>291</v>
      </c>
      <c r="AB25" s="680"/>
      <c r="AC25" s="680"/>
      <c r="AD25" s="595">
        <f>SUM(AD26:AJ30)</f>
        <v>7969</v>
      </c>
      <c r="AE25" s="595"/>
      <c r="AF25" s="595"/>
      <c r="AG25" s="595"/>
      <c r="AH25" s="595"/>
      <c r="AI25" s="595"/>
      <c r="AJ25" s="595"/>
      <c r="AK25" s="595">
        <f>SUM(AK26:AQ30)</f>
        <v>7969</v>
      </c>
      <c r="AL25" s="595"/>
      <c r="AM25" s="595"/>
      <c r="AN25" s="595"/>
      <c r="AO25" s="595"/>
      <c r="AP25" s="595"/>
      <c r="AQ25" s="595"/>
      <c r="AR25" s="595">
        <f t="shared" ref="AR25:AR37" si="0">AD25-AK25</f>
        <v>0</v>
      </c>
      <c r="AS25" s="595"/>
      <c r="AT25" s="595"/>
      <c r="AU25" s="595"/>
      <c r="AV25" s="595"/>
      <c r="AW25" s="595"/>
      <c r="AX25" s="595"/>
      <c r="AY25" s="595">
        <f>SUM(AY26:BE30)</f>
        <v>0</v>
      </c>
      <c r="AZ25" s="595"/>
      <c r="BA25" s="595"/>
      <c r="BB25" s="595"/>
      <c r="BC25" s="595"/>
      <c r="BD25" s="595"/>
      <c r="BE25" s="595"/>
      <c r="BI25" s="164"/>
    </row>
    <row r="26" spans="1:61" s="123" customFormat="1" ht="14.25" customHeight="1" x14ac:dyDescent="0.25">
      <c r="A26" s="695" t="s">
        <v>292</v>
      </c>
      <c r="B26" s="696"/>
      <c r="C26" s="696"/>
      <c r="D26" s="696"/>
      <c r="E26" s="697"/>
      <c r="F26" s="168" t="s">
        <v>293</v>
      </c>
      <c r="G26" s="169" t="s">
        <v>294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1"/>
      <c r="X26" s="692" t="str">
        <f>[1]Baza!F172</f>
        <v>-</v>
      </c>
      <c r="Y26" s="692"/>
      <c r="Z26" s="692"/>
      <c r="AA26" s="698" t="s">
        <v>295</v>
      </c>
      <c r="AB26" s="698"/>
      <c r="AC26" s="698"/>
      <c r="AD26" s="688">
        <f>ROUND([1]UnosPod!F473,0)</f>
        <v>0</v>
      </c>
      <c r="AE26" s="688"/>
      <c r="AF26" s="688"/>
      <c r="AG26" s="688"/>
      <c r="AH26" s="688"/>
      <c r="AI26" s="688"/>
      <c r="AJ26" s="688"/>
      <c r="AK26" s="688">
        <f>ROUND([1]UnosPod!M473,0)</f>
        <v>0</v>
      </c>
      <c r="AL26" s="688"/>
      <c r="AM26" s="688"/>
      <c r="AN26" s="688"/>
      <c r="AO26" s="688"/>
      <c r="AP26" s="688"/>
      <c r="AQ26" s="688"/>
      <c r="AR26" s="688">
        <f t="shared" si="0"/>
        <v>0</v>
      </c>
      <c r="AS26" s="688"/>
      <c r="AT26" s="688"/>
      <c r="AU26" s="688"/>
      <c r="AV26" s="688"/>
      <c r="AW26" s="688"/>
      <c r="AX26" s="688"/>
      <c r="AY26" s="688">
        <f>[1]PretGod!B155</f>
        <v>0</v>
      </c>
      <c r="AZ26" s="688"/>
      <c r="BA26" s="688"/>
      <c r="BB26" s="688"/>
      <c r="BC26" s="688"/>
      <c r="BD26" s="688"/>
      <c r="BE26" s="688"/>
      <c r="BI26" s="164"/>
    </row>
    <row r="27" spans="1:61" s="123" customFormat="1" ht="14.25" customHeight="1" x14ac:dyDescent="0.25">
      <c r="A27" s="689" t="s">
        <v>296</v>
      </c>
      <c r="B27" s="690"/>
      <c r="C27" s="690"/>
      <c r="D27" s="690"/>
      <c r="E27" s="691"/>
      <c r="F27" s="172" t="s">
        <v>297</v>
      </c>
      <c r="G27" s="173" t="s">
        <v>298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X27" s="692" t="str">
        <f>[1]Baza!F173</f>
        <v>-</v>
      </c>
      <c r="Y27" s="692"/>
      <c r="Z27" s="692"/>
      <c r="AA27" s="693" t="s">
        <v>299</v>
      </c>
      <c r="AB27" s="693"/>
      <c r="AC27" s="693"/>
      <c r="AD27" s="694">
        <f>ROUND([1]UnosPod!F474,0)</f>
        <v>0</v>
      </c>
      <c r="AE27" s="694"/>
      <c r="AF27" s="694"/>
      <c r="AG27" s="694"/>
      <c r="AH27" s="694"/>
      <c r="AI27" s="694"/>
      <c r="AJ27" s="694"/>
      <c r="AK27" s="694">
        <f>ROUND([1]UnosPod!M474,0)</f>
        <v>0</v>
      </c>
      <c r="AL27" s="694"/>
      <c r="AM27" s="694"/>
      <c r="AN27" s="694"/>
      <c r="AO27" s="694"/>
      <c r="AP27" s="694"/>
      <c r="AQ27" s="694"/>
      <c r="AR27" s="694">
        <f t="shared" si="0"/>
        <v>0</v>
      </c>
      <c r="AS27" s="694"/>
      <c r="AT27" s="694"/>
      <c r="AU27" s="694"/>
      <c r="AV27" s="694"/>
      <c r="AW27" s="694"/>
      <c r="AX27" s="694"/>
      <c r="AY27" s="688">
        <f>[1]PretGod!B156</f>
        <v>0</v>
      </c>
      <c r="AZ27" s="688"/>
      <c r="BA27" s="688"/>
      <c r="BB27" s="688"/>
      <c r="BC27" s="688"/>
      <c r="BD27" s="688"/>
      <c r="BE27" s="688"/>
      <c r="BI27" s="164"/>
    </row>
    <row r="28" spans="1:61" s="123" customFormat="1" ht="14.25" customHeight="1" x14ac:dyDescent="0.25">
      <c r="A28" s="689" t="s">
        <v>300</v>
      </c>
      <c r="B28" s="690"/>
      <c r="C28" s="690"/>
      <c r="D28" s="690"/>
      <c r="E28" s="691"/>
      <c r="F28" s="172" t="s">
        <v>301</v>
      </c>
      <c r="G28" s="173" t="s">
        <v>302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5"/>
      <c r="V28" s="175"/>
      <c r="W28" s="176"/>
      <c r="X28" s="692" t="str">
        <f>[1]Baza!F174</f>
        <v>-</v>
      </c>
      <c r="Y28" s="692"/>
      <c r="Z28" s="692"/>
      <c r="AA28" s="693" t="s">
        <v>303</v>
      </c>
      <c r="AB28" s="693"/>
      <c r="AC28" s="693"/>
      <c r="AD28" s="694">
        <f>ROUND([1]UnosPod!F475,0)</f>
        <v>0</v>
      </c>
      <c r="AE28" s="694"/>
      <c r="AF28" s="694"/>
      <c r="AG28" s="694"/>
      <c r="AH28" s="694"/>
      <c r="AI28" s="694"/>
      <c r="AJ28" s="694"/>
      <c r="AK28" s="694">
        <f>ROUND([1]UnosPod!M475,0)</f>
        <v>0</v>
      </c>
      <c r="AL28" s="694"/>
      <c r="AM28" s="694"/>
      <c r="AN28" s="694"/>
      <c r="AO28" s="694"/>
      <c r="AP28" s="694"/>
      <c r="AQ28" s="694"/>
      <c r="AR28" s="694">
        <f t="shared" si="0"/>
        <v>0</v>
      </c>
      <c r="AS28" s="694"/>
      <c r="AT28" s="694"/>
      <c r="AU28" s="694"/>
      <c r="AV28" s="694"/>
      <c r="AW28" s="694"/>
      <c r="AX28" s="694"/>
      <c r="AY28" s="688">
        <f>[1]PretGod!B157</f>
        <v>0</v>
      </c>
      <c r="AZ28" s="688"/>
      <c r="BA28" s="688"/>
      <c r="BB28" s="688"/>
      <c r="BC28" s="688"/>
      <c r="BD28" s="688"/>
      <c r="BE28" s="688"/>
      <c r="BI28" s="164"/>
    </row>
    <row r="29" spans="1:61" s="123" customFormat="1" ht="14.25" customHeight="1" x14ac:dyDescent="0.25">
      <c r="A29" s="689" t="s">
        <v>304</v>
      </c>
      <c r="B29" s="690"/>
      <c r="C29" s="690"/>
      <c r="D29" s="690"/>
      <c r="E29" s="691"/>
      <c r="F29" s="172" t="s">
        <v>305</v>
      </c>
      <c r="G29" s="175" t="s">
        <v>306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4"/>
      <c r="X29" s="692" t="str">
        <f>[1]Baza!F175</f>
        <v>-</v>
      </c>
      <c r="Y29" s="692"/>
      <c r="Z29" s="692"/>
      <c r="AA29" s="693" t="s">
        <v>307</v>
      </c>
      <c r="AB29" s="693"/>
      <c r="AC29" s="693"/>
      <c r="AD29" s="694">
        <f>ROUND([1]UnosPod!F476+[1]UnosPod!F477,0)</f>
        <v>7969</v>
      </c>
      <c r="AE29" s="694"/>
      <c r="AF29" s="694"/>
      <c r="AG29" s="694"/>
      <c r="AH29" s="694"/>
      <c r="AI29" s="694"/>
      <c r="AJ29" s="694"/>
      <c r="AK29" s="694">
        <f>ROUND([1]UnosPod!M476+[1]UnosPod!M477,0)</f>
        <v>7969</v>
      </c>
      <c r="AL29" s="694"/>
      <c r="AM29" s="694"/>
      <c r="AN29" s="694"/>
      <c r="AO29" s="694"/>
      <c r="AP29" s="694"/>
      <c r="AQ29" s="694"/>
      <c r="AR29" s="694">
        <f t="shared" si="0"/>
        <v>0</v>
      </c>
      <c r="AS29" s="694"/>
      <c r="AT29" s="694"/>
      <c r="AU29" s="694"/>
      <c r="AV29" s="694"/>
      <c r="AW29" s="694"/>
      <c r="AX29" s="694"/>
      <c r="AY29" s="688">
        <f>[1]PretGod!B158</f>
        <v>0</v>
      </c>
      <c r="AZ29" s="688"/>
      <c r="BA29" s="688"/>
      <c r="BB29" s="688"/>
      <c r="BC29" s="688"/>
      <c r="BD29" s="688"/>
      <c r="BE29" s="688"/>
      <c r="BI29" s="164"/>
    </row>
    <row r="30" spans="1:61" s="123" customFormat="1" ht="14.25" customHeight="1" x14ac:dyDescent="0.25">
      <c r="A30" s="699" t="s">
        <v>308</v>
      </c>
      <c r="B30" s="700"/>
      <c r="C30" s="700"/>
      <c r="D30" s="700"/>
      <c r="E30" s="701"/>
      <c r="F30" s="177" t="s">
        <v>309</v>
      </c>
      <c r="G30" s="178" t="s">
        <v>310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9"/>
      <c r="X30" s="692" t="str">
        <f>[1]Baza!F176</f>
        <v>-</v>
      </c>
      <c r="Y30" s="692"/>
      <c r="Z30" s="692"/>
      <c r="AA30" s="702" t="s">
        <v>311</v>
      </c>
      <c r="AB30" s="702"/>
      <c r="AC30" s="702"/>
      <c r="AD30" s="703">
        <f>ROUND([1]UnosPod!F478+[1]UnosPod!F479,0)</f>
        <v>0</v>
      </c>
      <c r="AE30" s="703"/>
      <c r="AF30" s="703"/>
      <c r="AG30" s="703"/>
      <c r="AH30" s="703"/>
      <c r="AI30" s="703"/>
      <c r="AJ30" s="703"/>
      <c r="AK30" s="703">
        <f>ROUND([1]UnosPod!M478+[1]UnosPod!M479,0)</f>
        <v>0</v>
      </c>
      <c r="AL30" s="703"/>
      <c r="AM30" s="703"/>
      <c r="AN30" s="703"/>
      <c r="AO30" s="703"/>
      <c r="AP30" s="703"/>
      <c r="AQ30" s="703"/>
      <c r="AR30" s="703">
        <f t="shared" si="0"/>
        <v>0</v>
      </c>
      <c r="AS30" s="703"/>
      <c r="AT30" s="703"/>
      <c r="AU30" s="703"/>
      <c r="AV30" s="703"/>
      <c r="AW30" s="703"/>
      <c r="AX30" s="703"/>
      <c r="AY30" s="688">
        <f>[1]PretGod!B159</f>
        <v>0</v>
      </c>
      <c r="AZ30" s="688"/>
      <c r="BA30" s="688"/>
      <c r="BB30" s="688"/>
      <c r="BC30" s="688"/>
      <c r="BD30" s="688"/>
      <c r="BE30" s="688"/>
      <c r="BI30" s="164"/>
    </row>
    <row r="31" spans="1:61" s="123" customFormat="1" ht="14.25" customHeight="1" x14ac:dyDescent="0.25">
      <c r="A31" s="676" t="s">
        <v>312</v>
      </c>
      <c r="B31" s="677"/>
      <c r="C31" s="677"/>
      <c r="D31" s="677"/>
      <c r="E31" s="678"/>
      <c r="F31" s="180" t="s">
        <v>783</v>
      </c>
      <c r="G31" s="181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82"/>
      <c r="X31" s="679"/>
      <c r="Y31" s="679"/>
      <c r="Z31" s="679"/>
      <c r="AA31" s="680" t="s">
        <v>313</v>
      </c>
      <c r="AB31" s="680"/>
      <c r="AC31" s="680"/>
      <c r="AD31" s="595">
        <f>SUM(AD32:AJ36)</f>
        <v>88475</v>
      </c>
      <c r="AE31" s="595"/>
      <c r="AF31" s="595"/>
      <c r="AG31" s="595"/>
      <c r="AH31" s="595"/>
      <c r="AI31" s="595"/>
      <c r="AJ31" s="595"/>
      <c r="AK31" s="595">
        <f>SUM(AK32:AQ36)</f>
        <v>58603</v>
      </c>
      <c r="AL31" s="595"/>
      <c r="AM31" s="595"/>
      <c r="AN31" s="595"/>
      <c r="AO31" s="595"/>
      <c r="AP31" s="595"/>
      <c r="AQ31" s="595"/>
      <c r="AR31" s="595">
        <f t="shared" si="0"/>
        <v>29872</v>
      </c>
      <c r="AS31" s="595"/>
      <c r="AT31" s="595"/>
      <c r="AU31" s="595"/>
      <c r="AV31" s="595"/>
      <c r="AW31" s="595"/>
      <c r="AX31" s="595"/>
      <c r="AY31" s="595">
        <f>SUM(AY32:BE36)</f>
        <v>283777</v>
      </c>
      <c r="AZ31" s="595"/>
      <c r="BA31" s="595"/>
      <c r="BB31" s="595"/>
      <c r="BC31" s="595"/>
      <c r="BD31" s="595"/>
      <c r="BE31" s="595"/>
      <c r="BI31" s="164"/>
    </row>
    <row r="32" spans="1:61" s="123" customFormat="1" ht="14.25" customHeight="1" x14ac:dyDescent="0.25">
      <c r="A32" s="695" t="s">
        <v>314</v>
      </c>
      <c r="B32" s="696"/>
      <c r="C32" s="696"/>
      <c r="D32" s="696"/>
      <c r="E32" s="697"/>
      <c r="F32" s="183" t="s">
        <v>293</v>
      </c>
      <c r="G32" s="170" t="s">
        <v>315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1"/>
      <c r="X32" s="692" t="str">
        <f>[1]Baza!F177</f>
        <v>-</v>
      </c>
      <c r="Y32" s="692"/>
      <c r="Z32" s="692"/>
      <c r="AA32" s="698" t="s">
        <v>316</v>
      </c>
      <c r="AB32" s="698"/>
      <c r="AC32" s="698"/>
      <c r="AD32" s="688">
        <f>ROUND([1]UnosPod!F481,0)</f>
        <v>0</v>
      </c>
      <c r="AE32" s="688"/>
      <c r="AF32" s="688"/>
      <c r="AG32" s="688"/>
      <c r="AH32" s="688"/>
      <c r="AI32" s="688"/>
      <c r="AJ32" s="688"/>
      <c r="AK32" s="688">
        <f>ROUND([1]UnosPod!M481,0)</f>
        <v>0</v>
      </c>
      <c r="AL32" s="688"/>
      <c r="AM32" s="688"/>
      <c r="AN32" s="688"/>
      <c r="AO32" s="688"/>
      <c r="AP32" s="688"/>
      <c r="AQ32" s="688"/>
      <c r="AR32" s="688">
        <f t="shared" si="0"/>
        <v>0</v>
      </c>
      <c r="AS32" s="688"/>
      <c r="AT32" s="688"/>
      <c r="AU32" s="688"/>
      <c r="AV32" s="688"/>
      <c r="AW32" s="688"/>
      <c r="AX32" s="688"/>
      <c r="AY32" s="688">
        <f>[1]PretGod!B161</f>
        <v>0</v>
      </c>
      <c r="AZ32" s="688"/>
      <c r="BA32" s="688"/>
      <c r="BB32" s="688"/>
      <c r="BC32" s="688"/>
      <c r="BD32" s="688"/>
      <c r="BE32" s="688"/>
      <c r="BI32" s="164"/>
    </row>
    <row r="33" spans="1:61" s="123" customFormat="1" ht="14.25" customHeight="1" x14ac:dyDescent="0.25">
      <c r="A33" s="689" t="s">
        <v>317</v>
      </c>
      <c r="B33" s="690"/>
      <c r="C33" s="690"/>
      <c r="D33" s="690"/>
      <c r="E33" s="691"/>
      <c r="F33" s="184" t="s">
        <v>297</v>
      </c>
      <c r="G33" s="175" t="s">
        <v>318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4"/>
      <c r="X33" s="692" t="str">
        <f>[1]Baza!F178</f>
        <v>-</v>
      </c>
      <c r="Y33" s="692"/>
      <c r="Z33" s="692"/>
      <c r="AA33" s="693" t="s">
        <v>292</v>
      </c>
      <c r="AB33" s="693"/>
      <c r="AC33" s="693"/>
      <c r="AD33" s="694">
        <f>ROUND([1]UnosPod!F482,0)</f>
        <v>0</v>
      </c>
      <c r="AE33" s="694"/>
      <c r="AF33" s="694"/>
      <c r="AG33" s="694"/>
      <c r="AH33" s="694"/>
      <c r="AI33" s="694"/>
      <c r="AJ33" s="694"/>
      <c r="AK33" s="694">
        <f>ROUND([1]UnosPod!M482,0)</f>
        <v>0</v>
      </c>
      <c r="AL33" s="694"/>
      <c r="AM33" s="694"/>
      <c r="AN33" s="694"/>
      <c r="AO33" s="694"/>
      <c r="AP33" s="694"/>
      <c r="AQ33" s="694"/>
      <c r="AR33" s="694">
        <f t="shared" si="0"/>
        <v>0</v>
      </c>
      <c r="AS33" s="694"/>
      <c r="AT33" s="694"/>
      <c r="AU33" s="694"/>
      <c r="AV33" s="694"/>
      <c r="AW33" s="694"/>
      <c r="AX33" s="694"/>
      <c r="AY33" s="688">
        <f>[1]PretGod!B162</f>
        <v>259313</v>
      </c>
      <c r="AZ33" s="688"/>
      <c r="BA33" s="688"/>
      <c r="BB33" s="688"/>
      <c r="BC33" s="688"/>
      <c r="BD33" s="688"/>
      <c r="BE33" s="688"/>
      <c r="BI33" s="164"/>
    </row>
    <row r="34" spans="1:61" s="123" customFormat="1" ht="14.25" customHeight="1" x14ac:dyDescent="0.25">
      <c r="A34" s="699" t="s">
        <v>319</v>
      </c>
      <c r="B34" s="700"/>
      <c r="C34" s="700"/>
      <c r="D34" s="700"/>
      <c r="E34" s="701"/>
      <c r="F34" s="184" t="s">
        <v>301</v>
      </c>
      <c r="G34" s="173" t="s">
        <v>320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4"/>
      <c r="X34" s="692" t="str">
        <f>[1]Baza!F179</f>
        <v>2.1.1.</v>
      </c>
      <c r="Y34" s="692"/>
      <c r="Z34" s="692"/>
      <c r="AA34" s="693" t="s">
        <v>296</v>
      </c>
      <c r="AB34" s="693"/>
      <c r="AC34" s="693"/>
      <c r="AD34" s="694">
        <f>ROUND([1]UnosPod!F483+[1]UnosPod!F484+[1]UnosPod!F485,0)</f>
        <v>88475</v>
      </c>
      <c r="AE34" s="694"/>
      <c r="AF34" s="694"/>
      <c r="AG34" s="694"/>
      <c r="AH34" s="694"/>
      <c r="AI34" s="694"/>
      <c r="AJ34" s="694"/>
      <c r="AK34" s="694">
        <f>ROUND([1]UnosPod!M483+[1]UnosPod!M484+[1]UnosPod!M485,0)</f>
        <v>58603</v>
      </c>
      <c r="AL34" s="694"/>
      <c r="AM34" s="694"/>
      <c r="AN34" s="694"/>
      <c r="AO34" s="694"/>
      <c r="AP34" s="694"/>
      <c r="AQ34" s="694"/>
      <c r="AR34" s="694">
        <f t="shared" si="0"/>
        <v>29872</v>
      </c>
      <c r="AS34" s="694"/>
      <c r="AT34" s="694"/>
      <c r="AU34" s="694"/>
      <c r="AV34" s="694"/>
      <c r="AW34" s="694"/>
      <c r="AX34" s="694"/>
      <c r="AY34" s="688">
        <f>[1]PretGod!B163</f>
        <v>24464</v>
      </c>
      <c r="AZ34" s="688"/>
      <c r="BA34" s="688"/>
      <c r="BB34" s="688"/>
      <c r="BC34" s="688"/>
      <c r="BD34" s="688"/>
      <c r="BE34" s="688"/>
      <c r="BI34" s="164"/>
    </row>
    <row r="35" spans="1:61" s="123" customFormat="1" ht="14.25" customHeight="1" x14ac:dyDescent="0.25">
      <c r="A35" s="689" t="s">
        <v>321</v>
      </c>
      <c r="B35" s="690"/>
      <c r="C35" s="690"/>
      <c r="D35" s="690"/>
      <c r="E35" s="691"/>
      <c r="F35" s="184" t="s">
        <v>305</v>
      </c>
      <c r="G35" s="175" t="s">
        <v>322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4"/>
      <c r="X35" s="692" t="str">
        <f>[1]Baza!F180</f>
        <v>-</v>
      </c>
      <c r="Y35" s="692"/>
      <c r="Z35" s="692"/>
      <c r="AA35" s="693" t="s">
        <v>300</v>
      </c>
      <c r="AB35" s="693"/>
      <c r="AC35" s="693"/>
      <c r="AD35" s="694">
        <f>ROUND([1]UnosPod!F487,0)</f>
        <v>0</v>
      </c>
      <c r="AE35" s="694"/>
      <c r="AF35" s="694"/>
      <c r="AG35" s="694"/>
      <c r="AH35" s="694"/>
      <c r="AI35" s="694"/>
      <c r="AJ35" s="694"/>
      <c r="AK35" s="694">
        <f>ROUND([1]UnosPod!M487,0)</f>
        <v>0</v>
      </c>
      <c r="AL35" s="694"/>
      <c r="AM35" s="694"/>
      <c r="AN35" s="694"/>
      <c r="AO35" s="694"/>
      <c r="AP35" s="694"/>
      <c r="AQ35" s="694"/>
      <c r="AR35" s="694">
        <f t="shared" si="0"/>
        <v>0</v>
      </c>
      <c r="AS35" s="694"/>
      <c r="AT35" s="694"/>
      <c r="AU35" s="694"/>
      <c r="AV35" s="694"/>
      <c r="AW35" s="694"/>
      <c r="AX35" s="694"/>
      <c r="AY35" s="688">
        <f>[1]PretGod!B164</f>
        <v>0</v>
      </c>
      <c r="AZ35" s="688"/>
      <c r="BA35" s="688"/>
      <c r="BB35" s="688"/>
      <c r="BC35" s="688"/>
      <c r="BD35" s="688"/>
      <c r="BE35" s="688"/>
      <c r="BI35" s="164"/>
    </row>
    <row r="36" spans="1:61" s="123" customFormat="1" ht="14.25" customHeight="1" x14ac:dyDescent="0.25">
      <c r="A36" s="699" t="s">
        <v>323</v>
      </c>
      <c r="B36" s="700"/>
      <c r="C36" s="700"/>
      <c r="D36" s="700"/>
      <c r="E36" s="701"/>
      <c r="F36" s="185" t="s">
        <v>309</v>
      </c>
      <c r="G36" s="178" t="s">
        <v>324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9"/>
      <c r="X36" s="705" t="str">
        <f>[1]Baza!F181</f>
        <v>-</v>
      </c>
      <c r="Y36" s="705"/>
      <c r="Z36" s="705"/>
      <c r="AA36" s="702" t="s">
        <v>325</v>
      </c>
      <c r="AB36" s="702"/>
      <c r="AC36" s="702"/>
      <c r="AD36" s="703">
        <f>ROUND([1]UnosPod!F486+[1]UnosPod!F488,0)</f>
        <v>0</v>
      </c>
      <c r="AE36" s="703"/>
      <c r="AF36" s="703"/>
      <c r="AG36" s="703"/>
      <c r="AH36" s="703"/>
      <c r="AI36" s="703"/>
      <c r="AJ36" s="703"/>
      <c r="AK36" s="703">
        <f>ROUND([1]UnosPod!M486+[1]UnosPod!M488,0)</f>
        <v>0</v>
      </c>
      <c r="AL36" s="703"/>
      <c r="AM36" s="703"/>
      <c r="AN36" s="703"/>
      <c r="AO36" s="703"/>
      <c r="AP36" s="703"/>
      <c r="AQ36" s="703"/>
      <c r="AR36" s="703">
        <f t="shared" si="0"/>
        <v>0</v>
      </c>
      <c r="AS36" s="703"/>
      <c r="AT36" s="703"/>
      <c r="AU36" s="703"/>
      <c r="AV36" s="703"/>
      <c r="AW36" s="703"/>
      <c r="AX36" s="703"/>
      <c r="AY36" s="704">
        <f>[1]PretGod!B165</f>
        <v>0</v>
      </c>
      <c r="AZ36" s="704"/>
      <c r="BA36" s="704"/>
      <c r="BB36" s="704"/>
      <c r="BC36" s="704"/>
      <c r="BD36" s="704"/>
      <c r="BE36" s="704"/>
      <c r="BI36" s="164"/>
    </row>
    <row r="37" spans="1:61" s="123" customFormat="1" ht="14.25" customHeight="1" x14ac:dyDescent="0.25">
      <c r="A37" s="676" t="s">
        <v>326</v>
      </c>
      <c r="B37" s="677"/>
      <c r="C37" s="677"/>
      <c r="D37" s="677"/>
      <c r="E37" s="678"/>
      <c r="F37" s="180" t="s">
        <v>327</v>
      </c>
      <c r="G37" s="160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82"/>
      <c r="X37" s="679" t="str">
        <f>[1]Baza!F182</f>
        <v>-</v>
      </c>
      <c r="Y37" s="679"/>
      <c r="Z37" s="679"/>
      <c r="AA37" s="680" t="s">
        <v>328</v>
      </c>
      <c r="AB37" s="680"/>
      <c r="AC37" s="680"/>
      <c r="AD37" s="595">
        <f>ROUND([1]UnosPod!F496,0)</f>
        <v>0</v>
      </c>
      <c r="AE37" s="595"/>
      <c r="AF37" s="595"/>
      <c r="AG37" s="595"/>
      <c r="AH37" s="595"/>
      <c r="AI37" s="595"/>
      <c r="AJ37" s="595"/>
      <c r="AK37" s="595">
        <f>ROUND([1]UnosPod!M496,0)</f>
        <v>0</v>
      </c>
      <c r="AL37" s="595"/>
      <c r="AM37" s="595"/>
      <c r="AN37" s="595"/>
      <c r="AO37" s="595"/>
      <c r="AP37" s="595"/>
      <c r="AQ37" s="595"/>
      <c r="AR37" s="595">
        <f t="shared" si="0"/>
        <v>0</v>
      </c>
      <c r="AS37" s="595"/>
      <c r="AT37" s="595"/>
      <c r="AU37" s="595"/>
      <c r="AV37" s="595"/>
      <c r="AW37" s="595"/>
      <c r="AX37" s="595"/>
      <c r="AY37" s="595">
        <f>[1]PretGod!B166</f>
        <v>0</v>
      </c>
      <c r="AZ37" s="595"/>
      <c r="BA37" s="595"/>
      <c r="BB37" s="595"/>
      <c r="BC37" s="595"/>
      <c r="BD37" s="595"/>
      <c r="BE37" s="595"/>
      <c r="BI37" s="164"/>
    </row>
    <row r="38" spans="1:61" s="123" customFormat="1" ht="14.25" customHeight="1" x14ac:dyDescent="0.25">
      <c r="A38" s="676" t="s">
        <v>329</v>
      </c>
      <c r="B38" s="677"/>
      <c r="C38" s="677"/>
      <c r="D38" s="677"/>
      <c r="E38" s="678"/>
      <c r="F38" s="180" t="s">
        <v>330</v>
      </c>
      <c r="G38" s="160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82"/>
      <c r="X38" s="679"/>
      <c r="Y38" s="679"/>
      <c r="Z38" s="679"/>
      <c r="AA38" s="680" t="s">
        <v>331</v>
      </c>
      <c r="AB38" s="680"/>
      <c r="AC38" s="680"/>
      <c r="AD38" s="595">
        <f>SUM(AD39:AJ42)</f>
        <v>0</v>
      </c>
      <c r="AE38" s="595"/>
      <c r="AF38" s="595"/>
      <c r="AG38" s="595"/>
      <c r="AH38" s="595"/>
      <c r="AI38" s="595"/>
      <c r="AJ38" s="595"/>
      <c r="AK38" s="595">
        <f>SUM(AK39:AQ42)</f>
        <v>0</v>
      </c>
      <c r="AL38" s="595"/>
      <c r="AM38" s="595"/>
      <c r="AN38" s="595"/>
      <c r="AO38" s="595"/>
      <c r="AP38" s="595"/>
      <c r="AQ38" s="595"/>
      <c r="AR38" s="595">
        <f>SUM(AR39:AX42)</f>
        <v>0</v>
      </c>
      <c r="AS38" s="595"/>
      <c r="AT38" s="595"/>
      <c r="AU38" s="595"/>
      <c r="AV38" s="595"/>
      <c r="AW38" s="595"/>
      <c r="AX38" s="595"/>
      <c r="AY38" s="595">
        <f>SUM(AY39:BE42)</f>
        <v>0</v>
      </c>
      <c r="AZ38" s="595"/>
      <c r="BA38" s="595"/>
      <c r="BB38" s="595"/>
      <c r="BC38" s="595"/>
      <c r="BD38" s="595"/>
      <c r="BE38" s="595"/>
      <c r="BI38" s="164"/>
    </row>
    <row r="39" spans="1:61" s="123" customFormat="1" ht="14.25" customHeight="1" x14ac:dyDescent="0.25">
      <c r="A39" s="695" t="s">
        <v>332</v>
      </c>
      <c r="B39" s="696"/>
      <c r="C39" s="696"/>
      <c r="D39" s="696"/>
      <c r="E39" s="697"/>
      <c r="F39" s="183" t="s">
        <v>293</v>
      </c>
      <c r="G39" s="169" t="s">
        <v>333</v>
      </c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1"/>
      <c r="X39" s="692" t="str">
        <f>[1]Baza!F183</f>
        <v>-</v>
      </c>
      <c r="Y39" s="692"/>
      <c r="Z39" s="692"/>
      <c r="AA39" s="698" t="s">
        <v>334</v>
      </c>
      <c r="AB39" s="698"/>
      <c r="AC39" s="698"/>
      <c r="AD39" s="688">
        <f>ROUND([1]UnosPod!F497,0)</f>
        <v>0</v>
      </c>
      <c r="AE39" s="688"/>
      <c r="AF39" s="688"/>
      <c r="AG39" s="688"/>
      <c r="AH39" s="688"/>
      <c r="AI39" s="688"/>
      <c r="AJ39" s="688"/>
      <c r="AK39" s="688">
        <f>ROUND([1]UnosPod!M497,0)</f>
        <v>0</v>
      </c>
      <c r="AL39" s="688"/>
      <c r="AM39" s="688"/>
      <c r="AN39" s="688"/>
      <c r="AO39" s="688"/>
      <c r="AP39" s="688"/>
      <c r="AQ39" s="688"/>
      <c r="AR39" s="688">
        <f>AD39-AK39</f>
        <v>0</v>
      </c>
      <c r="AS39" s="688"/>
      <c r="AT39" s="688"/>
      <c r="AU39" s="688"/>
      <c r="AV39" s="688"/>
      <c r="AW39" s="688"/>
      <c r="AX39" s="688"/>
      <c r="AY39" s="688">
        <f>[1]PretGod!B168</f>
        <v>0</v>
      </c>
      <c r="AZ39" s="688"/>
      <c r="BA39" s="688"/>
      <c r="BB39" s="688"/>
      <c r="BC39" s="688"/>
      <c r="BD39" s="688"/>
      <c r="BE39" s="688"/>
      <c r="BI39" s="164"/>
    </row>
    <row r="40" spans="1:61" s="123" customFormat="1" ht="14.25" customHeight="1" x14ac:dyDescent="0.25">
      <c r="A40" s="689" t="s">
        <v>335</v>
      </c>
      <c r="B40" s="690"/>
      <c r="C40" s="690"/>
      <c r="D40" s="690"/>
      <c r="E40" s="691"/>
      <c r="F40" s="184" t="s">
        <v>297</v>
      </c>
      <c r="G40" s="186" t="s">
        <v>336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7"/>
      <c r="X40" s="692" t="str">
        <f>[1]Baza!F184</f>
        <v>-</v>
      </c>
      <c r="Y40" s="692"/>
      <c r="Z40" s="692"/>
      <c r="AA40" s="693" t="s">
        <v>337</v>
      </c>
      <c r="AB40" s="693"/>
      <c r="AC40" s="693"/>
      <c r="AD40" s="694">
        <f>ROUND([1]UnosPod!F498,0)</f>
        <v>0</v>
      </c>
      <c r="AE40" s="694"/>
      <c r="AF40" s="694"/>
      <c r="AG40" s="694"/>
      <c r="AH40" s="694"/>
      <c r="AI40" s="694"/>
      <c r="AJ40" s="694"/>
      <c r="AK40" s="694">
        <f>ROUND([1]UnosPod!M498,0)</f>
        <v>0</v>
      </c>
      <c r="AL40" s="694"/>
      <c r="AM40" s="694"/>
      <c r="AN40" s="694"/>
      <c r="AO40" s="694"/>
      <c r="AP40" s="694"/>
      <c r="AQ40" s="694"/>
      <c r="AR40" s="694">
        <f>AD40-AK40</f>
        <v>0</v>
      </c>
      <c r="AS40" s="694"/>
      <c r="AT40" s="694"/>
      <c r="AU40" s="694"/>
      <c r="AV40" s="694"/>
      <c r="AW40" s="694"/>
      <c r="AX40" s="694"/>
      <c r="AY40" s="688">
        <f>[1]PretGod!B169</f>
        <v>0</v>
      </c>
      <c r="AZ40" s="688"/>
      <c r="BA40" s="688"/>
      <c r="BB40" s="688"/>
      <c r="BC40" s="688"/>
      <c r="BD40" s="688"/>
      <c r="BE40" s="688"/>
      <c r="BI40" s="164"/>
    </row>
    <row r="41" spans="1:61" s="123" customFormat="1" ht="14.25" customHeight="1" x14ac:dyDescent="0.25">
      <c r="A41" s="689" t="s">
        <v>338</v>
      </c>
      <c r="B41" s="690"/>
      <c r="C41" s="690"/>
      <c r="D41" s="690"/>
      <c r="E41" s="691"/>
      <c r="F41" s="184" t="s">
        <v>301</v>
      </c>
      <c r="G41" s="175" t="s">
        <v>339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4"/>
      <c r="X41" s="692" t="str">
        <f>[1]Baza!F185</f>
        <v>-</v>
      </c>
      <c r="Y41" s="692"/>
      <c r="Z41" s="692"/>
      <c r="AA41" s="693" t="s">
        <v>340</v>
      </c>
      <c r="AB41" s="693"/>
      <c r="AC41" s="693"/>
      <c r="AD41" s="694">
        <f>ROUND([1]UnosPod!F499,0)</f>
        <v>0</v>
      </c>
      <c r="AE41" s="694"/>
      <c r="AF41" s="694"/>
      <c r="AG41" s="694"/>
      <c r="AH41" s="694"/>
      <c r="AI41" s="694"/>
      <c r="AJ41" s="694"/>
      <c r="AK41" s="694">
        <f>ROUND([1]UnosPod!M499,0)</f>
        <v>0</v>
      </c>
      <c r="AL41" s="694"/>
      <c r="AM41" s="694"/>
      <c r="AN41" s="694"/>
      <c r="AO41" s="694"/>
      <c r="AP41" s="694"/>
      <c r="AQ41" s="694"/>
      <c r="AR41" s="694">
        <f>AD41-AK41</f>
        <v>0</v>
      </c>
      <c r="AS41" s="694"/>
      <c r="AT41" s="694"/>
      <c r="AU41" s="694"/>
      <c r="AV41" s="694"/>
      <c r="AW41" s="694"/>
      <c r="AX41" s="694"/>
      <c r="AY41" s="688">
        <f>[1]PretGod!B170</f>
        <v>0</v>
      </c>
      <c r="AZ41" s="688"/>
      <c r="BA41" s="688"/>
      <c r="BB41" s="688"/>
      <c r="BC41" s="688"/>
      <c r="BD41" s="688"/>
      <c r="BE41" s="688"/>
      <c r="BI41" s="164"/>
    </row>
    <row r="42" spans="1:61" s="123" customFormat="1" ht="14.25" customHeight="1" x14ac:dyDescent="0.25">
      <c r="A42" s="699" t="s">
        <v>341</v>
      </c>
      <c r="B42" s="700"/>
      <c r="C42" s="700"/>
      <c r="D42" s="700"/>
      <c r="E42" s="701"/>
      <c r="F42" s="185" t="s">
        <v>305</v>
      </c>
      <c r="G42" s="188" t="s">
        <v>342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9"/>
      <c r="X42" s="692" t="str">
        <f>[1]Baza!F186</f>
        <v>-</v>
      </c>
      <c r="Y42" s="692"/>
      <c r="Z42" s="692"/>
      <c r="AA42" s="702" t="s">
        <v>343</v>
      </c>
      <c r="AB42" s="702"/>
      <c r="AC42" s="702"/>
      <c r="AD42" s="703">
        <f>ROUND([1]UnosPod!F500+[1]UnosPod!F501,0)</f>
        <v>0</v>
      </c>
      <c r="AE42" s="703"/>
      <c r="AF42" s="703"/>
      <c r="AG42" s="703"/>
      <c r="AH42" s="703"/>
      <c r="AI42" s="703"/>
      <c r="AJ42" s="703"/>
      <c r="AK42" s="703">
        <f>ROUND([1]UnosPod!M500+[1]UnosPod!M501,0)</f>
        <v>0</v>
      </c>
      <c r="AL42" s="703"/>
      <c r="AM42" s="703"/>
      <c r="AN42" s="703"/>
      <c r="AO42" s="703"/>
      <c r="AP42" s="703"/>
      <c r="AQ42" s="703"/>
      <c r="AR42" s="703">
        <f>AD42-AK42</f>
        <v>0</v>
      </c>
      <c r="AS42" s="703"/>
      <c r="AT42" s="703"/>
      <c r="AU42" s="703"/>
      <c r="AV42" s="703"/>
      <c r="AW42" s="703"/>
      <c r="AX42" s="703"/>
      <c r="AY42" s="704">
        <f>[1]PretGod!B171</f>
        <v>0</v>
      </c>
      <c r="AZ42" s="704"/>
      <c r="BA42" s="704"/>
      <c r="BB42" s="704"/>
      <c r="BC42" s="704"/>
      <c r="BD42" s="704"/>
      <c r="BE42" s="704"/>
      <c r="BI42" s="164"/>
    </row>
    <row r="43" spans="1:61" s="123" customFormat="1" ht="14.25" customHeight="1" x14ac:dyDescent="0.25">
      <c r="A43" s="676" t="s">
        <v>344</v>
      </c>
      <c r="B43" s="677"/>
      <c r="C43" s="677"/>
      <c r="D43" s="677"/>
      <c r="E43" s="678"/>
      <c r="F43" s="180" t="s">
        <v>345</v>
      </c>
      <c r="G43" s="190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2"/>
      <c r="X43" s="679"/>
      <c r="Y43" s="679"/>
      <c r="Z43" s="679"/>
      <c r="AA43" s="680" t="s">
        <v>314</v>
      </c>
      <c r="AB43" s="680"/>
      <c r="AC43" s="680"/>
      <c r="AD43" s="595">
        <f>ROUND([1]UnosPod!F506,0)</f>
        <v>0</v>
      </c>
      <c r="AE43" s="595"/>
      <c r="AF43" s="595"/>
      <c r="AG43" s="595"/>
      <c r="AH43" s="595"/>
      <c r="AI43" s="595"/>
      <c r="AJ43" s="595"/>
      <c r="AK43" s="595">
        <f>ROUND([1]UnosPod!M506,0)</f>
        <v>0</v>
      </c>
      <c r="AL43" s="595"/>
      <c r="AM43" s="595"/>
      <c r="AN43" s="595"/>
      <c r="AO43" s="595"/>
      <c r="AP43" s="595"/>
      <c r="AQ43" s="595"/>
      <c r="AR43" s="595">
        <f t="shared" ref="AR43:AR68" si="1">AD43-AK43</f>
        <v>0</v>
      </c>
      <c r="AS43" s="595"/>
      <c r="AT43" s="595"/>
      <c r="AU43" s="595"/>
      <c r="AV43" s="595"/>
      <c r="AW43" s="595"/>
      <c r="AX43" s="595"/>
      <c r="AY43" s="595">
        <f>[1]PretGod!B172</f>
        <v>0</v>
      </c>
      <c r="AZ43" s="595"/>
      <c r="BA43" s="595"/>
      <c r="BB43" s="595"/>
      <c r="BC43" s="595"/>
      <c r="BD43" s="595"/>
      <c r="BE43" s="595"/>
      <c r="BI43" s="164"/>
    </row>
    <row r="44" spans="1:61" s="123" customFormat="1" ht="14.25" customHeight="1" x14ac:dyDescent="0.25">
      <c r="A44" s="676" t="s">
        <v>346</v>
      </c>
      <c r="B44" s="677"/>
      <c r="C44" s="677"/>
      <c r="D44" s="677"/>
      <c r="E44" s="678"/>
      <c r="F44" s="180" t="s">
        <v>784</v>
      </c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2"/>
      <c r="X44" s="679"/>
      <c r="Y44" s="679"/>
      <c r="Z44" s="679"/>
      <c r="AA44" s="680" t="s">
        <v>317</v>
      </c>
      <c r="AB44" s="680"/>
      <c r="AC44" s="680"/>
      <c r="AD44" s="595">
        <f>SUM(AD50:AJ55)+AD45+AD46</f>
        <v>756316</v>
      </c>
      <c r="AE44" s="595"/>
      <c r="AF44" s="595"/>
      <c r="AG44" s="595"/>
      <c r="AH44" s="595"/>
      <c r="AI44" s="595"/>
      <c r="AJ44" s="595"/>
      <c r="AK44" s="595">
        <f>SUM(AK50:AQ55)+AK45+AK46</f>
        <v>670423</v>
      </c>
      <c r="AL44" s="595"/>
      <c r="AM44" s="595"/>
      <c r="AN44" s="595"/>
      <c r="AO44" s="595"/>
      <c r="AP44" s="595"/>
      <c r="AQ44" s="595"/>
      <c r="AR44" s="595">
        <f t="shared" si="1"/>
        <v>85893</v>
      </c>
      <c r="AS44" s="595"/>
      <c r="AT44" s="595"/>
      <c r="AU44" s="595"/>
      <c r="AV44" s="595"/>
      <c r="AW44" s="595"/>
      <c r="AX44" s="595"/>
      <c r="AY44" s="595">
        <f>SUM(AY50:BE55)+AY45+AY46</f>
        <v>121231</v>
      </c>
      <c r="AZ44" s="595"/>
      <c r="BA44" s="595"/>
      <c r="BB44" s="595"/>
      <c r="BC44" s="595"/>
      <c r="BD44" s="595"/>
      <c r="BE44" s="595"/>
      <c r="BI44" s="164"/>
    </row>
    <row r="45" spans="1:61" s="123" customFormat="1" ht="14.25" customHeight="1" x14ac:dyDescent="0.25">
      <c r="A45" s="695" t="s">
        <v>347</v>
      </c>
      <c r="B45" s="696"/>
      <c r="C45" s="696"/>
      <c r="D45" s="696"/>
      <c r="E45" s="697"/>
      <c r="F45" s="168" t="s">
        <v>293</v>
      </c>
      <c r="G45" s="193" t="s">
        <v>348</v>
      </c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4"/>
      <c r="X45" s="692" t="str">
        <f>[1]Baza!F188</f>
        <v>2.1.3.</v>
      </c>
      <c r="Y45" s="692"/>
      <c r="Z45" s="692"/>
      <c r="AA45" s="698" t="s">
        <v>349</v>
      </c>
      <c r="AB45" s="698"/>
      <c r="AC45" s="698"/>
      <c r="AD45" s="688">
        <f>ROUND([1]UnosPod!F507,0)</f>
        <v>738154</v>
      </c>
      <c r="AE45" s="688"/>
      <c r="AF45" s="688"/>
      <c r="AG45" s="688"/>
      <c r="AH45" s="688"/>
      <c r="AI45" s="688"/>
      <c r="AJ45" s="688"/>
      <c r="AK45" s="688">
        <f>ROUND([1]UnosPod!M507,0)</f>
        <v>670423</v>
      </c>
      <c r="AL45" s="688"/>
      <c r="AM45" s="688"/>
      <c r="AN45" s="688"/>
      <c r="AO45" s="688"/>
      <c r="AP45" s="688"/>
      <c r="AQ45" s="688"/>
      <c r="AR45" s="688">
        <f t="shared" si="1"/>
        <v>67731</v>
      </c>
      <c r="AS45" s="688"/>
      <c r="AT45" s="688"/>
      <c r="AU45" s="688"/>
      <c r="AV45" s="688"/>
      <c r="AW45" s="688"/>
      <c r="AX45" s="688"/>
      <c r="AY45" s="688">
        <f>[1]PretGod!B174</f>
        <v>103068</v>
      </c>
      <c r="AZ45" s="688"/>
      <c r="BA45" s="688"/>
      <c r="BB45" s="688"/>
      <c r="BC45" s="688"/>
      <c r="BD45" s="688"/>
      <c r="BE45" s="688"/>
      <c r="BI45" s="164"/>
    </row>
    <row r="46" spans="1:61" s="123" customFormat="1" ht="14.25" customHeight="1" x14ac:dyDescent="0.25">
      <c r="A46" s="699" t="s">
        <v>350</v>
      </c>
      <c r="B46" s="700"/>
      <c r="C46" s="700"/>
      <c r="D46" s="700"/>
      <c r="E46" s="701"/>
      <c r="F46" s="177" t="s">
        <v>297</v>
      </c>
      <c r="G46" s="188" t="s">
        <v>351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9"/>
      <c r="X46" s="692" t="str">
        <f>[1]Baza!F189</f>
        <v>2.1.3.</v>
      </c>
      <c r="Y46" s="692"/>
      <c r="Z46" s="692"/>
      <c r="AA46" s="702" t="s">
        <v>352</v>
      </c>
      <c r="AB46" s="702"/>
      <c r="AC46" s="702"/>
      <c r="AD46" s="703">
        <f>ROUND([1]UnosPod!F508,0)</f>
        <v>18162</v>
      </c>
      <c r="AE46" s="703"/>
      <c r="AF46" s="703"/>
      <c r="AG46" s="703"/>
      <c r="AH46" s="703"/>
      <c r="AI46" s="703"/>
      <c r="AJ46" s="703"/>
      <c r="AK46" s="703">
        <f>ROUND([1]UnosPod!M508,0)</f>
        <v>0</v>
      </c>
      <c r="AL46" s="703"/>
      <c r="AM46" s="703"/>
      <c r="AN46" s="703"/>
      <c r="AO46" s="703"/>
      <c r="AP46" s="703"/>
      <c r="AQ46" s="703"/>
      <c r="AR46" s="703">
        <f t="shared" si="1"/>
        <v>18162</v>
      </c>
      <c r="AS46" s="703"/>
      <c r="AT46" s="703"/>
      <c r="AU46" s="703"/>
      <c r="AV46" s="703"/>
      <c r="AW46" s="703"/>
      <c r="AX46" s="703"/>
      <c r="AY46" s="688">
        <f>[1]PretGod!B175</f>
        <v>18163</v>
      </c>
      <c r="AZ46" s="688"/>
      <c r="BA46" s="688"/>
      <c r="BB46" s="688"/>
      <c r="BC46" s="688"/>
      <c r="BD46" s="688"/>
      <c r="BE46" s="688"/>
      <c r="BI46" s="164"/>
    </row>
    <row r="47" spans="1:61" s="123" customFormat="1" ht="15.75" customHeight="1" x14ac:dyDescent="0.25">
      <c r="A47" s="195"/>
      <c r="B47" s="195"/>
      <c r="C47" s="195"/>
      <c r="D47" s="195"/>
      <c r="E47" s="195"/>
      <c r="F47" s="196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8"/>
      <c r="Y47" s="198"/>
      <c r="Z47" s="198"/>
      <c r="AA47" s="195"/>
      <c r="AB47" s="195"/>
      <c r="AC47" s="195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I47" s="164"/>
    </row>
    <row r="48" spans="1:61" s="123" customFormat="1" ht="12" customHeight="1" x14ac:dyDescent="0.25">
      <c r="A48" s="200"/>
      <c r="B48" s="200"/>
      <c r="C48" s="200"/>
      <c r="D48" s="200"/>
      <c r="E48" s="200"/>
      <c r="F48" s="14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2"/>
      <c r="Y48" s="202"/>
      <c r="Z48" s="202"/>
      <c r="AA48" s="200"/>
      <c r="AB48" s="200"/>
      <c r="AC48" s="200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I48" s="164"/>
    </row>
    <row r="49" spans="1:61" s="123" customFormat="1" ht="13.5" customHeight="1" x14ac:dyDescent="0.25">
      <c r="A49" s="706">
        <v>1</v>
      </c>
      <c r="B49" s="707"/>
      <c r="C49" s="707"/>
      <c r="D49" s="707"/>
      <c r="E49" s="708"/>
      <c r="F49" s="667">
        <v>2</v>
      </c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160"/>
      <c r="V49" s="160"/>
      <c r="W49" s="161"/>
      <c r="X49" s="667">
        <v>3</v>
      </c>
      <c r="Y49" s="668"/>
      <c r="Z49" s="669"/>
      <c r="AA49" s="709">
        <v>4</v>
      </c>
      <c r="AB49" s="707"/>
      <c r="AC49" s="708"/>
      <c r="AD49" s="706">
        <v>5</v>
      </c>
      <c r="AE49" s="709"/>
      <c r="AF49" s="707"/>
      <c r="AG49" s="707"/>
      <c r="AH49" s="707"/>
      <c r="AI49" s="707"/>
      <c r="AJ49" s="710"/>
      <c r="AK49" s="709">
        <v>6</v>
      </c>
      <c r="AL49" s="709"/>
      <c r="AM49" s="707"/>
      <c r="AN49" s="707"/>
      <c r="AO49" s="707"/>
      <c r="AP49" s="707"/>
      <c r="AQ49" s="710"/>
      <c r="AR49" s="706">
        <v>7</v>
      </c>
      <c r="AS49" s="709"/>
      <c r="AT49" s="707"/>
      <c r="AU49" s="707"/>
      <c r="AV49" s="707"/>
      <c r="AW49" s="707"/>
      <c r="AX49" s="710"/>
      <c r="AY49" s="709">
        <v>8</v>
      </c>
      <c r="AZ49" s="709"/>
      <c r="BA49" s="707"/>
      <c r="BB49" s="707"/>
      <c r="BC49" s="707"/>
      <c r="BD49" s="707"/>
      <c r="BE49" s="710"/>
      <c r="BI49" s="164"/>
    </row>
    <row r="50" spans="1:61" s="123" customFormat="1" ht="15" customHeight="1" x14ac:dyDescent="0.25">
      <c r="A50" s="695" t="s">
        <v>353</v>
      </c>
      <c r="B50" s="696"/>
      <c r="C50" s="696"/>
      <c r="D50" s="696"/>
      <c r="E50" s="697"/>
      <c r="F50" s="168" t="s">
        <v>301</v>
      </c>
      <c r="G50" s="193" t="s">
        <v>354</v>
      </c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4"/>
      <c r="X50" s="692" t="str">
        <f>[1]Baza!F190</f>
        <v>-</v>
      </c>
      <c r="Y50" s="692"/>
      <c r="Z50" s="692"/>
      <c r="AA50" s="698" t="s">
        <v>355</v>
      </c>
      <c r="AB50" s="698"/>
      <c r="AC50" s="698"/>
      <c r="AD50" s="688">
        <f>ROUND([1]UnosPod!F509,0)</f>
        <v>0</v>
      </c>
      <c r="AE50" s="688"/>
      <c r="AF50" s="688"/>
      <c r="AG50" s="688"/>
      <c r="AH50" s="688"/>
      <c r="AI50" s="688"/>
      <c r="AJ50" s="688"/>
      <c r="AK50" s="688">
        <f>ROUND([1]UnosPod!M509,0)</f>
        <v>0</v>
      </c>
      <c r="AL50" s="688"/>
      <c r="AM50" s="688"/>
      <c r="AN50" s="688"/>
      <c r="AO50" s="688"/>
      <c r="AP50" s="688"/>
      <c r="AQ50" s="688"/>
      <c r="AR50" s="688">
        <f t="shared" si="1"/>
        <v>0</v>
      </c>
      <c r="AS50" s="688"/>
      <c r="AT50" s="688"/>
      <c r="AU50" s="688"/>
      <c r="AV50" s="688"/>
      <c r="AW50" s="688"/>
      <c r="AX50" s="688"/>
      <c r="AY50" s="688">
        <f>[1]PretGod!B176</f>
        <v>0</v>
      </c>
      <c r="AZ50" s="688"/>
      <c r="BA50" s="688"/>
      <c r="BB50" s="688"/>
      <c r="BC50" s="688"/>
      <c r="BD50" s="688"/>
      <c r="BE50" s="688"/>
      <c r="BI50" s="164"/>
    </row>
    <row r="51" spans="1:61" s="123" customFormat="1" ht="15" customHeight="1" x14ac:dyDescent="0.25">
      <c r="A51" s="689" t="s">
        <v>356</v>
      </c>
      <c r="B51" s="690"/>
      <c r="C51" s="690"/>
      <c r="D51" s="690"/>
      <c r="E51" s="691"/>
      <c r="F51" s="172" t="s">
        <v>305</v>
      </c>
      <c r="G51" s="186" t="s">
        <v>357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7"/>
      <c r="X51" s="692" t="str">
        <f>[1]Baza!F191</f>
        <v>-</v>
      </c>
      <c r="Y51" s="692"/>
      <c r="Z51" s="692"/>
      <c r="AA51" s="693" t="s">
        <v>358</v>
      </c>
      <c r="AB51" s="693"/>
      <c r="AC51" s="693"/>
      <c r="AD51" s="694">
        <f>ROUND([1]UnosPod!F510,0)</f>
        <v>0</v>
      </c>
      <c r="AE51" s="694"/>
      <c r="AF51" s="694"/>
      <c r="AG51" s="694"/>
      <c r="AH51" s="694"/>
      <c r="AI51" s="694"/>
      <c r="AJ51" s="694"/>
      <c r="AK51" s="694">
        <f>ROUND([1]UnosPod!M510,0)</f>
        <v>0</v>
      </c>
      <c r="AL51" s="694"/>
      <c r="AM51" s="694"/>
      <c r="AN51" s="694"/>
      <c r="AO51" s="694"/>
      <c r="AP51" s="694"/>
      <c r="AQ51" s="694"/>
      <c r="AR51" s="694">
        <f t="shared" si="1"/>
        <v>0</v>
      </c>
      <c r="AS51" s="694"/>
      <c r="AT51" s="694"/>
      <c r="AU51" s="694"/>
      <c r="AV51" s="694"/>
      <c r="AW51" s="694"/>
      <c r="AX51" s="694"/>
      <c r="AY51" s="688">
        <f>[1]PretGod!B177</f>
        <v>0</v>
      </c>
      <c r="AZ51" s="688"/>
      <c r="BA51" s="688"/>
      <c r="BB51" s="688"/>
      <c r="BC51" s="688"/>
      <c r="BD51" s="688"/>
      <c r="BE51" s="688"/>
      <c r="BI51" s="164"/>
    </row>
    <row r="52" spans="1:61" s="123" customFormat="1" ht="15" customHeight="1" x14ac:dyDescent="0.25">
      <c r="A52" s="689" t="s">
        <v>359</v>
      </c>
      <c r="B52" s="690"/>
      <c r="C52" s="690"/>
      <c r="D52" s="690"/>
      <c r="E52" s="691"/>
      <c r="F52" s="172" t="s">
        <v>309</v>
      </c>
      <c r="G52" s="186" t="s">
        <v>360</v>
      </c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7"/>
      <c r="X52" s="692" t="str">
        <f>[1]Baza!F192</f>
        <v>-</v>
      </c>
      <c r="Y52" s="692"/>
      <c r="Z52" s="692"/>
      <c r="AA52" s="693" t="s">
        <v>321</v>
      </c>
      <c r="AB52" s="693"/>
      <c r="AC52" s="693"/>
      <c r="AD52" s="694">
        <f>ROUND([1]UnosPod!F511,0)</f>
        <v>0</v>
      </c>
      <c r="AE52" s="694"/>
      <c r="AF52" s="694"/>
      <c r="AG52" s="694"/>
      <c r="AH52" s="694"/>
      <c r="AI52" s="694"/>
      <c r="AJ52" s="694"/>
      <c r="AK52" s="694">
        <f>ROUND([1]UnosPod!M511,0)</f>
        <v>0</v>
      </c>
      <c r="AL52" s="694"/>
      <c r="AM52" s="694"/>
      <c r="AN52" s="694"/>
      <c r="AO52" s="694"/>
      <c r="AP52" s="694"/>
      <c r="AQ52" s="694"/>
      <c r="AR52" s="694">
        <f t="shared" si="1"/>
        <v>0</v>
      </c>
      <c r="AS52" s="694"/>
      <c r="AT52" s="694"/>
      <c r="AU52" s="694"/>
      <c r="AV52" s="694"/>
      <c r="AW52" s="694"/>
      <c r="AX52" s="694"/>
      <c r="AY52" s="688">
        <f>[1]PretGod!B178</f>
        <v>0</v>
      </c>
      <c r="AZ52" s="688"/>
      <c r="BA52" s="688"/>
      <c r="BB52" s="688"/>
      <c r="BC52" s="688"/>
      <c r="BD52" s="688"/>
      <c r="BE52" s="688"/>
      <c r="BI52" s="164"/>
    </row>
    <row r="53" spans="1:61" s="123" customFormat="1" ht="15" customHeight="1" x14ac:dyDescent="0.25">
      <c r="A53" s="689" t="s">
        <v>361</v>
      </c>
      <c r="B53" s="690"/>
      <c r="C53" s="690"/>
      <c r="D53" s="690"/>
      <c r="E53" s="691"/>
      <c r="F53" s="172" t="s">
        <v>362</v>
      </c>
      <c r="G53" s="186" t="s">
        <v>363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7"/>
      <c r="X53" s="692" t="str">
        <f>[1]Baza!F193</f>
        <v>-</v>
      </c>
      <c r="Y53" s="692"/>
      <c r="Z53" s="692"/>
      <c r="AA53" s="693" t="s">
        <v>364</v>
      </c>
      <c r="AB53" s="693"/>
      <c r="AC53" s="693"/>
      <c r="AD53" s="694">
        <f>ROUND([1]UnosPod!F512,0)</f>
        <v>0</v>
      </c>
      <c r="AE53" s="694"/>
      <c r="AF53" s="694"/>
      <c r="AG53" s="694"/>
      <c r="AH53" s="694"/>
      <c r="AI53" s="694"/>
      <c r="AJ53" s="694"/>
      <c r="AK53" s="694">
        <f>ROUND([1]UnosPod!M512,0)</f>
        <v>0</v>
      </c>
      <c r="AL53" s="694"/>
      <c r="AM53" s="694"/>
      <c r="AN53" s="694"/>
      <c r="AO53" s="694"/>
      <c r="AP53" s="694"/>
      <c r="AQ53" s="694"/>
      <c r="AR53" s="694">
        <f t="shared" si="1"/>
        <v>0</v>
      </c>
      <c r="AS53" s="694"/>
      <c r="AT53" s="694"/>
      <c r="AU53" s="694"/>
      <c r="AV53" s="694"/>
      <c r="AW53" s="694"/>
      <c r="AX53" s="694"/>
      <c r="AY53" s="688">
        <f>[1]PretGod!B179</f>
        <v>0</v>
      </c>
      <c r="AZ53" s="688"/>
      <c r="BA53" s="688"/>
      <c r="BB53" s="688"/>
      <c r="BC53" s="688"/>
      <c r="BD53" s="688"/>
      <c r="BE53" s="688"/>
      <c r="BI53" s="164"/>
    </row>
    <row r="54" spans="1:61" s="123" customFormat="1" ht="15" customHeight="1" x14ac:dyDescent="0.25">
      <c r="A54" s="689" t="s">
        <v>365</v>
      </c>
      <c r="B54" s="690"/>
      <c r="C54" s="690"/>
      <c r="D54" s="690"/>
      <c r="E54" s="691"/>
      <c r="F54" s="172" t="s">
        <v>366</v>
      </c>
      <c r="G54" s="186" t="s">
        <v>367</v>
      </c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7"/>
      <c r="X54" s="692" t="str">
        <f>[1]Baza!F194</f>
        <v>-</v>
      </c>
      <c r="Y54" s="692"/>
      <c r="Z54" s="692"/>
      <c r="AA54" s="693" t="s">
        <v>368</v>
      </c>
      <c r="AB54" s="693"/>
      <c r="AC54" s="693"/>
      <c r="AD54" s="694">
        <f>ROUND([1]UnosPod!F513,0)</f>
        <v>0</v>
      </c>
      <c r="AE54" s="694"/>
      <c r="AF54" s="694"/>
      <c r="AG54" s="694"/>
      <c r="AH54" s="694"/>
      <c r="AI54" s="694"/>
      <c r="AJ54" s="694"/>
      <c r="AK54" s="694">
        <f>ROUND([1]UnosPod!M513,0)</f>
        <v>0</v>
      </c>
      <c r="AL54" s="694"/>
      <c r="AM54" s="694"/>
      <c r="AN54" s="694"/>
      <c r="AO54" s="694"/>
      <c r="AP54" s="694"/>
      <c r="AQ54" s="694"/>
      <c r="AR54" s="694">
        <f t="shared" si="1"/>
        <v>0</v>
      </c>
      <c r="AS54" s="694"/>
      <c r="AT54" s="694"/>
      <c r="AU54" s="694"/>
      <c r="AV54" s="694"/>
      <c r="AW54" s="694"/>
      <c r="AX54" s="694"/>
      <c r="AY54" s="688">
        <f>[1]PretGod!B180</f>
        <v>0</v>
      </c>
      <c r="AZ54" s="688"/>
      <c r="BA54" s="688"/>
      <c r="BB54" s="688"/>
      <c r="BC54" s="688"/>
      <c r="BD54" s="688"/>
      <c r="BE54" s="688"/>
      <c r="BI54" s="164"/>
    </row>
    <row r="55" spans="1:61" s="123" customFormat="1" ht="15" customHeight="1" x14ac:dyDescent="0.25">
      <c r="A55" s="699" t="s">
        <v>369</v>
      </c>
      <c r="B55" s="700"/>
      <c r="C55" s="700"/>
      <c r="D55" s="700"/>
      <c r="E55" s="701"/>
      <c r="F55" s="177" t="s">
        <v>370</v>
      </c>
      <c r="G55" s="188" t="s">
        <v>371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9"/>
      <c r="X55" s="692" t="str">
        <f>[1]Baza!F195</f>
        <v>-</v>
      </c>
      <c r="Y55" s="692"/>
      <c r="Z55" s="692"/>
      <c r="AA55" s="702" t="s">
        <v>372</v>
      </c>
      <c r="AB55" s="702"/>
      <c r="AC55" s="702"/>
      <c r="AD55" s="703">
        <f>ROUND([1]UnosPod!F514,0)</f>
        <v>0</v>
      </c>
      <c r="AE55" s="703"/>
      <c r="AF55" s="703"/>
      <c r="AG55" s="703"/>
      <c r="AH55" s="703"/>
      <c r="AI55" s="703"/>
      <c r="AJ55" s="703"/>
      <c r="AK55" s="703">
        <f>ROUND([1]UnosPod!M514,0)</f>
        <v>0</v>
      </c>
      <c r="AL55" s="703"/>
      <c r="AM55" s="703"/>
      <c r="AN55" s="703"/>
      <c r="AO55" s="703"/>
      <c r="AP55" s="703"/>
      <c r="AQ55" s="703"/>
      <c r="AR55" s="703">
        <f t="shared" si="1"/>
        <v>0</v>
      </c>
      <c r="AS55" s="703"/>
      <c r="AT55" s="703"/>
      <c r="AU55" s="703"/>
      <c r="AV55" s="703"/>
      <c r="AW55" s="703"/>
      <c r="AX55" s="703"/>
      <c r="AY55" s="688">
        <f>[1]PretGod!B181</f>
        <v>0</v>
      </c>
      <c r="AZ55" s="688"/>
      <c r="BA55" s="688"/>
      <c r="BB55" s="688"/>
      <c r="BC55" s="688"/>
      <c r="BD55" s="688"/>
      <c r="BE55" s="688"/>
      <c r="BI55" s="164"/>
    </row>
    <row r="56" spans="1:61" s="123" customFormat="1" ht="15" customHeight="1" x14ac:dyDescent="0.25">
      <c r="A56" s="676" t="s">
        <v>373</v>
      </c>
      <c r="B56" s="677"/>
      <c r="C56" s="677"/>
      <c r="D56" s="677"/>
      <c r="E56" s="678"/>
      <c r="F56" s="180" t="s">
        <v>374</v>
      </c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2"/>
      <c r="X56" s="679"/>
      <c r="Y56" s="679"/>
      <c r="Z56" s="679"/>
      <c r="AA56" s="680" t="s">
        <v>375</v>
      </c>
      <c r="AB56" s="680"/>
      <c r="AC56" s="680"/>
      <c r="AD56" s="595">
        <f>SUM(AD57:AJ58)</f>
        <v>0</v>
      </c>
      <c r="AE56" s="595"/>
      <c r="AF56" s="595"/>
      <c r="AG56" s="595"/>
      <c r="AH56" s="595"/>
      <c r="AI56" s="595"/>
      <c r="AJ56" s="595"/>
      <c r="AK56" s="595">
        <f>SUM(AK57:AQ58)</f>
        <v>0</v>
      </c>
      <c r="AL56" s="595"/>
      <c r="AM56" s="595"/>
      <c r="AN56" s="595"/>
      <c r="AO56" s="595"/>
      <c r="AP56" s="595"/>
      <c r="AQ56" s="595"/>
      <c r="AR56" s="595">
        <f t="shared" si="1"/>
        <v>0</v>
      </c>
      <c r="AS56" s="595"/>
      <c r="AT56" s="595"/>
      <c r="AU56" s="595"/>
      <c r="AV56" s="595"/>
      <c r="AW56" s="595"/>
      <c r="AX56" s="595"/>
      <c r="AY56" s="595">
        <f>SUM(AY57:BE58)</f>
        <v>0</v>
      </c>
      <c r="AZ56" s="595"/>
      <c r="BA56" s="595"/>
      <c r="BB56" s="595"/>
      <c r="BC56" s="595"/>
      <c r="BD56" s="595"/>
      <c r="BE56" s="595"/>
      <c r="BI56" s="164"/>
    </row>
    <row r="57" spans="1:61" s="123" customFormat="1" ht="15" customHeight="1" x14ac:dyDescent="0.25">
      <c r="A57" s="695" t="s">
        <v>376</v>
      </c>
      <c r="B57" s="696"/>
      <c r="C57" s="696"/>
      <c r="D57" s="696"/>
      <c r="E57" s="697"/>
      <c r="F57" s="168" t="s">
        <v>293</v>
      </c>
      <c r="G57" s="193" t="s">
        <v>377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  <c r="X57" s="692" t="str">
        <f>[1]Baza!F196</f>
        <v>-</v>
      </c>
      <c r="Y57" s="692"/>
      <c r="Z57" s="692"/>
      <c r="AA57" s="698" t="s">
        <v>378</v>
      </c>
      <c r="AB57" s="698"/>
      <c r="AC57" s="698"/>
      <c r="AD57" s="688">
        <f>ROUND([1]UnosPod!F516,0)</f>
        <v>0</v>
      </c>
      <c r="AE57" s="688"/>
      <c r="AF57" s="688"/>
      <c r="AG57" s="688"/>
      <c r="AH57" s="688"/>
      <c r="AI57" s="688"/>
      <c r="AJ57" s="688"/>
      <c r="AK57" s="688">
        <f>ROUND([1]UnosPod!M516,0)</f>
        <v>0</v>
      </c>
      <c r="AL57" s="688"/>
      <c r="AM57" s="688"/>
      <c r="AN57" s="688"/>
      <c r="AO57" s="688"/>
      <c r="AP57" s="688"/>
      <c r="AQ57" s="688"/>
      <c r="AR57" s="688">
        <f t="shared" si="1"/>
        <v>0</v>
      </c>
      <c r="AS57" s="688"/>
      <c r="AT57" s="688"/>
      <c r="AU57" s="688"/>
      <c r="AV57" s="688"/>
      <c r="AW57" s="688"/>
      <c r="AX57" s="688"/>
      <c r="AY57" s="688">
        <f>[1]PretGod!B183</f>
        <v>0</v>
      </c>
      <c r="AZ57" s="688"/>
      <c r="BA57" s="688"/>
      <c r="BB57" s="688"/>
      <c r="BC57" s="688"/>
      <c r="BD57" s="688"/>
      <c r="BE57" s="688"/>
      <c r="BI57" s="164"/>
    </row>
    <row r="58" spans="1:61" s="123" customFormat="1" ht="15" customHeight="1" x14ac:dyDescent="0.25">
      <c r="A58" s="699" t="s">
        <v>379</v>
      </c>
      <c r="B58" s="700"/>
      <c r="C58" s="700"/>
      <c r="D58" s="700"/>
      <c r="E58" s="701"/>
      <c r="F58" s="177" t="s">
        <v>297</v>
      </c>
      <c r="G58" s="188" t="s">
        <v>380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9"/>
      <c r="X58" s="705" t="str">
        <f>[1]Baza!F197</f>
        <v>-</v>
      </c>
      <c r="Y58" s="705"/>
      <c r="Z58" s="705"/>
      <c r="AA58" s="702" t="s">
        <v>381</v>
      </c>
      <c r="AB58" s="702"/>
      <c r="AC58" s="702"/>
      <c r="AD58" s="703">
        <f>ROUND([1]UnosPod!F517+[1]UnosPod!F518+[1]UnosPod!F519,0)</f>
        <v>0</v>
      </c>
      <c r="AE58" s="703"/>
      <c r="AF58" s="703"/>
      <c r="AG58" s="703"/>
      <c r="AH58" s="703"/>
      <c r="AI58" s="703"/>
      <c r="AJ58" s="703"/>
      <c r="AK58" s="703">
        <f>ROUND([1]UnosPod!M517+[1]UnosPod!M518+[1]UnosPod!M519,0)</f>
        <v>0</v>
      </c>
      <c r="AL58" s="703"/>
      <c r="AM58" s="703"/>
      <c r="AN58" s="703"/>
      <c r="AO58" s="703"/>
      <c r="AP58" s="703"/>
      <c r="AQ58" s="703"/>
      <c r="AR58" s="703">
        <f t="shared" si="1"/>
        <v>0</v>
      </c>
      <c r="AS58" s="703"/>
      <c r="AT58" s="703"/>
      <c r="AU58" s="703"/>
      <c r="AV58" s="703"/>
      <c r="AW58" s="703"/>
      <c r="AX58" s="703"/>
      <c r="AY58" s="704">
        <f>[1]PretGod!B184</f>
        <v>0</v>
      </c>
      <c r="AZ58" s="704"/>
      <c r="BA58" s="704"/>
      <c r="BB58" s="704"/>
      <c r="BC58" s="704"/>
      <c r="BD58" s="704"/>
      <c r="BE58" s="704"/>
      <c r="BI58" s="164"/>
    </row>
    <row r="59" spans="1:61" s="123" customFormat="1" ht="15" customHeight="1" x14ac:dyDescent="0.25">
      <c r="A59" s="676" t="s">
        <v>382</v>
      </c>
      <c r="B59" s="677"/>
      <c r="C59" s="677"/>
      <c r="D59" s="677"/>
      <c r="E59" s="678"/>
      <c r="F59" s="166" t="s">
        <v>383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2"/>
      <c r="X59" s="679" t="s">
        <v>384</v>
      </c>
      <c r="Y59" s="679"/>
      <c r="Z59" s="679"/>
      <c r="AA59" s="680" t="s">
        <v>385</v>
      </c>
      <c r="AB59" s="680"/>
      <c r="AC59" s="680"/>
      <c r="AD59" s="595">
        <f>ROUND([1]UnosPod!F522+[1]UnosPod!F523,0)</f>
        <v>0</v>
      </c>
      <c r="AE59" s="595"/>
      <c r="AF59" s="595"/>
      <c r="AG59" s="595"/>
      <c r="AH59" s="595"/>
      <c r="AI59" s="595"/>
      <c r="AJ59" s="595"/>
      <c r="AK59" s="595">
        <f>ROUND([1]UnosPod!M522+[1]UnosPod!M523,0)</f>
        <v>0</v>
      </c>
      <c r="AL59" s="595"/>
      <c r="AM59" s="595"/>
      <c r="AN59" s="595"/>
      <c r="AO59" s="595"/>
      <c r="AP59" s="595"/>
      <c r="AQ59" s="595"/>
      <c r="AR59" s="595">
        <f t="shared" si="1"/>
        <v>0</v>
      </c>
      <c r="AS59" s="595"/>
      <c r="AT59" s="595"/>
      <c r="AU59" s="595"/>
      <c r="AV59" s="595"/>
      <c r="AW59" s="595"/>
      <c r="AX59" s="595"/>
      <c r="AY59" s="590">
        <f>[1]PretGod!B185</f>
        <v>0</v>
      </c>
      <c r="AZ59" s="590"/>
      <c r="BA59" s="590"/>
      <c r="BB59" s="590"/>
      <c r="BC59" s="590"/>
      <c r="BD59" s="590"/>
      <c r="BE59" s="590"/>
      <c r="BI59" s="164"/>
    </row>
    <row r="60" spans="1:61" s="123" customFormat="1" ht="15" customHeight="1" x14ac:dyDescent="0.25">
      <c r="A60" s="676" t="s">
        <v>386</v>
      </c>
      <c r="B60" s="677"/>
      <c r="C60" s="677"/>
      <c r="D60" s="677"/>
      <c r="E60" s="678"/>
      <c r="F60" s="204" t="s">
        <v>387</v>
      </c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679"/>
      <c r="Y60" s="679"/>
      <c r="Z60" s="679"/>
      <c r="AA60" s="680" t="s">
        <v>388</v>
      </c>
      <c r="AB60" s="680"/>
      <c r="AC60" s="680"/>
      <c r="AD60" s="595">
        <f>ROUND([1]UnosPod!F521,0)</f>
        <v>0</v>
      </c>
      <c r="AE60" s="595"/>
      <c r="AF60" s="595"/>
      <c r="AG60" s="595"/>
      <c r="AH60" s="595"/>
      <c r="AI60" s="595"/>
      <c r="AJ60" s="595"/>
      <c r="AK60" s="595">
        <f>ROUND([1]UnosPod!M521,0)</f>
        <v>0</v>
      </c>
      <c r="AL60" s="595"/>
      <c r="AM60" s="595"/>
      <c r="AN60" s="595"/>
      <c r="AO60" s="595"/>
      <c r="AP60" s="595"/>
      <c r="AQ60" s="595"/>
      <c r="AR60" s="595">
        <f t="shared" si="1"/>
        <v>0</v>
      </c>
      <c r="AS60" s="595"/>
      <c r="AT60" s="595"/>
      <c r="AU60" s="595"/>
      <c r="AV60" s="595"/>
      <c r="AW60" s="595"/>
      <c r="AX60" s="595"/>
      <c r="AY60" s="595">
        <f>[1]PretGod!B186</f>
        <v>0</v>
      </c>
      <c r="AZ60" s="595"/>
      <c r="BA60" s="595"/>
      <c r="BB60" s="595"/>
      <c r="BC60" s="595"/>
      <c r="BD60" s="595"/>
      <c r="BE60" s="595"/>
      <c r="BI60" s="164"/>
    </row>
    <row r="61" spans="1:61" s="123" customFormat="1" ht="15" customHeight="1" x14ac:dyDescent="0.25">
      <c r="A61" s="676"/>
      <c r="B61" s="677"/>
      <c r="C61" s="677"/>
      <c r="D61" s="677"/>
      <c r="E61" s="678"/>
      <c r="F61" s="166" t="s">
        <v>785</v>
      </c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2"/>
      <c r="X61" s="679"/>
      <c r="Y61" s="679"/>
      <c r="Z61" s="679"/>
      <c r="AA61" s="680" t="s">
        <v>389</v>
      </c>
      <c r="AB61" s="680"/>
      <c r="AC61" s="680"/>
      <c r="AD61" s="595">
        <f>AD62+AD69</f>
        <v>503509</v>
      </c>
      <c r="AE61" s="595"/>
      <c r="AF61" s="595"/>
      <c r="AG61" s="595"/>
      <c r="AH61" s="595"/>
      <c r="AI61" s="595"/>
      <c r="AJ61" s="595"/>
      <c r="AK61" s="595">
        <f>AK62+AK69</f>
        <v>0</v>
      </c>
      <c r="AL61" s="595"/>
      <c r="AM61" s="595"/>
      <c r="AN61" s="595"/>
      <c r="AO61" s="595"/>
      <c r="AP61" s="595"/>
      <c r="AQ61" s="595"/>
      <c r="AR61" s="595">
        <f t="shared" si="1"/>
        <v>503509</v>
      </c>
      <c r="AS61" s="595"/>
      <c r="AT61" s="595"/>
      <c r="AU61" s="595"/>
      <c r="AV61" s="595"/>
      <c r="AW61" s="595"/>
      <c r="AX61" s="595"/>
      <c r="AY61" s="595">
        <f>AY62+AY69</f>
        <v>546612</v>
      </c>
      <c r="AZ61" s="595"/>
      <c r="BA61" s="595"/>
      <c r="BB61" s="595"/>
      <c r="BC61" s="595"/>
      <c r="BD61" s="595"/>
      <c r="BE61" s="595"/>
      <c r="BI61" s="164"/>
    </row>
    <row r="62" spans="1:61" s="123" customFormat="1" ht="15" customHeight="1" x14ac:dyDescent="0.25">
      <c r="A62" s="676" t="s">
        <v>390</v>
      </c>
      <c r="B62" s="677"/>
      <c r="C62" s="677"/>
      <c r="D62" s="677"/>
      <c r="E62" s="678"/>
      <c r="F62" s="166" t="s">
        <v>786</v>
      </c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2"/>
      <c r="X62" s="679" t="s">
        <v>391</v>
      </c>
      <c r="Y62" s="679"/>
      <c r="Z62" s="679"/>
      <c r="AA62" s="680" t="s">
        <v>392</v>
      </c>
      <c r="AB62" s="680"/>
      <c r="AC62" s="680"/>
      <c r="AD62" s="595">
        <f>SUM(AD63:AJ68)</f>
        <v>0</v>
      </c>
      <c r="AE62" s="595"/>
      <c r="AF62" s="595"/>
      <c r="AG62" s="595"/>
      <c r="AH62" s="595"/>
      <c r="AI62" s="595"/>
      <c r="AJ62" s="595"/>
      <c r="AK62" s="595">
        <f>SUM(AK63:AQ68)</f>
        <v>0</v>
      </c>
      <c r="AL62" s="595"/>
      <c r="AM62" s="595"/>
      <c r="AN62" s="595"/>
      <c r="AO62" s="595"/>
      <c r="AP62" s="595"/>
      <c r="AQ62" s="595"/>
      <c r="AR62" s="595">
        <f t="shared" si="1"/>
        <v>0</v>
      </c>
      <c r="AS62" s="595"/>
      <c r="AT62" s="595"/>
      <c r="AU62" s="595"/>
      <c r="AV62" s="595"/>
      <c r="AW62" s="595"/>
      <c r="AX62" s="595"/>
      <c r="AY62" s="595">
        <f>SUM(AY63:BE68)</f>
        <v>0</v>
      </c>
      <c r="AZ62" s="595"/>
      <c r="BA62" s="595"/>
      <c r="BB62" s="595"/>
      <c r="BC62" s="595"/>
      <c r="BD62" s="595"/>
      <c r="BE62" s="595"/>
      <c r="BI62" s="164"/>
    </row>
    <row r="63" spans="1:61" s="123" customFormat="1" ht="15" customHeight="1" x14ac:dyDescent="0.25">
      <c r="A63" s="695" t="s">
        <v>393</v>
      </c>
      <c r="B63" s="696"/>
      <c r="C63" s="696"/>
      <c r="D63" s="696"/>
      <c r="E63" s="697"/>
      <c r="F63" s="168" t="s">
        <v>293</v>
      </c>
      <c r="G63" s="170" t="s">
        <v>394</v>
      </c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4"/>
      <c r="X63" s="692" t="str">
        <f>[1]Baza!F199</f>
        <v>-</v>
      </c>
      <c r="Y63" s="692"/>
      <c r="Z63" s="692"/>
      <c r="AA63" s="698" t="s">
        <v>395</v>
      </c>
      <c r="AB63" s="698"/>
      <c r="AC63" s="698"/>
      <c r="AD63" s="527">
        <f>ROUND([1]UnosPod!F527,0)</f>
        <v>0</v>
      </c>
      <c r="AE63" s="528"/>
      <c r="AF63" s="528"/>
      <c r="AG63" s="528"/>
      <c r="AH63" s="528"/>
      <c r="AI63" s="528"/>
      <c r="AJ63" s="529"/>
      <c r="AK63" s="527">
        <f>ROUND([1]UnosPod!M527,0)</f>
        <v>0</v>
      </c>
      <c r="AL63" s="528"/>
      <c r="AM63" s="528"/>
      <c r="AN63" s="528"/>
      <c r="AO63" s="528"/>
      <c r="AP63" s="528"/>
      <c r="AQ63" s="529"/>
      <c r="AR63" s="688">
        <f t="shared" si="1"/>
        <v>0</v>
      </c>
      <c r="AS63" s="688"/>
      <c r="AT63" s="688"/>
      <c r="AU63" s="688"/>
      <c r="AV63" s="688"/>
      <c r="AW63" s="688"/>
      <c r="AX63" s="688"/>
      <c r="AY63" s="527">
        <f>[1]PretGod!B189</f>
        <v>0</v>
      </c>
      <c r="AZ63" s="528"/>
      <c r="BA63" s="528"/>
      <c r="BB63" s="528"/>
      <c r="BC63" s="528"/>
      <c r="BD63" s="528"/>
      <c r="BE63" s="529"/>
      <c r="BI63" s="164"/>
    </row>
    <row r="64" spans="1:61" s="123" customFormat="1" ht="15" customHeight="1" x14ac:dyDescent="0.25">
      <c r="A64" s="689" t="s">
        <v>396</v>
      </c>
      <c r="B64" s="690"/>
      <c r="C64" s="690"/>
      <c r="D64" s="690"/>
      <c r="E64" s="691"/>
      <c r="F64" s="172" t="s">
        <v>297</v>
      </c>
      <c r="G64" s="173" t="s">
        <v>397</v>
      </c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7"/>
      <c r="X64" s="692" t="str">
        <f>[1]Baza!F200</f>
        <v>-</v>
      </c>
      <c r="Y64" s="692"/>
      <c r="Z64" s="692"/>
      <c r="AA64" s="693" t="s">
        <v>398</v>
      </c>
      <c r="AB64" s="693"/>
      <c r="AC64" s="693"/>
      <c r="AD64" s="524">
        <f>ROUND([1]UnosPod!F528,0)</f>
        <v>0</v>
      </c>
      <c r="AE64" s="525"/>
      <c r="AF64" s="525"/>
      <c r="AG64" s="525"/>
      <c r="AH64" s="525"/>
      <c r="AI64" s="525"/>
      <c r="AJ64" s="526"/>
      <c r="AK64" s="524">
        <f>ROUND([1]UnosPod!M528,0)</f>
        <v>0</v>
      </c>
      <c r="AL64" s="525"/>
      <c r="AM64" s="525"/>
      <c r="AN64" s="525"/>
      <c r="AO64" s="525"/>
      <c r="AP64" s="525"/>
      <c r="AQ64" s="526"/>
      <c r="AR64" s="694">
        <f t="shared" si="1"/>
        <v>0</v>
      </c>
      <c r="AS64" s="694"/>
      <c r="AT64" s="694"/>
      <c r="AU64" s="694"/>
      <c r="AV64" s="694"/>
      <c r="AW64" s="694"/>
      <c r="AX64" s="694"/>
      <c r="AY64" s="527">
        <f>[1]PretGod!B190</f>
        <v>0</v>
      </c>
      <c r="AZ64" s="528"/>
      <c r="BA64" s="528"/>
      <c r="BB64" s="528"/>
      <c r="BC64" s="528"/>
      <c r="BD64" s="528"/>
      <c r="BE64" s="529"/>
      <c r="BI64" s="164"/>
    </row>
    <row r="65" spans="1:61" s="123" customFormat="1" ht="15" customHeight="1" x14ac:dyDescent="0.25">
      <c r="A65" s="689" t="s">
        <v>399</v>
      </c>
      <c r="B65" s="690"/>
      <c r="C65" s="690"/>
      <c r="D65" s="690"/>
      <c r="E65" s="691"/>
      <c r="F65" s="172" t="s">
        <v>301</v>
      </c>
      <c r="G65" s="173" t="s">
        <v>400</v>
      </c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7"/>
      <c r="X65" s="692" t="str">
        <f>[1]Baza!F201</f>
        <v>-</v>
      </c>
      <c r="Y65" s="692"/>
      <c r="Z65" s="692"/>
      <c r="AA65" s="693" t="s">
        <v>401</v>
      </c>
      <c r="AB65" s="693"/>
      <c r="AC65" s="693"/>
      <c r="AD65" s="524">
        <f>ROUND([1]UnosPod!F529,0)</f>
        <v>0</v>
      </c>
      <c r="AE65" s="525"/>
      <c r="AF65" s="525"/>
      <c r="AG65" s="525"/>
      <c r="AH65" s="525"/>
      <c r="AI65" s="525"/>
      <c r="AJ65" s="526"/>
      <c r="AK65" s="524">
        <f>ROUND([1]UnosPod!M529,0)</f>
        <v>0</v>
      </c>
      <c r="AL65" s="525"/>
      <c r="AM65" s="525"/>
      <c r="AN65" s="525"/>
      <c r="AO65" s="525"/>
      <c r="AP65" s="525"/>
      <c r="AQ65" s="526"/>
      <c r="AR65" s="694">
        <f t="shared" si="1"/>
        <v>0</v>
      </c>
      <c r="AS65" s="694"/>
      <c r="AT65" s="694"/>
      <c r="AU65" s="694"/>
      <c r="AV65" s="694"/>
      <c r="AW65" s="694"/>
      <c r="AX65" s="694"/>
      <c r="AY65" s="527">
        <f>[1]PretGod!B191</f>
        <v>0</v>
      </c>
      <c r="AZ65" s="528"/>
      <c r="BA65" s="528"/>
      <c r="BB65" s="528"/>
      <c r="BC65" s="528"/>
      <c r="BD65" s="528"/>
      <c r="BE65" s="529"/>
      <c r="BI65" s="164"/>
    </row>
    <row r="66" spans="1:61" s="123" customFormat="1" ht="15" customHeight="1" x14ac:dyDescent="0.25">
      <c r="A66" s="689" t="s">
        <v>402</v>
      </c>
      <c r="B66" s="690"/>
      <c r="C66" s="690"/>
      <c r="D66" s="690"/>
      <c r="E66" s="691"/>
      <c r="F66" s="172" t="s">
        <v>305</v>
      </c>
      <c r="G66" s="173" t="s">
        <v>403</v>
      </c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7"/>
      <c r="X66" s="692" t="str">
        <f>[1]Baza!F202</f>
        <v>-</v>
      </c>
      <c r="Y66" s="692"/>
      <c r="Z66" s="692"/>
      <c r="AA66" s="693" t="s">
        <v>332</v>
      </c>
      <c r="AB66" s="693"/>
      <c r="AC66" s="693"/>
      <c r="AD66" s="524">
        <f>ROUND([1]UnosPod!F530,0)</f>
        <v>0</v>
      </c>
      <c r="AE66" s="525"/>
      <c r="AF66" s="525"/>
      <c r="AG66" s="525"/>
      <c r="AH66" s="525"/>
      <c r="AI66" s="525"/>
      <c r="AJ66" s="526"/>
      <c r="AK66" s="524">
        <f>ROUND([1]UnosPod!M530,0)</f>
        <v>0</v>
      </c>
      <c r="AL66" s="525"/>
      <c r="AM66" s="525"/>
      <c r="AN66" s="525"/>
      <c r="AO66" s="525"/>
      <c r="AP66" s="525"/>
      <c r="AQ66" s="526"/>
      <c r="AR66" s="694">
        <f t="shared" si="1"/>
        <v>0</v>
      </c>
      <c r="AS66" s="694"/>
      <c r="AT66" s="694"/>
      <c r="AU66" s="694"/>
      <c r="AV66" s="694"/>
      <c r="AW66" s="694"/>
      <c r="AX66" s="694"/>
      <c r="AY66" s="527">
        <f>[1]PretGod!B192</f>
        <v>0</v>
      </c>
      <c r="AZ66" s="528"/>
      <c r="BA66" s="528"/>
      <c r="BB66" s="528"/>
      <c r="BC66" s="528"/>
      <c r="BD66" s="528"/>
      <c r="BE66" s="529"/>
      <c r="BI66" s="164"/>
    </row>
    <row r="67" spans="1:61" s="123" customFormat="1" ht="15" customHeight="1" x14ac:dyDescent="0.25">
      <c r="A67" s="689" t="s">
        <v>404</v>
      </c>
      <c r="B67" s="690"/>
      <c r="C67" s="690"/>
      <c r="D67" s="690"/>
      <c r="E67" s="691"/>
      <c r="F67" s="172" t="s">
        <v>309</v>
      </c>
      <c r="G67" s="173" t="s">
        <v>405</v>
      </c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7"/>
      <c r="X67" s="692" t="str">
        <f>[1]Baza!F203</f>
        <v>-</v>
      </c>
      <c r="Y67" s="692"/>
      <c r="Z67" s="692"/>
      <c r="AA67" s="693" t="s">
        <v>335</v>
      </c>
      <c r="AB67" s="693"/>
      <c r="AC67" s="693"/>
      <c r="AD67" s="524">
        <f>ROUND([1]UnosPod!F531,0)</f>
        <v>0</v>
      </c>
      <c r="AE67" s="525"/>
      <c r="AF67" s="525"/>
      <c r="AG67" s="525"/>
      <c r="AH67" s="525"/>
      <c r="AI67" s="525"/>
      <c r="AJ67" s="526"/>
      <c r="AK67" s="524">
        <f>ROUND([1]UnosPod!M531,0)</f>
        <v>0</v>
      </c>
      <c r="AL67" s="525"/>
      <c r="AM67" s="525"/>
      <c r="AN67" s="525"/>
      <c r="AO67" s="525"/>
      <c r="AP67" s="525"/>
      <c r="AQ67" s="526"/>
      <c r="AR67" s="694">
        <f t="shared" si="1"/>
        <v>0</v>
      </c>
      <c r="AS67" s="694"/>
      <c r="AT67" s="694"/>
      <c r="AU67" s="694"/>
      <c r="AV67" s="694"/>
      <c r="AW67" s="694"/>
      <c r="AX67" s="694"/>
      <c r="AY67" s="527">
        <f>[1]PretGod!B193</f>
        <v>0</v>
      </c>
      <c r="AZ67" s="528"/>
      <c r="BA67" s="528"/>
      <c r="BB67" s="528"/>
      <c r="BC67" s="528"/>
      <c r="BD67" s="528"/>
      <c r="BE67" s="529"/>
      <c r="BI67" s="164"/>
    </row>
    <row r="68" spans="1:61" s="123" customFormat="1" ht="15" customHeight="1" x14ac:dyDescent="0.25">
      <c r="A68" s="699" t="s">
        <v>406</v>
      </c>
      <c r="B68" s="700"/>
      <c r="C68" s="700"/>
      <c r="D68" s="700"/>
      <c r="E68" s="701"/>
      <c r="F68" s="177" t="s">
        <v>362</v>
      </c>
      <c r="G68" s="178" t="s">
        <v>407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9"/>
      <c r="X68" s="692" t="str">
        <f>[1]Baza!F204</f>
        <v>-</v>
      </c>
      <c r="Y68" s="692"/>
      <c r="Z68" s="692"/>
      <c r="AA68" s="702" t="s">
        <v>338</v>
      </c>
      <c r="AB68" s="702"/>
      <c r="AC68" s="702"/>
      <c r="AD68" s="536">
        <f>ROUND([1]UnosPod!F532,0)</f>
        <v>0</v>
      </c>
      <c r="AE68" s="537"/>
      <c r="AF68" s="537"/>
      <c r="AG68" s="537"/>
      <c r="AH68" s="537"/>
      <c r="AI68" s="537"/>
      <c r="AJ68" s="538"/>
      <c r="AK68" s="536">
        <f>ROUND([1]UnosPod!M532,0)</f>
        <v>0</v>
      </c>
      <c r="AL68" s="537"/>
      <c r="AM68" s="537"/>
      <c r="AN68" s="537"/>
      <c r="AO68" s="537"/>
      <c r="AP68" s="537"/>
      <c r="AQ68" s="538"/>
      <c r="AR68" s="703">
        <f t="shared" si="1"/>
        <v>0</v>
      </c>
      <c r="AS68" s="703"/>
      <c r="AT68" s="703"/>
      <c r="AU68" s="703"/>
      <c r="AV68" s="703"/>
      <c r="AW68" s="703"/>
      <c r="AX68" s="703"/>
      <c r="AY68" s="527">
        <f>[1]PretGod!B194</f>
        <v>0</v>
      </c>
      <c r="AZ68" s="528"/>
      <c r="BA68" s="528"/>
      <c r="BB68" s="528"/>
      <c r="BC68" s="528"/>
      <c r="BD68" s="528"/>
      <c r="BE68" s="529"/>
      <c r="BI68" s="164"/>
    </row>
    <row r="69" spans="1:61" s="123" customFormat="1" ht="13.5" customHeight="1" x14ac:dyDescent="0.25">
      <c r="A69" s="681"/>
      <c r="B69" s="682"/>
      <c r="C69" s="682"/>
      <c r="D69" s="682"/>
      <c r="E69" s="683"/>
      <c r="F69" s="162" t="s">
        <v>408</v>
      </c>
      <c r="G69" s="163" t="s">
        <v>409</v>
      </c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205"/>
      <c r="X69" s="711"/>
      <c r="Y69" s="711"/>
      <c r="Z69" s="711"/>
      <c r="AA69" s="712" t="s">
        <v>410</v>
      </c>
      <c r="AB69" s="713"/>
      <c r="AC69" s="714"/>
      <c r="AD69" s="718">
        <f>AD71+AD74+AD80+AD88+AD89</f>
        <v>503509</v>
      </c>
      <c r="AE69" s="719"/>
      <c r="AF69" s="719"/>
      <c r="AG69" s="719"/>
      <c r="AH69" s="719"/>
      <c r="AI69" s="719"/>
      <c r="AJ69" s="720"/>
      <c r="AK69" s="718">
        <f>+AK71+AK74+AK80+AK88+AK89</f>
        <v>0</v>
      </c>
      <c r="AL69" s="719"/>
      <c r="AM69" s="719"/>
      <c r="AN69" s="719"/>
      <c r="AO69" s="719"/>
      <c r="AP69" s="719"/>
      <c r="AQ69" s="720"/>
      <c r="AR69" s="718">
        <f>AD69-AK69</f>
        <v>503509</v>
      </c>
      <c r="AS69" s="719"/>
      <c r="AT69" s="719"/>
      <c r="AU69" s="719"/>
      <c r="AV69" s="719"/>
      <c r="AW69" s="719"/>
      <c r="AX69" s="720"/>
      <c r="AY69" s="718">
        <f>AY71+AY74+AY80+AY88+AY89</f>
        <v>546612</v>
      </c>
      <c r="AZ69" s="719"/>
      <c r="BA69" s="719"/>
      <c r="BB69" s="719"/>
      <c r="BC69" s="719"/>
      <c r="BD69" s="719"/>
      <c r="BE69" s="720"/>
      <c r="BI69" s="164"/>
    </row>
    <row r="70" spans="1:61" s="123" customFormat="1" ht="13.5" customHeight="1" x14ac:dyDescent="0.25">
      <c r="A70" s="673"/>
      <c r="B70" s="674"/>
      <c r="C70" s="674"/>
      <c r="D70" s="674"/>
      <c r="E70" s="675"/>
      <c r="F70" s="206"/>
      <c r="G70" s="207" t="s">
        <v>787</v>
      </c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8"/>
      <c r="X70" s="724"/>
      <c r="Y70" s="724"/>
      <c r="Z70" s="724"/>
      <c r="AA70" s="715"/>
      <c r="AB70" s="716"/>
      <c r="AC70" s="717"/>
      <c r="AD70" s="721"/>
      <c r="AE70" s="722"/>
      <c r="AF70" s="722"/>
      <c r="AG70" s="722"/>
      <c r="AH70" s="722"/>
      <c r="AI70" s="722"/>
      <c r="AJ70" s="723"/>
      <c r="AK70" s="721"/>
      <c r="AL70" s="722"/>
      <c r="AM70" s="722"/>
      <c r="AN70" s="722"/>
      <c r="AO70" s="722"/>
      <c r="AP70" s="722"/>
      <c r="AQ70" s="723"/>
      <c r="AR70" s="721"/>
      <c r="AS70" s="722"/>
      <c r="AT70" s="722"/>
      <c r="AU70" s="722"/>
      <c r="AV70" s="722"/>
      <c r="AW70" s="722"/>
      <c r="AX70" s="723"/>
      <c r="AY70" s="721"/>
      <c r="AZ70" s="722"/>
      <c r="BA70" s="722"/>
      <c r="BB70" s="722"/>
      <c r="BC70" s="722"/>
      <c r="BD70" s="722"/>
      <c r="BE70" s="723"/>
      <c r="BI70" s="164"/>
    </row>
    <row r="71" spans="1:61" s="123" customFormat="1" ht="15" customHeight="1" x14ac:dyDescent="0.25">
      <c r="A71" s="695" t="s">
        <v>411</v>
      </c>
      <c r="B71" s="696"/>
      <c r="C71" s="696"/>
      <c r="D71" s="696"/>
      <c r="E71" s="697"/>
      <c r="F71" s="209" t="s">
        <v>293</v>
      </c>
      <c r="G71" s="193" t="s">
        <v>412</v>
      </c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4"/>
      <c r="X71" s="692" t="s">
        <v>413</v>
      </c>
      <c r="Y71" s="692"/>
      <c r="Z71" s="692"/>
      <c r="AA71" s="698" t="s">
        <v>414</v>
      </c>
      <c r="AB71" s="698"/>
      <c r="AC71" s="698"/>
      <c r="AD71" s="688">
        <f>ROUND([1]UnosPod!F545,0)</f>
        <v>403518</v>
      </c>
      <c r="AE71" s="688"/>
      <c r="AF71" s="688"/>
      <c r="AG71" s="688"/>
      <c r="AH71" s="688"/>
      <c r="AI71" s="688"/>
      <c r="AJ71" s="688"/>
      <c r="AK71" s="688">
        <f>ROUND([1]UnosPod!M545,0)</f>
        <v>0</v>
      </c>
      <c r="AL71" s="688"/>
      <c r="AM71" s="688"/>
      <c r="AN71" s="688"/>
      <c r="AO71" s="688"/>
      <c r="AP71" s="688"/>
      <c r="AQ71" s="688"/>
      <c r="AR71" s="688">
        <f t="shared" ref="AR71:AR93" si="2">AD71-AK71</f>
        <v>403518</v>
      </c>
      <c r="AS71" s="688"/>
      <c r="AT71" s="688"/>
      <c r="AU71" s="688"/>
      <c r="AV71" s="688"/>
      <c r="AW71" s="688"/>
      <c r="AX71" s="688"/>
      <c r="AY71" s="688">
        <f>AY72+AY73</f>
        <v>474727</v>
      </c>
      <c r="AZ71" s="688"/>
      <c r="BA71" s="688"/>
      <c r="BB71" s="688"/>
      <c r="BC71" s="688"/>
      <c r="BD71" s="688"/>
      <c r="BE71" s="688"/>
      <c r="BI71" s="164"/>
    </row>
    <row r="72" spans="1:61" s="123" customFormat="1" ht="15" customHeight="1" x14ac:dyDescent="0.25">
      <c r="A72" s="689" t="s">
        <v>415</v>
      </c>
      <c r="B72" s="690"/>
      <c r="C72" s="690"/>
      <c r="D72" s="690"/>
      <c r="E72" s="691"/>
      <c r="F72" s="210"/>
      <c r="G72" s="186" t="s">
        <v>416</v>
      </c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7"/>
      <c r="X72" s="725"/>
      <c r="Y72" s="725"/>
      <c r="Z72" s="725"/>
      <c r="AA72" s="693" t="s">
        <v>417</v>
      </c>
      <c r="AB72" s="693"/>
      <c r="AC72" s="693"/>
      <c r="AD72" s="694">
        <f>ROUND([1]UnosPod!F545-[1]UnosPod!F542,0)</f>
        <v>403518</v>
      </c>
      <c r="AE72" s="694"/>
      <c r="AF72" s="694"/>
      <c r="AG72" s="694"/>
      <c r="AH72" s="694"/>
      <c r="AI72" s="694"/>
      <c r="AJ72" s="694"/>
      <c r="AK72" s="694">
        <f>ROUND([1]UnosPod!M545-[1]UnosPod!M542,0)</f>
        <v>0</v>
      </c>
      <c r="AL72" s="694"/>
      <c r="AM72" s="694"/>
      <c r="AN72" s="694"/>
      <c r="AO72" s="694"/>
      <c r="AP72" s="694"/>
      <c r="AQ72" s="694"/>
      <c r="AR72" s="694">
        <f t="shared" si="2"/>
        <v>403518</v>
      </c>
      <c r="AS72" s="694"/>
      <c r="AT72" s="694"/>
      <c r="AU72" s="694"/>
      <c r="AV72" s="694"/>
      <c r="AW72" s="694"/>
      <c r="AX72" s="694"/>
      <c r="AY72" s="694">
        <f>[1]PretGod!B197</f>
        <v>474727</v>
      </c>
      <c r="AZ72" s="694"/>
      <c r="BA72" s="694"/>
      <c r="BB72" s="694"/>
      <c r="BC72" s="694"/>
      <c r="BD72" s="694"/>
      <c r="BE72" s="694"/>
      <c r="BI72" s="164"/>
    </row>
    <row r="73" spans="1:61" s="123" customFormat="1" ht="15" customHeight="1" x14ac:dyDescent="0.25">
      <c r="A73" s="699" t="s">
        <v>418</v>
      </c>
      <c r="B73" s="700"/>
      <c r="C73" s="700"/>
      <c r="D73" s="700"/>
      <c r="E73" s="701"/>
      <c r="F73" s="211"/>
      <c r="G73" s="188" t="s">
        <v>419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9"/>
      <c r="X73" s="726"/>
      <c r="Y73" s="726"/>
      <c r="Z73" s="726"/>
      <c r="AA73" s="702" t="s">
        <v>420</v>
      </c>
      <c r="AB73" s="702"/>
      <c r="AC73" s="702"/>
      <c r="AD73" s="703">
        <f>ROUND([1]UnosPod!F542,0)</f>
        <v>0</v>
      </c>
      <c r="AE73" s="703"/>
      <c r="AF73" s="703"/>
      <c r="AG73" s="703"/>
      <c r="AH73" s="703"/>
      <c r="AI73" s="703"/>
      <c r="AJ73" s="703"/>
      <c r="AK73" s="703">
        <f>ROUND([1]UnosPod!M542,0)</f>
        <v>0</v>
      </c>
      <c r="AL73" s="703"/>
      <c r="AM73" s="703"/>
      <c r="AN73" s="703"/>
      <c r="AO73" s="703"/>
      <c r="AP73" s="703"/>
      <c r="AQ73" s="703"/>
      <c r="AR73" s="703">
        <f t="shared" si="2"/>
        <v>0</v>
      </c>
      <c r="AS73" s="703"/>
      <c r="AT73" s="703"/>
      <c r="AU73" s="703"/>
      <c r="AV73" s="703"/>
      <c r="AW73" s="703"/>
      <c r="AX73" s="703"/>
      <c r="AY73" s="694">
        <f>[1]PretGod!B198</f>
        <v>0</v>
      </c>
      <c r="AZ73" s="694"/>
      <c r="BA73" s="694"/>
      <c r="BB73" s="694"/>
      <c r="BC73" s="694"/>
      <c r="BD73" s="694"/>
      <c r="BE73" s="694"/>
      <c r="BI73" s="164"/>
    </row>
    <row r="74" spans="1:61" s="123" customFormat="1" ht="15" customHeight="1" x14ac:dyDescent="0.25">
      <c r="A74" s="676" t="s">
        <v>421</v>
      </c>
      <c r="B74" s="677"/>
      <c r="C74" s="677"/>
      <c r="D74" s="677"/>
      <c r="E74" s="678"/>
      <c r="F74" s="166" t="s">
        <v>297</v>
      </c>
      <c r="G74" s="190" t="s">
        <v>422</v>
      </c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2"/>
      <c r="X74" s="679" t="s">
        <v>423</v>
      </c>
      <c r="Y74" s="679"/>
      <c r="Z74" s="679"/>
      <c r="AA74" s="680" t="s">
        <v>424</v>
      </c>
      <c r="AB74" s="680"/>
      <c r="AC74" s="680"/>
      <c r="AD74" s="595">
        <f>SUM(AD75:AJ79)</f>
        <v>99991</v>
      </c>
      <c r="AE74" s="595"/>
      <c r="AF74" s="595"/>
      <c r="AG74" s="595"/>
      <c r="AH74" s="595"/>
      <c r="AI74" s="595"/>
      <c r="AJ74" s="595"/>
      <c r="AK74" s="595">
        <f>SUM(AK75:AQ79)</f>
        <v>0</v>
      </c>
      <c r="AL74" s="595"/>
      <c r="AM74" s="595"/>
      <c r="AN74" s="595"/>
      <c r="AO74" s="595"/>
      <c r="AP74" s="595"/>
      <c r="AQ74" s="595"/>
      <c r="AR74" s="595">
        <f t="shared" si="2"/>
        <v>99991</v>
      </c>
      <c r="AS74" s="595"/>
      <c r="AT74" s="595"/>
      <c r="AU74" s="595"/>
      <c r="AV74" s="595"/>
      <c r="AW74" s="595"/>
      <c r="AX74" s="595"/>
      <c r="AY74" s="595">
        <f>SUM(AY75:BE79)</f>
        <v>71885</v>
      </c>
      <c r="AZ74" s="595"/>
      <c r="BA74" s="595"/>
      <c r="BB74" s="595"/>
      <c r="BC74" s="595"/>
      <c r="BD74" s="595"/>
      <c r="BE74" s="595"/>
      <c r="BI74" s="164"/>
    </row>
    <row r="75" spans="1:61" s="123" customFormat="1" ht="15" customHeight="1" x14ac:dyDescent="0.25">
      <c r="A75" s="695" t="s">
        <v>425</v>
      </c>
      <c r="B75" s="696"/>
      <c r="C75" s="696"/>
      <c r="D75" s="696"/>
      <c r="E75" s="697"/>
      <c r="F75" s="209"/>
      <c r="G75" s="193" t="s">
        <v>426</v>
      </c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4"/>
      <c r="X75" s="692" t="str">
        <f>[1]Baza!F206</f>
        <v>2.2.2.</v>
      </c>
      <c r="Y75" s="692"/>
      <c r="Z75" s="692"/>
      <c r="AA75" s="698" t="s">
        <v>427</v>
      </c>
      <c r="AB75" s="698"/>
      <c r="AC75" s="698"/>
      <c r="AD75" s="688">
        <f>ROUND([1]UnosPod!F546,0)</f>
        <v>74991</v>
      </c>
      <c r="AE75" s="688"/>
      <c r="AF75" s="688"/>
      <c r="AG75" s="688"/>
      <c r="AH75" s="688"/>
      <c r="AI75" s="688"/>
      <c r="AJ75" s="688"/>
      <c r="AK75" s="688">
        <f>ROUND([1]UnosPod!M546,0)</f>
        <v>0</v>
      </c>
      <c r="AL75" s="688"/>
      <c r="AM75" s="688"/>
      <c r="AN75" s="688"/>
      <c r="AO75" s="688"/>
      <c r="AP75" s="688"/>
      <c r="AQ75" s="688"/>
      <c r="AR75" s="688">
        <f t="shared" si="2"/>
        <v>74991</v>
      </c>
      <c r="AS75" s="688"/>
      <c r="AT75" s="688"/>
      <c r="AU75" s="688"/>
      <c r="AV75" s="688"/>
      <c r="AW75" s="688"/>
      <c r="AX75" s="688"/>
      <c r="AY75" s="688">
        <f>[1]PretGod!B200</f>
        <v>71885</v>
      </c>
      <c r="AZ75" s="688"/>
      <c r="BA75" s="688"/>
      <c r="BB75" s="688"/>
      <c r="BC75" s="688"/>
      <c r="BD75" s="688"/>
      <c r="BE75" s="688"/>
      <c r="BI75" s="164"/>
    </row>
    <row r="76" spans="1:61" s="123" customFormat="1" ht="15" customHeight="1" x14ac:dyDescent="0.25">
      <c r="A76" s="689" t="s">
        <v>428</v>
      </c>
      <c r="B76" s="690"/>
      <c r="C76" s="690"/>
      <c r="D76" s="690"/>
      <c r="E76" s="691"/>
      <c r="F76" s="210"/>
      <c r="G76" s="186" t="s">
        <v>429</v>
      </c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7"/>
      <c r="X76" s="692" t="str">
        <f>[1]Baza!F207</f>
        <v>-</v>
      </c>
      <c r="Y76" s="692"/>
      <c r="Z76" s="692"/>
      <c r="AA76" s="693" t="s">
        <v>430</v>
      </c>
      <c r="AB76" s="693"/>
      <c r="AC76" s="693"/>
      <c r="AD76" s="694">
        <f>ROUND([1]UnosPod!F547,0)</f>
        <v>0</v>
      </c>
      <c r="AE76" s="694"/>
      <c r="AF76" s="694"/>
      <c r="AG76" s="694"/>
      <c r="AH76" s="694"/>
      <c r="AI76" s="694"/>
      <c r="AJ76" s="694"/>
      <c r="AK76" s="694">
        <f>ROUND([1]UnosPod!M547,0)</f>
        <v>0</v>
      </c>
      <c r="AL76" s="694"/>
      <c r="AM76" s="694"/>
      <c r="AN76" s="694"/>
      <c r="AO76" s="694"/>
      <c r="AP76" s="694"/>
      <c r="AQ76" s="694"/>
      <c r="AR76" s="694">
        <f t="shared" si="2"/>
        <v>0</v>
      </c>
      <c r="AS76" s="694"/>
      <c r="AT76" s="694"/>
      <c r="AU76" s="694"/>
      <c r="AV76" s="694"/>
      <c r="AW76" s="694"/>
      <c r="AX76" s="694"/>
      <c r="AY76" s="688">
        <f>[1]PretGod!B201</f>
        <v>0</v>
      </c>
      <c r="AZ76" s="688"/>
      <c r="BA76" s="688"/>
      <c r="BB76" s="688"/>
      <c r="BC76" s="688"/>
      <c r="BD76" s="688"/>
      <c r="BE76" s="688"/>
      <c r="BI76" s="164"/>
    </row>
    <row r="77" spans="1:61" s="123" customFormat="1" ht="15" customHeight="1" x14ac:dyDescent="0.25">
      <c r="A77" s="689" t="s">
        <v>431</v>
      </c>
      <c r="B77" s="690"/>
      <c r="C77" s="690"/>
      <c r="D77" s="690"/>
      <c r="E77" s="691"/>
      <c r="F77" s="210"/>
      <c r="G77" s="186" t="s">
        <v>432</v>
      </c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7"/>
      <c r="X77" s="692" t="str">
        <f>[1]Baza!F208</f>
        <v>-</v>
      </c>
      <c r="Y77" s="692"/>
      <c r="Z77" s="692"/>
      <c r="AA77" s="693" t="s">
        <v>433</v>
      </c>
      <c r="AB77" s="693"/>
      <c r="AC77" s="693"/>
      <c r="AD77" s="694">
        <f>ROUND([1]UnosPod!F548,0)</f>
        <v>0</v>
      </c>
      <c r="AE77" s="694"/>
      <c r="AF77" s="694"/>
      <c r="AG77" s="694"/>
      <c r="AH77" s="694"/>
      <c r="AI77" s="694"/>
      <c r="AJ77" s="694"/>
      <c r="AK77" s="694">
        <f>ROUND([1]UnosPod!M548,0)</f>
        <v>0</v>
      </c>
      <c r="AL77" s="694"/>
      <c r="AM77" s="694"/>
      <c r="AN77" s="694"/>
      <c r="AO77" s="694"/>
      <c r="AP77" s="694"/>
      <c r="AQ77" s="694"/>
      <c r="AR77" s="694">
        <f t="shared" si="2"/>
        <v>0</v>
      </c>
      <c r="AS77" s="694"/>
      <c r="AT77" s="694"/>
      <c r="AU77" s="694"/>
      <c r="AV77" s="694"/>
      <c r="AW77" s="694"/>
      <c r="AX77" s="694"/>
      <c r="AY77" s="688">
        <f>[1]PretGod!B202</f>
        <v>0</v>
      </c>
      <c r="AZ77" s="688"/>
      <c r="BA77" s="688"/>
      <c r="BB77" s="688"/>
      <c r="BC77" s="688"/>
      <c r="BD77" s="688"/>
      <c r="BE77" s="688"/>
      <c r="BI77" s="164"/>
    </row>
    <row r="78" spans="1:61" s="123" customFormat="1" ht="15" customHeight="1" x14ac:dyDescent="0.25">
      <c r="A78" s="689" t="s">
        <v>434</v>
      </c>
      <c r="B78" s="690"/>
      <c r="C78" s="690"/>
      <c r="D78" s="690"/>
      <c r="E78" s="691"/>
      <c r="F78" s="210"/>
      <c r="G78" s="186" t="s">
        <v>435</v>
      </c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7"/>
      <c r="X78" s="692" t="str">
        <f>[1]Baza!F209</f>
        <v>-</v>
      </c>
      <c r="Y78" s="692"/>
      <c r="Z78" s="692"/>
      <c r="AA78" s="693" t="s">
        <v>436</v>
      </c>
      <c r="AB78" s="693"/>
      <c r="AC78" s="693"/>
      <c r="AD78" s="694">
        <f>ROUND([1]UnosPod!F555,0)</f>
        <v>0</v>
      </c>
      <c r="AE78" s="694"/>
      <c r="AF78" s="694"/>
      <c r="AG78" s="694"/>
      <c r="AH78" s="694"/>
      <c r="AI78" s="694"/>
      <c r="AJ78" s="694"/>
      <c r="AK78" s="694">
        <f>ROUND([1]UnosPod!M555,0)</f>
        <v>0</v>
      </c>
      <c r="AL78" s="694"/>
      <c r="AM78" s="694"/>
      <c r="AN78" s="694"/>
      <c r="AO78" s="694"/>
      <c r="AP78" s="694"/>
      <c r="AQ78" s="694"/>
      <c r="AR78" s="694">
        <f t="shared" si="2"/>
        <v>0</v>
      </c>
      <c r="AS78" s="694"/>
      <c r="AT78" s="694"/>
      <c r="AU78" s="694"/>
      <c r="AV78" s="694"/>
      <c r="AW78" s="694"/>
      <c r="AX78" s="694"/>
      <c r="AY78" s="688">
        <f>[1]PretGod!B203</f>
        <v>0</v>
      </c>
      <c r="AZ78" s="688"/>
      <c r="BA78" s="688"/>
      <c r="BB78" s="688"/>
      <c r="BC78" s="688"/>
      <c r="BD78" s="688"/>
      <c r="BE78" s="688"/>
      <c r="BI78" s="164"/>
    </row>
    <row r="79" spans="1:61" s="123" customFormat="1" ht="15" customHeight="1" x14ac:dyDescent="0.25">
      <c r="A79" s="699" t="s">
        <v>437</v>
      </c>
      <c r="B79" s="700"/>
      <c r="C79" s="700"/>
      <c r="D79" s="700"/>
      <c r="E79" s="701"/>
      <c r="F79" s="211"/>
      <c r="G79" s="188" t="s">
        <v>438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9"/>
      <c r="X79" s="692" t="str">
        <f>[1]Baza!F210</f>
        <v>2.2.3.</v>
      </c>
      <c r="Y79" s="692"/>
      <c r="Z79" s="692"/>
      <c r="AA79" s="702" t="s">
        <v>439</v>
      </c>
      <c r="AB79" s="702"/>
      <c r="AC79" s="702"/>
      <c r="AD79" s="703">
        <f>ROUND([1]UnosPod!F563,0)</f>
        <v>25000</v>
      </c>
      <c r="AE79" s="703"/>
      <c r="AF79" s="703"/>
      <c r="AG79" s="703"/>
      <c r="AH79" s="703"/>
      <c r="AI79" s="703"/>
      <c r="AJ79" s="703"/>
      <c r="AK79" s="703">
        <f>ROUND([1]UnosPod!M563,0)</f>
        <v>0</v>
      </c>
      <c r="AL79" s="703"/>
      <c r="AM79" s="703"/>
      <c r="AN79" s="703"/>
      <c r="AO79" s="703"/>
      <c r="AP79" s="703"/>
      <c r="AQ79" s="703"/>
      <c r="AR79" s="703">
        <f t="shared" si="2"/>
        <v>25000</v>
      </c>
      <c r="AS79" s="703"/>
      <c r="AT79" s="703"/>
      <c r="AU79" s="703"/>
      <c r="AV79" s="703"/>
      <c r="AW79" s="703"/>
      <c r="AX79" s="703"/>
      <c r="AY79" s="688">
        <f>[1]PretGod!B204</f>
        <v>0</v>
      </c>
      <c r="AZ79" s="688"/>
      <c r="BA79" s="688"/>
      <c r="BB79" s="688"/>
      <c r="BC79" s="688"/>
      <c r="BD79" s="688"/>
      <c r="BE79" s="688"/>
      <c r="BI79" s="164"/>
    </row>
    <row r="80" spans="1:61" s="123" customFormat="1" ht="15" customHeight="1" x14ac:dyDescent="0.25">
      <c r="A80" s="676" t="s">
        <v>440</v>
      </c>
      <c r="B80" s="677"/>
      <c r="C80" s="677"/>
      <c r="D80" s="677"/>
      <c r="E80" s="678"/>
      <c r="F80" s="166" t="s">
        <v>301</v>
      </c>
      <c r="G80" s="190" t="s">
        <v>441</v>
      </c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2"/>
      <c r="X80" s="679" t="s">
        <v>423</v>
      </c>
      <c r="Y80" s="679"/>
      <c r="Z80" s="679"/>
      <c r="AA80" s="680" t="s">
        <v>442</v>
      </c>
      <c r="AB80" s="680"/>
      <c r="AC80" s="680"/>
      <c r="AD80" s="595">
        <f>SUM(AD81:AJ87)</f>
        <v>0</v>
      </c>
      <c r="AE80" s="595"/>
      <c r="AF80" s="595"/>
      <c r="AG80" s="595"/>
      <c r="AH80" s="595"/>
      <c r="AI80" s="595"/>
      <c r="AJ80" s="595"/>
      <c r="AK80" s="595">
        <f>SUM(AK81:AQ87)</f>
        <v>0</v>
      </c>
      <c r="AL80" s="595"/>
      <c r="AM80" s="595"/>
      <c r="AN80" s="595"/>
      <c r="AO80" s="595"/>
      <c r="AP80" s="595"/>
      <c r="AQ80" s="595"/>
      <c r="AR80" s="595">
        <f>SUM(AR81:AX87)</f>
        <v>0</v>
      </c>
      <c r="AS80" s="595"/>
      <c r="AT80" s="595"/>
      <c r="AU80" s="595"/>
      <c r="AV80" s="595"/>
      <c r="AW80" s="595"/>
      <c r="AX80" s="595"/>
      <c r="AY80" s="595">
        <f>SUM(AY81:BE87)</f>
        <v>0</v>
      </c>
      <c r="AZ80" s="595"/>
      <c r="BA80" s="595"/>
      <c r="BB80" s="595"/>
      <c r="BC80" s="595"/>
      <c r="BD80" s="595"/>
      <c r="BE80" s="595"/>
      <c r="BI80" s="164"/>
    </row>
    <row r="81" spans="1:61" s="123" customFormat="1" ht="14.25" customHeight="1" x14ac:dyDescent="0.25">
      <c r="A81" s="695" t="s">
        <v>443</v>
      </c>
      <c r="B81" s="696"/>
      <c r="C81" s="696"/>
      <c r="D81" s="696"/>
      <c r="E81" s="697"/>
      <c r="F81" s="209"/>
      <c r="G81" s="193" t="s">
        <v>444</v>
      </c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4"/>
      <c r="X81" s="692" t="str">
        <f>[1]Baza!F211</f>
        <v>-</v>
      </c>
      <c r="Y81" s="692"/>
      <c r="Z81" s="692"/>
      <c r="AA81" s="698" t="s">
        <v>445</v>
      </c>
      <c r="AB81" s="698"/>
      <c r="AC81" s="698"/>
      <c r="AD81" s="688">
        <f>ROUND([1]UnosPod!F564,0)</f>
        <v>0</v>
      </c>
      <c r="AE81" s="688"/>
      <c r="AF81" s="688"/>
      <c r="AG81" s="688"/>
      <c r="AH81" s="688"/>
      <c r="AI81" s="688"/>
      <c r="AJ81" s="688"/>
      <c r="AK81" s="688">
        <f>ROUND([1]UnosPod!M564,0)</f>
        <v>0</v>
      </c>
      <c r="AL81" s="688"/>
      <c r="AM81" s="688"/>
      <c r="AN81" s="688"/>
      <c r="AO81" s="688"/>
      <c r="AP81" s="688"/>
      <c r="AQ81" s="688"/>
      <c r="AR81" s="688">
        <f t="shared" si="2"/>
        <v>0</v>
      </c>
      <c r="AS81" s="688"/>
      <c r="AT81" s="688"/>
      <c r="AU81" s="688"/>
      <c r="AV81" s="688"/>
      <c r="AW81" s="688"/>
      <c r="AX81" s="688"/>
      <c r="AY81" s="688">
        <f>[1]PretGod!B206</f>
        <v>0</v>
      </c>
      <c r="AZ81" s="688"/>
      <c r="BA81" s="688"/>
      <c r="BB81" s="688"/>
      <c r="BC81" s="688"/>
      <c r="BD81" s="688"/>
      <c r="BE81" s="688"/>
      <c r="BI81" s="164"/>
    </row>
    <row r="82" spans="1:61" s="123" customFormat="1" ht="14.25" customHeight="1" x14ac:dyDescent="0.25">
      <c r="A82" s="689" t="s">
        <v>446</v>
      </c>
      <c r="B82" s="690"/>
      <c r="C82" s="690"/>
      <c r="D82" s="690"/>
      <c r="E82" s="691"/>
      <c r="F82" s="210"/>
      <c r="G82" s="186" t="s">
        <v>447</v>
      </c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7"/>
      <c r="X82" s="692" t="str">
        <f>[1]Baza!F212</f>
        <v>-</v>
      </c>
      <c r="Y82" s="692"/>
      <c r="Z82" s="692"/>
      <c r="AA82" s="693" t="s">
        <v>448</v>
      </c>
      <c r="AB82" s="693"/>
      <c r="AC82" s="693"/>
      <c r="AD82" s="694">
        <f>ROUND([1]UnosPod!F565,0)</f>
        <v>0</v>
      </c>
      <c r="AE82" s="694"/>
      <c r="AF82" s="694"/>
      <c r="AG82" s="694"/>
      <c r="AH82" s="694"/>
      <c r="AI82" s="694"/>
      <c r="AJ82" s="694"/>
      <c r="AK82" s="694">
        <f>ROUND([1]UnosPod!M565,0)</f>
        <v>0</v>
      </c>
      <c r="AL82" s="694"/>
      <c r="AM82" s="694"/>
      <c r="AN82" s="694"/>
      <c r="AO82" s="694"/>
      <c r="AP82" s="694"/>
      <c r="AQ82" s="694"/>
      <c r="AR82" s="694">
        <f t="shared" si="2"/>
        <v>0</v>
      </c>
      <c r="AS82" s="694"/>
      <c r="AT82" s="694"/>
      <c r="AU82" s="694"/>
      <c r="AV82" s="694"/>
      <c r="AW82" s="694"/>
      <c r="AX82" s="694"/>
      <c r="AY82" s="688">
        <f>[1]PretGod!B207</f>
        <v>0</v>
      </c>
      <c r="AZ82" s="688"/>
      <c r="BA82" s="688"/>
      <c r="BB82" s="688"/>
      <c r="BC82" s="688"/>
      <c r="BD82" s="688"/>
      <c r="BE82" s="688"/>
      <c r="BI82" s="164"/>
    </row>
    <row r="83" spans="1:61" s="123" customFormat="1" ht="14.25" customHeight="1" x14ac:dyDescent="0.25">
      <c r="A83" s="689" t="s">
        <v>449</v>
      </c>
      <c r="B83" s="690"/>
      <c r="C83" s="690"/>
      <c r="D83" s="690"/>
      <c r="E83" s="691"/>
      <c r="F83" s="210"/>
      <c r="G83" s="186" t="s">
        <v>450</v>
      </c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7"/>
      <c r="X83" s="692" t="str">
        <f>[1]Baza!F213</f>
        <v>-</v>
      </c>
      <c r="Y83" s="692"/>
      <c r="Z83" s="692"/>
      <c r="AA83" s="693" t="s">
        <v>451</v>
      </c>
      <c r="AB83" s="693"/>
      <c r="AC83" s="693"/>
      <c r="AD83" s="694">
        <f>ROUND([1]UnosPod!F566,0)</f>
        <v>0</v>
      </c>
      <c r="AE83" s="694"/>
      <c r="AF83" s="694"/>
      <c r="AG83" s="694"/>
      <c r="AH83" s="694"/>
      <c r="AI83" s="694"/>
      <c r="AJ83" s="694"/>
      <c r="AK83" s="694">
        <f>ROUND([1]UnosPod!M566,0)</f>
        <v>0</v>
      </c>
      <c r="AL83" s="694"/>
      <c r="AM83" s="694"/>
      <c r="AN83" s="694"/>
      <c r="AO83" s="694"/>
      <c r="AP83" s="694"/>
      <c r="AQ83" s="694"/>
      <c r="AR83" s="694">
        <f t="shared" si="2"/>
        <v>0</v>
      </c>
      <c r="AS83" s="694"/>
      <c r="AT83" s="694"/>
      <c r="AU83" s="694"/>
      <c r="AV83" s="694"/>
      <c r="AW83" s="694"/>
      <c r="AX83" s="694"/>
      <c r="AY83" s="688">
        <f>[1]PretGod!B208</f>
        <v>0</v>
      </c>
      <c r="AZ83" s="688"/>
      <c r="BA83" s="688"/>
      <c r="BB83" s="688"/>
      <c r="BC83" s="688"/>
      <c r="BD83" s="688"/>
      <c r="BE83" s="688"/>
      <c r="BI83" s="164"/>
    </row>
    <row r="84" spans="1:61" s="123" customFormat="1" ht="14.25" customHeight="1" x14ac:dyDescent="0.25">
      <c r="A84" s="689" t="s">
        <v>452</v>
      </c>
      <c r="B84" s="690"/>
      <c r="C84" s="690"/>
      <c r="D84" s="690"/>
      <c r="E84" s="691"/>
      <c r="F84" s="210"/>
      <c r="G84" s="186" t="s">
        <v>453</v>
      </c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7"/>
      <c r="X84" s="692" t="str">
        <f>[1]Baza!F214</f>
        <v>-</v>
      </c>
      <c r="Y84" s="692"/>
      <c r="Z84" s="692"/>
      <c r="AA84" s="693" t="s">
        <v>454</v>
      </c>
      <c r="AB84" s="693"/>
      <c r="AC84" s="693"/>
      <c r="AD84" s="694">
        <f>ROUND([1]UnosPod!F567+[1]UnosPod!F568,0)</f>
        <v>0</v>
      </c>
      <c r="AE84" s="694"/>
      <c r="AF84" s="694"/>
      <c r="AG84" s="694"/>
      <c r="AH84" s="694"/>
      <c r="AI84" s="694"/>
      <c r="AJ84" s="694"/>
      <c r="AK84" s="694">
        <f>ROUND([1]UnosPod!M567+[1]UnosPod!M568,0)</f>
        <v>0</v>
      </c>
      <c r="AL84" s="694"/>
      <c r="AM84" s="694"/>
      <c r="AN84" s="694"/>
      <c r="AO84" s="694"/>
      <c r="AP84" s="694"/>
      <c r="AQ84" s="694"/>
      <c r="AR84" s="694">
        <f t="shared" si="2"/>
        <v>0</v>
      </c>
      <c r="AS84" s="694"/>
      <c r="AT84" s="694"/>
      <c r="AU84" s="694"/>
      <c r="AV84" s="694"/>
      <c r="AW84" s="694"/>
      <c r="AX84" s="694"/>
      <c r="AY84" s="688">
        <f>[1]PretGod!B209</f>
        <v>0</v>
      </c>
      <c r="AZ84" s="688"/>
      <c r="BA84" s="688"/>
      <c r="BB84" s="688"/>
      <c r="BC84" s="688"/>
      <c r="BD84" s="688"/>
      <c r="BE84" s="688"/>
      <c r="BI84" s="164"/>
    </row>
    <row r="85" spans="1:61" s="123" customFormat="1" ht="14.25" customHeight="1" x14ac:dyDescent="0.25">
      <c r="A85" s="689" t="s">
        <v>455</v>
      </c>
      <c r="B85" s="690"/>
      <c r="C85" s="690"/>
      <c r="D85" s="690"/>
      <c r="E85" s="691"/>
      <c r="F85" s="210"/>
      <c r="G85" s="186" t="s">
        <v>456</v>
      </c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7"/>
      <c r="X85" s="692" t="str">
        <f>[1]Baza!F215</f>
        <v>-</v>
      </c>
      <c r="Y85" s="692"/>
      <c r="Z85" s="692"/>
      <c r="AA85" s="693" t="s">
        <v>457</v>
      </c>
      <c r="AB85" s="693"/>
      <c r="AC85" s="693"/>
      <c r="AD85" s="694">
        <f>ROUND([1]UnosPod!F569,0)</f>
        <v>0</v>
      </c>
      <c r="AE85" s="694"/>
      <c r="AF85" s="694"/>
      <c r="AG85" s="694"/>
      <c r="AH85" s="694"/>
      <c r="AI85" s="694"/>
      <c r="AJ85" s="694"/>
      <c r="AK85" s="694">
        <f>ROUND([1]UnosPod!M569,0)</f>
        <v>0</v>
      </c>
      <c r="AL85" s="694"/>
      <c r="AM85" s="694"/>
      <c r="AN85" s="694"/>
      <c r="AO85" s="694"/>
      <c r="AP85" s="694"/>
      <c r="AQ85" s="694"/>
      <c r="AR85" s="694">
        <f t="shared" si="2"/>
        <v>0</v>
      </c>
      <c r="AS85" s="694"/>
      <c r="AT85" s="694"/>
      <c r="AU85" s="694"/>
      <c r="AV85" s="694"/>
      <c r="AW85" s="694"/>
      <c r="AX85" s="694"/>
      <c r="AY85" s="688">
        <f>[1]PretGod!B210</f>
        <v>0</v>
      </c>
      <c r="AZ85" s="688"/>
      <c r="BA85" s="688"/>
      <c r="BB85" s="688"/>
      <c r="BC85" s="688"/>
      <c r="BD85" s="688"/>
      <c r="BE85" s="688"/>
      <c r="BI85" s="164"/>
    </row>
    <row r="86" spans="1:61" s="149" customFormat="1" ht="14.25" customHeight="1" x14ac:dyDescent="0.25">
      <c r="A86" s="689" t="s">
        <v>458</v>
      </c>
      <c r="B86" s="690"/>
      <c r="C86" s="690"/>
      <c r="D86" s="690"/>
      <c r="E86" s="691"/>
      <c r="F86" s="210"/>
      <c r="G86" s="186" t="s">
        <v>459</v>
      </c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7"/>
      <c r="X86" s="692" t="str">
        <f>[1]Baza!F216</f>
        <v>-</v>
      </c>
      <c r="Y86" s="692"/>
      <c r="Z86" s="692"/>
      <c r="AA86" s="693" t="s">
        <v>460</v>
      </c>
      <c r="AB86" s="693"/>
      <c r="AC86" s="693"/>
      <c r="AD86" s="694">
        <f>ROUND([1]UnosPod!F570,0)</f>
        <v>0</v>
      </c>
      <c r="AE86" s="694"/>
      <c r="AF86" s="694"/>
      <c r="AG86" s="694"/>
      <c r="AH86" s="694"/>
      <c r="AI86" s="694"/>
      <c r="AJ86" s="694"/>
      <c r="AK86" s="694">
        <f>ROUND([1]UnosPod!M570,0)</f>
        <v>0</v>
      </c>
      <c r="AL86" s="694"/>
      <c r="AM86" s="694"/>
      <c r="AN86" s="694"/>
      <c r="AO86" s="694"/>
      <c r="AP86" s="694"/>
      <c r="AQ86" s="694"/>
      <c r="AR86" s="694">
        <f t="shared" si="2"/>
        <v>0</v>
      </c>
      <c r="AS86" s="694"/>
      <c r="AT86" s="694"/>
      <c r="AU86" s="694"/>
      <c r="AV86" s="694"/>
      <c r="AW86" s="694"/>
      <c r="AX86" s="694"/>
      <c r="AY86" s="688">
        <f>[1]PretGod!B211</f>
        <v>0</v>
      </c>
      <c r="AZ86" s="688"/>
      <c r="BA86" s="688"/>
      <c r="BB86" s="688"/>
      <c r="BC86" s="688"/>
      <c r="BD86" s="688"/>
      <c r="BE86" s="688"/>
      <c r="BI86" s="164"/>
    </row>
    <row r="87" spans="1:61" s="149" customFormat="1" ht="14.25" customHeight="1" x14ac:dyDescent="0.25">
      <c r="A87" s="699" t="s">
        <v>461</v>
      </c>
      <c r="B87" s="700"/>
      <c r="C87" s="700"/>
      <c r="D87" s="700"/>
      <c r="E87" s="701"/>
      <c r="F87" s="211"/>
      <c r="G87" s="188" t="s">
        <v>462</v>
      </c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9"/>
      <c r="X87" s="692" t="str">
        <f>[1]Baza!F217</f>
        <v>-</v>
      </c>
      <c r="Y87" s="692"/>
      <c r="Z87" s="692"/>
      <c r="AA87" s="702" t="s">
        <v>347</v>
      </c>
      <c r="AB87" s="702"/>
      <c r="AC87" s="702"/>
      <c r="AD87" s="703">
        <f>ROUND([1]UnosPod!F571,0)</f>
        <v>0</v>
      </c>
      <c r="AE87" s="703"/>
      <c r="AF87" s="703"/>
      <c r="AG87" s="703"/>
      <c r="AH87" s="703"/>
      <c r="AI87" s="703"/>
      <c r="AJ87" s="703"/>
      <c r="AK87" s="703">
        <f>ROUND([1]UnosPod!M571,0)</f>
        <v>0</v>
      </c>
      <c r="AL87" s="703"/>
      <c r="AM87" s="703"/>
      <c r="AN87" s="703"/>
      <c r="AO87" s="703"/>
      <c r="AP87" s="703"/>
      <c r="AQ87" s="703"/>
      <c r="AR87" s="703">
        <f t="shared" si="2"/>
        <v>0</v>
      </c>
      <c r="AS87" s="703"/>
      <c r="AT87" s="703"/>
      <c r="AU87" s="703"/>
      <c r="AV87" s="703"/>
      <c r="AW87" s="703"/>
      <c r="AX87" s="703"/>
      <c r="AY87" s="704">
        <f>[1]PretGod!B212</f>
        <v>0</v>
      </c>
      <c r="AZ87" s="704"/>
      <c r="BA87" s="704"/>
      <c r="BB87" s="704"/>
      <c r="BC87" s="704"/>
      <c r="BD87" s="704"/>
      <c r="BE87" s="704"/>
      <c r="BI87" s="164"/>
    </row>
    <row r="88" spans="1:61" s="149" customFormat="1" ht="15" customHeight="1" x14ac:dyDescent="0.25">
      <c r="A88" s="676" t="s">
        <v>463</v>
      </c>
      <c r="B88" s="677"/>
      <c r="C88" s="677"/>
      <c r="D88" s="677"/>
      <c r="E88" s="678"/>
      <c r="F88" s="166" t="s">
        <v>305</v>
      </c>
      <c r="G88" s="190" t="s">
        <v>464</v>
      </c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2"/>
      <c r="X88" s="679" t="str">
        <f>[1]Baza!F219</f>
        <v>-</v>
      </c>
      <c r="Y88" s="679"/>
      <c r="Z88" s="679"/>
      <c r="AA88" s="680" t="s">
        <v>350</v>
      </c>
      <c r="AB88" s="680"/>
      <c r="AC88" s="680"/>
      <c r="AD88" s="595">
        <f>ROUND([1]UnosPod!F582,0)</f>
        <v>0</v>
      </c>
      <c r="AE88" s="595"/>
      <c r="AF88" s="595"/>
      <c r="AG88" s="595"/>
      <c r="AH88" s="595"/>
      <c r="AI88" s="595"/>
      <c r="AJ88" s="595"/>
      <c r="AK88" s="595">
        <f>ROUND([1]UnosPod!M582,0)</f>
        <v>0</v>
      </c>
      <c r="AL88" s="595"/>
      <c r="AM88" s="595"/>
      <c r="AN88" s="595"/>
      <c r="AO88" s="595"/>
      <c r="AP88" s="595"/>
      <c r="AQ88" s="595"/>
      <c r="AR88" s="595">
        <f t="shared" si="2"/>
        <v>0</v>
      </c>
      <c r="AS88" s="595"/>
      <c r="AT88" s="595"/>
      <c r="AU88" s="595"/>
      <c r="AV88" s="595"/>
      <c r="AW88" s="595"/>
      <c r="AX88" s="595"/>
      <c r="AY88" s="590">
        <f>[1]PretGod!B213</f>
        <v>0</v>
      </c>
      <c r="AZ88" s="590"/>
      <c r="BA88" s="590"/>
      <c r="BB88" s="590"/>
      <c r="BC88" s="590"/>
      <c r="BD88" s="590"/>
      <c r="BE88" s="590"/>
      <c r="BI88" s="164"/>
    </row>
    <row r="89" spans="1:61" s="149" customFormat="1" ht="15" customHeight="1" x14ac:dyDescent="0.25">
      <c r="A89" s="676" t="s">
        <v>465</v>
      </c>
      <c r="B89" s="677"/>
      <c r="C89" s="677"/>
      <c r="D89" s="677"/>
      <c r="E89" s="678"/>
      <c r="F89" s="166" t="s">
        <v>309</v>
      </c>
      <c r="G89" s="190" t="s">
        <v>466</v>
      </c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2"/>
      <c r="X89" s="679" t="s">
        <v>384</v>
      </c>
      <c r="Y89" s="679"/>
      <c r="Z89" s="679"/>
      <c r="AA89" s="680" t="s">
        <v>353</v>
      </c>
      <c r="AB89" s="680"/>
      <c r="AC89" s="680"/>
      <c r="AD89" s="595">
        <f>ROUND([1]UnosPod!F589-[1]UnosPod!F587,0)</f>
        <v>0</v>
      </c>
      <c r="AE89" s="595"/>
      <c r="AF89" s="595"/>
      <c r="AG89" s="595"/>
      <c r="AH89" s="595"/>
      <c r="AI89" s="595"/>
      <c r="AJ89" s="595"/>
      <c r="AK89" s="595">
        <f>ROUND([1]UnosPod!M589-[1]UnosPod!M587,0)</f>
        <v>0</v>
      </c>
      <c r="AL89" s="595"/>
      <c r="AM89" s="595"/>
      <c r="AN89" s="595"/>
      <c r="AO89" s="595"/>
      <c r="AP89" s="595"/>
      <c r="AQ89" s="595"/>
      <c r="AR89" s="595">
        <f t="shared" si="2"/>
        <v>0</v>
      </c>
      <c r="AS89" s="595"/>
      <c r="AT89" s="595"/>
      <c r="AU89" s="595"/>
      <c r="AV89" s="595"/>
      <c r="AW89" s="595"/>
      <c r="AX89" s="595"/>
      <c r="AY89" s="590">
        <f>[1]PretGod!B214</f>
        <v>0</v>
      </c>
      <c r="AZ89" s="590"/>
      <c r="BA89" s="590"/>
      <c r="BB89" s="590"/>
      <c r="BC89" s="590"/>
      <c r="BD89" s="590"/>
      <c r="BE89" s="590"/>
      <c r="BI89" s="164"/>
    </row>
    <row r="90" spans="1:61" s="149" customFormat="1" ht="15" customHeight="1" x14ac:dyDescent="0.25">
      <c r="A90" s="676" t="s">
        <v>467</v>
      </c>
      <c r="B90" s="677"/>
      <c r="C90" s="677"/>
      <c r="D90" s="677"/>
      <c r="E90" s="678"/>
      <c r="F90" s="166" t="s">
        <v>468</v>
      </c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2"/>
      <c r="X90" s="679"/>
      <c r="Y90" s="679"/>
      <c r="Z90" s="679"/>
      <c r="AA90" s="680" t="s">
        <v>356</v>
      </c>
      <c r="AB90" s="680"/>
      <c r="AC90" s="680"/>
      <c r="AD90" s="595">
        <f>ROUND([1]UnosPod!F587,0)</f>
        <v>0</v>
      </c>
      <c r="AE90" s="595"/>
      <c r="AF90" s="595"/>
      <c r="AG90" s="595"/>
      <c r="AH90" s="595"/>
      <c r="AI90" s="595"/>
      <c r="AJ90" s="595"/>
      <c r="AK90" s="595">
        <f>ROUND([1]UnosPod!M587,0)</f>
        <v>0</v>
      </c>
      <c r="AL90" s="595"/>
      <c r="AM90" s="595"/>
      <c r="AN90" s="595"/>
      <c r="AO90" s="595"/>
      <c r="AP90" s="595"/>
      <c r="AQ90" s="595"/>
      <c r="AR90" s="595">
        <f t="shared" si="2"/>
        <v>0</v>
      </c>
      <c r="AS90" s="595"/>
      <c r="AT90" s="595"/>
      <c r="AU90" s="595"/>
      <c r="AV90" s="595"/>
      <c r="AW90" s="595"/>
      <c r="AX90" s="595"/>
      <c r="AY90" s="590">
        <f>[1]PretGod!B215</f>
        <v>0</v>
      </c>
      <c r="AZ90" s="590"/>
      <c r="BA90" s="590"/>
      <c r="BB90" s="590"/>
      <c r="BC90" s="590"/>
      <c r="BD90" s="590"/>
      <c r="BE90" s="590"/>
      <c r="BI90" s="164"/>
    </row>
    <row r="91" spans="1:61" s="149" customFormat="1" ht="15" customHeight="1" x14ac:dyDescent="0.25">
      <c r="A91" s="676" t="s">
        <v>469</v>
      </c>
      <c r="B91" s="677"/>
      <c r="C91" s="677"/>
      <c r="D91" s="677"/>
      <c r="E91" s="678"/>
      <c r="F91" s="166" t="s">
        <v>470</v>
      </c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2"/>
      <c r="X91" s="679"/>
      <c r="Y91" s="679"/>
      <c r="Z91" s="679"/>
      <c r="AA91" s="680" t="s">
        <v>359</v>
      </c>
      <c r="AB91" s="680"/>
      <c r="AC91" s="680"/>
      <c r="AD91" s="595">
        <f>ROUND([1]UnosPod!F590,0)</f>
        <v>0</v>
      </c>
      <c r="AE91" s="595"/>
      <c r="AF91" s="595"/>
      <c r="AG91" s="595"/>
      <c r="AH91" s="595"/>
      <c r="AI91" s="595"/>
      <c r="AJ91" s="595"/>
      <c r="AK91" s="595">
        <f>ROUND([1]UnosPod!M590,0)</f>
        <v>0</v>
      </c>
      <c r="AL91" s="595"/>
      <c r="AM91" s="595"/>
      <c r="AN91" s="595"/>
      <c r="AO91" s="595"/>
      <c r="AP91" s="595"/>
      <c r="AQ91" s="595"/>
      <c r="AR91" s="595">
        <f t="shared" si="2"/>
        <v>0</v>
      </c>
      <c r="AS91" s="595"/>
      <c r="AT91" s="595"/>
      <c r="AU91" s="595"/>
      <c r="AV91" s="595"/>
      <c r="AW91" s="595"/>
      <c r="AX91" s="595"/>
      <c r="AY91" s="590">
        <f>[1]PretGod!B216</f>
        <v>0</v>
      </c>
      <c r="AZ91" s="590"/>
      <c r="BA91" s="590"/>
      <c r="BB91" s="590"/>
      <c r="BC91" s="590"/>
      <c r="BD91" s="590"/>
      <c r="BE91" s="590"/>
      <c r="BI91" s="164"/>
    </row>
    <row r="92" spans="1:61" s="149" customFormat="1" ht="15" customHeight="1" x14ac:dyDescent="0.25">
      <c r="A92" s="676"/>
      <c r="B92" s="677"/>
      <c r="C92" s="677"/>
      <c r="D92" s="677"/>
      <c r="E92" s="678"/>
      <c r="F92" s="166" t="s">
        <v>788</v>
      </c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2"/>
      <c r="X92" s="679"/>
      <c r="Y92" s="679"/>
      <c r="Z92" s="679"/>
      <c r="AA92" s="680" t="s">
        <v>361</v>
      </c>
      <c r="AB92" s="680"/>
      <c r="AC92" s="680"/>
      <c r="AD92" s="595">
        <f>AD23+AD60+AD61+AD90+AD91</f>
        <v>1356269</v>
      </c>
      <c r="AE92" s="595"/>
      <c r="AF92" s="595"/>
      <c r="AG92" s="595"/>
      <c r="AH92" s="595"/>
      <c r="AI92" s="595"/>
      <c r="AJ92" s="595"/>
      <c r="AK92" s="595">
        <f>AK23+AK60+AK61+AK90+AK91</f>
        <v>736995</v>
      </c>
      <c r="AL92" s="595"/>
      <c r="AM92" s="595"/>
      <c r="AN92" s="595"/>
      <c r="AO92" s="595"/>
      <c r="AP92" s="595"/>
      <c r="AQ92" s="595"/>
      <c r="AR92" s="595">
        <f t="shared" si="2"/>
        <v>619274</v>
      </c>
      <c r="AS92" s="595"/>
      <c r="AT92" s="595"/>
      <c r="AU92" s="595"/>
      <c r="AV92" s="595"/>
      <c r="AW92" s="595"/>
      <c r="AX92" s="595"/>
      <c r="AY92" s="595">
        <f>AY23+AY60+AY61+AY90+AY91</f>
        <v>951620</v>
      </c>
      <c r="AZ92" s="595"/>
      <c r="BA92" s="595"/>
      <c r="BB92" s="595"/>
      <c r="BC92" s="595"/>
      <c r="BD92" s="595"/>
      <c r="BE92" s="595"/>
      <c r="BI92" s="164"/>
    </row>
    <row r="93" spans="1:61" s="149" customFormat="1" ht="13.5" customHeight="1" x14ac:dyDescent="0.25">
      <c r="A93" s="695" t="s">
        <v>471</v>
      </c>
      <c r="B93" s="696"/>
      <c r="C93" s="696"/>
      <c r="D93" s="696"/>
      <c r="E93" s="697"/>
      <c r="F93" s="209" t="s">
        <v>472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4"/>
      <c r="X93" s="692"/>
      <c r="Y93" s="692"/>
      <c r="Z93" s="692"/>
      <c r="AA93" s="698" t="s">
        <v>365</v>
      </c>
      <c r="AB93" s="698"/>
      <c r="AC93" s="698"/>
      <c r="AD93" s="688">
        <f>ROUND([1]UnosPod!F594,0)</f>
        <v>0</v>
      </c>
      <c r="AE93" s="688"/>
      <c r="AF93" s="688"/>
      <c r="AG93" s="688"/>
      <c r="AH93" s="688"/>
      <c r="AI93" s="688"/>
      <c r="AJ93" s="688"/>
      <c r="AK93" s="688">
        <f>ROUND([1]UnosPod!M594,0)</f>
        <v>0</v>
      </c>
      <c r="AL93" s="688"/>
      <c r="AM93" s="688"/>
      <c r="AN93" s="688"/>
      <c r="AO93" s="688"/>
      <c r="AP93" s="688"/>
      <c r="AQ93" s="688"/>
      <c r="AR93" s="688">
        <f t="shared" si="2"/>
        <v>0</v>
      </c>
      <c r="AS93" s="688"/>
      <c r="AT93" s="688"/>
      <c r="AU93" s="688"/>
      <c r="AV93" s="688"/>
      <c r="AW93" s="688"/>
      <c r="AX93" s="688"/>
      <c r="AY93" s="688">
        <f>[1]PretGod!B218</f>
        <v>0</v>
      </c>
      <c r="AZ93" s="688"/>
      <c r="BA93" s="688"/>
      <c r="BB93" s="688"/>
      <c r="BC93" s="688"/>
      <c r="BD93" s="688"/>
      <c r="BE93" s="688"/>
      <c r="BI93" s="164"/>
    </row>
    <row r="94" spans="1:61" s="149" customFormat="1" ht="13.5" customHeight="1" x14ac:dyDescent="0.25">
      <c r="A94" s="727"/>
      <c r="B94" s="728"/>
      <c r="C94" s="728"/>
      <c r="D94" s="728"/>
      <c r="E94" s="729"/>
      <c r="F94" s="212" t="s">
        <v>473</v>
      </c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4"/>
      <c r="X94" s="685"/>
      <c r="Y94" s="685"/>
      <c r="Z94" s="685"/>
      <c r="AA94" s="687" t="s">
        <v>474</v>
      </c>
      <c r="AB94" s="687"/>
      <c r="AC94" s="687"/>
      <c r="AD94" s="730">
        <f>AD92+AD93</f>
        <v>1356269</v>
      </c>
      <c r="AE94" s="730"/>
      <c r="AF94" s="730"/>
      <c r="AG94" s="730"/>
      <c r="AH94" s="730"/>
      <c r="AI94" s="730"/>
      <c r="AJ94" s="730"/>
      <c r="AK94" s="730">
        <f>AK92+AK93</f>
        <v>736995</v>
      </c>
      <c r="AL94" s="730"/>
      <c r="AM94" s="730"/>
      <c r="AN94" s="730"/>
      <c r="AO94" s="730"/>
      <c r="AP94" s="730"/>
      <c r="AQ94" s="730"/>
      <c r="AR94" s="730">
        <f>AR92+AR93</f>
        <v>619274</v>
      </c>
      <c r="AS94" s="730"/>
      <c r="AT94" s="730"/>
      <c r="AU94" s="730"/>
      <c r="AV94" s="730"/>
      <c r="AW94" s="730"/>
      <c r="AX94" s="730"/>
      <c r="AY94" s="730">
        <f>AY92+AY93</f>
        <v>951620</v>
      </c>
      <c r="AZ94" s="730"/>
      <c r="BA94" s="730"/>
      <c r="BB94" s="730"/>
      <c r="BC94" s="730"/>
      <c r="BD94" s="730"/>
      <c r="BE94" s="730"/>
      <c r="BI94" s="164"/>
    </row>
    <row r="95" spans="1:61" s="149" customFormat="1" ht="15.75" x14ac:dyDescent="0.25">
      <c r="A95" s="215"/>
      <c r="B95" s="200"/>
      <c r="C95" s="200"/>
      <c r="D95" s="200"/>
      <c r="E95" s="200"/>
      <c r="F95" s="148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16"/>
      <c r="Y95" s="216"/>
      <c r="Z95" s="216"/>
      <c r="AA95" s="216"/>
      <c r="AB95" s="216"/>
      <c r="AC95" s="216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I95" s="164"/>
    </row>
    <row r="96" spans="1:61" s="149" customFormat="1" ht="15.75" x14ac:dyDescent="0.25">
      <c r="A96" s="215"/>
      <c r="B96" s="200"/>
      <c r="C96" s="200"/>
      <c r="D96" s="200"/>
      <c r="E96" s="200"/>
      <c r="F96" s="148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16"/>
      <c r="Y96" s="216"/>
      <c r="Z96" s="216"/>
      <c r="AA96" s="216"/>
      <c r="AB96" s="216"/>
      <c r="AC96" s="216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I96" s="164"/>
    </row>
    <row r="97" spans="1:57" s="123" customFormat="1" ht="15.75" x14ac:dyDescent="0.25">
      <c r="A97" s="638" t="s">
        <v>276</v>
      </c>
      <c r="B97" s="639"/>
      <c r="C97" s="639"/>
      <c r="D97" s="639"/>
      <c r="E97" s="640"/>
      <c r="F97" s="151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4"/>
      <c r="AL97" s="641"/>
      <c r="AM97" s="642"/>
      <c r="AN97" s="643"/>
      <c r="AO97" s="642" t="s">
        <v>277</v>
      </c>
      <c r="AP97" s="642"/>
      <c r="AQ97" s="642"/>
      <c r="AR97" s="645"/>
      <c r="AS97" s="645"/>
      <c r="AT97" s="645"/>
      <c r="AU97" s="645"/>
      <c r="AV97" s="645"/>
      <c r="AW97" s="645"/>
      <c r="AX97" s="645"/>
      <c r="AY97" s="645"/>
      <c r="AZ97" s="645"/>
      <c r="BA97" s="645"/>
      <c r="BB97" s="645"/>
      <c r="BC97" s="645"/>
      <c r="BD97" s="645"/>
      <c r="BE97" s="645"/>
    </row>
    <row r="98" spans="1:57" s="123" customFormat="1" ht="15.75" x14ac:dyDescent="0.25">
      <c r="A98" s="646" t="s">
        <v>19</v>
      </c>
      <c r="B98" s="647"/>
      <c r="C98" s="647"/>
      <c r="D98" s="647"/>
      <c r="E98" s="648"/>
      <c r="F98" s="649" t="s">
        <v>15</v>
      </c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4"/>
      <c r="R98" s="644"/>
      <c r="S98" s="644"/>
      <c r="T98" s="644"/>
      <c r="U98" s="644"/>
      <c r="V98" s="644"/>
      <c r="W98" s="644"/>
      <c r="X98" s="644"/>
      <c r="Y98" s="644"/>
      <c r="Z98" s="644"/>
      <c r="AA98" s="644"/>
      <c r="AB98" s="644"/>
      <c r="AC98" s="644"/>
      <c r="AD98" s="644"/>
      <c r="AE98" s="644"/>
      <c r="AF98" s="644"/>
      <c r="AG98" s="644"/>
      <c r="AH98" s="644"/>
      <c r="AI98" s="644"/>
      <c r="AJ98" s="644"/>
      <c r="AK98" s="650"/>
      <c r="AL98" s="649" t="s">
        <v>16</v>
      </c>
      <c r="AM98" s="644"/>
      <c r="AN98" s="650"/>
      <c r="AO98" s="644"/>
      <c r="AP98" s="644"/>
      <c r="AQ98" s="644"/>
      <c r="AR98" s="652" t="s">
        <v>279</v>
      </c>
      <c r="AS98" s="652"/>
      <c r="AT98" s="652"/>
      <c r="AU98" s="652"/>
      <c r="AV98" s="652"/>
      <c r="AW98" s="652"/>
      <c r="AX98" s="652"/>
      <c r="AY98" s="652" t="s">
        <v>279</v>
      </c>
      <c r="AZ98" s="652"/>
      <c r="BA98" s="652"/>
      <c r="BB98" s="652"/>
      <c r="BC98" s="652"/>
      <c r="BD98" s="652"/>
      <c r="BE98" s="652"/>
    </row>
    <row r="99" spans="1:57" s="123" customFormat="1" ht="15.75" x14ac:dyDescent="0.25">
      <c r="A99" s="653" t="s">
        <v>23</v>
      </c>
      <c r="B99" s="654"/>
      <c r="C99" s="654"/>
      <c r="D99" s="654"/>
      <c r="E99" s="655"/>
      <c r="F99" s="156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9"/>
      <c r="AL99" s="656"/>
      <c r="AM99" s="657"/>
      <c r="AN99" s="658"/>
      <c r="AO99" s="657"/>
      <c r="AP99" s="657"/>
      <c r="AQ99" s="657"/>
      <c r="AR99" s="659" t="s">
        <v>475</v>
      </c>
      <c r="AS99" s="659"/>
      <c r="AT99" s="659"/>
      <c r="AU99" s="659"/>
      <c r="AV99" s="659"/>
      <c r="AW99" s="659"/>
      <c r="AX99" s="659"/>
      <c r="AY99" s="659" t="s">
        <v>280</v>
      </c>
      <c r="AZ99" s="659"/>
      <c r="BA99" s="659"/>
      <c r="BB99" s="659"/>
      <c r="BC99" s="659"/>
      <c r="BD99" s="659"/>
      <c r="BE99" s="659"/>
    </row>
    <row r="100" spans="1:57" s="123" customFormat="1" ht="15.75" x14ac:dyDescent="0.25">
      <c r="A100" s="653">
        <v>1</v>
      </c>
      <c r="B100" s="654"/>
      <c r="C100" s="654"/>
      <c r="D100" s="654"/>
      <c r="E100" s="655"/>
      <c r="F100" s="667">
        <v>2</v>
      </c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9"/>
      <c r="AL100" s="667">
        <v>3</v>
      </c>
      <c r="AM100" s="668"/>
      <c r="AN100" s="669"/>
      <c r="AO100" s="660">
        <v>4</v>
      </c>
      <c r="AP100" s="654"/>
      <c r="AQ100" s="655"/>
      <c r="AR100" s="653">
        <v>5</v>
      </c>
      <c r="AS100" s="660"/>
      <c r="AT100" s="654"/>
      <c r="AU100" s="654"/>
      <c r="AV100" s="654"/>
      <c r="AW100" s="654"/>
      <c r="AX100" s="661"/>
      <c r="AY100" s="660">
        <v>6</v>
      </c>
      <c r="AZ100" s="660"/>
      <c r="BA100" s="654"/>
      <c r="BB100" s="654"/>
      <c r="BC100" s="654"/>
      <c r="BD100" s="654"/>
      <c r="BE100" s="661"/>
    </row>
    <row r="101" spans="1:57" s="123" customFormat="1" ht="15.75" x14ac:dyDescent="0.25">
      <c r="A101" s="681"/>
      <c r="B101" s="682"/>
      <c r="C101" s="682"/>
      <c r="D101" s="682"/>
      <c r="E101" s="683"/>
      <c r="F101" s="217" t="s">
        <v>476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4"/>
      <c r="AL101" s="731"/>
      <c r="AM101" s="732"/>
      <c r="AN101" s="733"/>
      <c r="AO101" s="734"/>
      <c r="AP101" s="639"/>
      <c r="AQ101" s="640"/>
      <c r="AR101" s="735"/>
      <c r="AS101" s="736"/>
      <c r="AT101" s="737"/>
      <c r="AU101" s="737"/>
      <c r="AV101" s="737"/>
      <c r="AW101" s="737"/>
      <c r="AX101" s="738"/>
      <c r="AY101" s="735"/>
      <c r="AZ101" s="736"/>
      <c r="BA101" s="737"/>
      <c r="BB101" s="737"/>
      <c r="BC101" s="737"/>
      <c r="BD101" s="737"/>
      <c r="BE101" s="738"/>
    </row>
    <row r="102" spans="1:57" s="123" customFormat="1" ht="15.75" x14ac:dyDescent="0.25">
      <c r="A102" s="676"/>
      <c r="B102" s="677"/>
      <c r="C102" s="677"/>
      <c r="D102" s="677"/>
      <c r="E102" s="678"/>
      <c r="F102" s="204" t="s">
        <v>789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1"/>
      <c r="AL102" s="679" t="s">
        <v>477</v>
      </c>
      <c r="AM102" s="679"/>
      <c r="AN102" s="679"/>
      <c r="AO102" s="667">
        <v>101</v>
      </c>
      <c r="AP102" s="668"/>
      <c r="AQ102" s="669"/>
      <c r="AR102" s="739">
        <f>AR103-AR110+AR111+AR112+AR115+AR116-AR117+AR118-AR123-AR128</f>
        <v>459500</v>
      </c>
      <c r="AS102" s="740"/>
      <c r="AT102" s="741"/>
      <c r="AU102" s="741"/>
      <c r="AV102" s="741"/>
      <c r="AW102" s="741"/>
      <c r="AX102" s="742"/>
      <c r="AY102" s="739">
        <f>AY103-AY110+AY111+AY112+AY115+AY116-AY117+AY118-AY123-AY128</f>
        <v>775563</v>
      </c>
      <c r="AZ102" s="740"/>
      <c r="BA102" s="741"/>
      <c r="BB102" s="741"/>
      <c r="BC102" s="741"/>
      <c r="BD102" s="741"/>
      <c r="BE102" s="742"/>
    </row>
    <row r="103" spans="1:57" s="123" customFormat="1" ht="15.75" x14ac:dyDescent="0.25">
      <c r="A103" s="676" t="s">
        <v>478</v>
      </c>
      <c r="B103" s="677"/>
      <c r="C103" s="677"/>
      <c r="D103" s="677"/>
      <c r="E103" s="678"/>
      <c r="F103" s="204" t="s">
        <v>479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1"/>
      <c r="AL103" s="743"/>
      <c r="AM103" s="744"/>
      <c r="AN103" s="745"/>
      <c r="AO103" s="667">
        <v>102</v>
      </c>
      <c r="AP103" s="668"/>
      <c r="AQ103" s="669"/>
      <c r="AR103" s="739">
        <f>SUM(AR104:AX109)</f>
        <v>400000</v>
      </c>
      <c r="AS103" s="740"/>
      <c r="AT103" s="741"/>
      <c r="AU103" s="741"/>
      <c r="AV103" s="741"/>
      <c r="AW103" s="741"/>
      <c r="AX103" s="742"/>
      <c r="AY103" s="739">
        <f>SUM(AY104:BE109)</f>
        <v>400000</v>
      </c>
      <c r="AZ103" s="740"/>
      <c r="BA103" s="741"/>
      <c r="BB103" s="741"/>
      <c r="BC103" s="741"/>
      <c r="BD103" s="741"/>
      <c r="BE103" s="742"/>
    </row>
    <row r="104" spans="1:57" s="123" customFormat="1" ht="15.75" x14ac:dyDescent="0.25">
      <c r="A104" s="695" t="s">
        <v>480</v>
      </c>
      <c r="B104" s="696"/>
      <c r="C104" s="696"/>
      <c r="D104" s="696"/>
      <c r="E104" s="697"/>
      <c r="F104" s="218" t="s">
        <v>293</v>
      </c>
      <c r="G104" s="193" t="s">
        <v>481</v>
      </c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219"/>
      <c r="AL104" s="746"/>
      <c r="AM104" s="747"/>
      <c r="AN104" s="748"/>
      <c r="AO104" s="749">
        <v>103</v>
      </c>
      <c r="AP104" s="750"/>
      <c r="AQ104" s="751"/>
      <c r="AR104" s="571">
        <f>ROUND([1]UnosPod!F602,0)</f>
        <v>0</v>
      </c>
      <c r="AS104" s="752"/>
      <c r="AT104" s="572"/>
      <c r="AU104" s="572"/>
      <c r="AV104" s="572"/>
      <c r="AW104" s="572"/>
      <c r="AX104" s="573"/>
      <c r="AY104" s="571">
        <f>[1]PretGod!B227</f>
        <v>0</v>
      </c>
      <c r="AZ104" s="752"/>
      <c r="BA104" s="572"/>
      <c r="BB104" s="572"/>
      <c r="BC104" s="572"/>
      <c r="BD104" s="572"/>
      <c r="BE104" s="573"/>
    </row>
    <row r="105" spans="1:57" s="123" customFormat="1" ht="15.75" x14ac:dyDescent="0.25">
      <c r="A105" s="689" t="s">
        <v>482</v>
      </c>
      <c r="B105" s="690"/>
      <c r="C105" s="690"/>
      <c r="D105" s="690"/>
      <c r="E105" s="691"/>
      <c r="F105" s="220" t="s">
        <v>297</v>
      </c>
      <c r="G105" s="186" t="s">
        <v>483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6"/>
      <c r="AL105" s="753"/>
      <c r="AM105" s="754"/>
      <c r="AN105" s="755"/>
      <c r="AO105" s="756">
        <v>104</v>
      </c>
      <c r="AP105" s="757"/>
      <c r="AQ105" s="758"/>
      <c r="AR105" s="568">
        <f>ROUND([1]UnosPod!F603,0)</f>
        <v>400000</v>
      </c>
      <c r="AS105" s="759"/>
      <c r="AT105" s="569"/>
      <c r="AU105" s="569"/>
      <c r="AV105" s="569"/>
      <c r="AW105" s="569"/>
      <c r="AX105" s="570"/>
      <c r="AY105" s="571">
        <f>[1]PretGod!B228</f>
        <v>400000</v>
      </c>
      <c r="AZ105" s="752"/>
      <c r="BA105" s="572"/>
      <c r="BB105" s="572"/>
      <c r="BC105" s="572"/>
      <c r="BD105" s="572"/>
      <c r="BE105" s="573"/>
    </row>
    <row r="106" spans="1:57" s="123" customFormat="1" ht="15.75" x14ac:dyDescent="0.25">
      <c r="A106" s="689" t="s">
        <v>484</v>
      </c>
      <c r="B106" s="690"/>
      <c r="C106" s="690"/>
      <c r="D106" s="690"/>
      <c r="E106" s="691"/>
      <c r="F106" s="220" t="s">
        <v>301</v>
      </c>
      <c r="G106" s="186" t="s">
        <v>485</v>
      </c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6"/>
      <c r="AL106" s="753"/>
      <c r="AM106" s="754"/>
      <c r="AN106" s="755"/>
      <c r="AO106" s="756">
        <v>105</v>
      </c>
      <c r="AP106" s="757"/>
      <c r="AQ106" s="758"/>
      <c r="AR106" s="568">
        <f>ROUND([1]UnosPod!F604,0)</f>
        <v>0</v>
      </c>
      <c r="AS106" s="759"/>
      <c r="AT106" s="569"/>
      <c r="AU106" s="569"/>
      <c r="AV106" s="569"/>
      <c r="AW106" s="569"/>
      <c r="AX106" s="570"/>
      <c r="AY106" s="571">
        <f>[1]PretGod!B229</f>
        <v>0</v>
      </c>
      <c r="AZ106" s="752"/>
      <c r="BA106" s="572"/>
      <c r="BB106" s="572"/>
      <c r="BC106" s="572"/>
      <c r="BD106" s="572"/>
      <c r="BE106" s="573"/>
    </row>
    <row r="107" spans="1:57" s="123" customFormat="1" ht="15.75" x14ac:dyDescent="0.25">
      <c r="A107" s="689" t="s">
        <v>486</v>
      </c>
      <c r="B107" s="690"/>
      <c r="C107" s="690"/>
      <c r="D107" s="690"/>
      <c r="E107" s="691"/>
      <c r="F107" s="220" t="s">
        <v>305</v>
      </c>
      <c r="G107" s="186" t="s">
        <v>487</v>
      </c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6"/>
      <c r="AL107" s="753"/>
      <c r="AM107" s="754"/>
      <c r="AN107" s="755"/>
      <c r="AO107" s="756">
        <v>106</v>
      </c>
      <c r="AP107" s="757"/>
      <c r="AQ107" s="758"/>
      <c r="AR107" s="568">
        <f>ROUND([1]UnosPod!F605,0)</f>
        <v>0</v>
      </c>
      <c r="AS107" s="759"/>
      <c r="AT107" s="569"/>
      <c r="AU107" s="569"/>
      <c r="AV107" s="569"/>
      <c r="AW107" s="569"/>
      <c r="AX107" s="570"/>
      <c r="AY107" s="571">
        <f>[1]PretGod!B230</f>
        <v>0</v>
      </c>
      <c r="AZ107" s="752"/>
      <c r="BA107" s="572"/>
      <c r="BB107" s="572"/>
      <c r="BC107" s="572"/>
      <c r="BD107" s="572"/>
      <c r="BE107" s="573"/>
    </row>
    <row r="108" spans="1:57" s="123" customFormat="1" ht="15.75" x14ac:dyDescent="0.25">
      <c r="A108" s="689" t="s">
        <v>488</v>
      </c>
      <c r="B108" s="690"/>
      <c r="C108" s="690"/>
      <c r="D108" s="690"/>
      <c r="E108" s="691"/>
      <c r="F108" s="220" t="s">
        <v>309</v>
      </c>
      <c r="G108" s="186" t="s">
        <v>489</v>
      </c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6"/>
      <c r="AL108" s="753"/>
      <c r="AM108" s="754"/>
      <c r="AN108" s="755"/>
      <c r="AO108" s="756">
        <v>107</v>
      </c>
      <c r="AP108" s="757"/>
      <c r="AQ108" s="758"/>
      <c r="AR108" s="568">
        <f>ROUND([1]UnosPod!F606,0)</f>
        <v>0</v>
      </c>
      <c r="AS108" s="759"/>
      <c r="AT108" s="569"/>
      <c r="AU108" s="569"/>
      <c r="AV108" s="569"/>
      <c r="AW108" s="569"/>
      <c r="AX108" s="570"/>
      <c r="AY108" s="571">
        <f>[1]PretGod!B231</f>
        <v>0</v>
      </c>
      <c r="AZ108" s="752"/>
      <c r="BA108" s="572"/>
      <c r="BB108" s="572"/>
      <c r="BC108" s="572"/>
      <c r="BD108" s="572"/>
      <c r="BE108" s="573"/>
    </row>
    <row r="109" spans="1:57" s="123" customFormat="1" ht="15.75" x14ac:dyDescent="0.25">
      <c r="A109" s="699" t="s">
        <v>490</v>
      </c>
      <c r="B109" s="700"/>
      <c r="C109" s="700"/>
      <c r="D109" s="700"/>
      <c r="E109" s="701"/>
      <c r="F109" s="221" t="s">
        <v>362</v>
      </c>
      <c r="G109" s="188" t="s">
        <v>491</v>
      </c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3"/>
      <c r="AL109" s="760"/>
      <c r="AM109" s="761"/>
      <c r="AN109" s="762"/>
      <c r="AO109" s="763">
        <v>108</v>
      </c>
      <c r="AP109" s="764"/>
      <c r="AQ109" s="765"/>
      <c r="AR109" s="577">
        <f>ROUND([1]UnosPod!F607,0)</f>
        <v>0</v>
      </c>
      <c r="AS109" s="766"/>
      <c r="AT109" s="578"/>
      <c r="AU109" s="578"/>
      <c r="AV109" s="578"/>
      <c r="AW109" s="578"/>
      <c r="AX109" s="579"/>
      <c r="AY109" s="571">
        <f>[1]PretGod!B232</f>
        <v>0</v>
      </c>
      <c r="AZ109" s="752"/>
      <c r="BA109" s="572"/>
      <c r="BB109" s="572"/>
      <c r="BC109" s="572"/>
      <c r="BD109" s="572"/>
      <c r="BE109" s="573"/>
    </row>
    <row r="110" spans="1:57" s="123" customFormat="1" ht="15.75" x14ac:dyDescent="0.25">
      <c r="A110" s="676" t="s">
        <v>492</v>
      </c>
      <c r="B110" s="677"/>
      <c r="C110" s="677"/>
      <c r="D110" s="677"/>
      <c r="E110" s="678"/>
      <c r="F110" s="204" t="s">
        <v>493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1"/>
      <c r="AL110" s="743"/>
      <c r="AM110" s="744"/>
      <c r="AN110" s="745"/>
      <c r="AO110" s="667">
        <v>109</v>
      </c>
      <c r="AP110" s="668"/>
      <c r="AQ110" s="669"/>
      <c r="AR110" s="739">
        <f>ROUND([1]UnosPod!F612,0)</f>
        <v>0</v>
      </c>
      <c r="AS110" s="740"/>
      <c r="AT110" s="741"/>
      <c r="AU110" s="741"/>
      <c r="AV110" s="741"/>
      <c r="AW110" s="741"/>
      <c r="AX110" s="742"/>
      <c r="AY110" s="739">
        <f>[1]PretGod!B233</f>
        <v>0</v>
      </c>
      <c r="AZ110" s="740"/>
      <c r="BA110" s="741"/>
      <c r="BB110" s="741"/>
      <c r="BC110" s="741"/>
      <c r="BD110" s="741"/>
      <c r="BE110" s="742"/>
    </row>
    <row r="111" spans="1:57" s="123" customFormat="1" ht="15.75" x14ac:dyDescent="0.25">
      <c r="A111" s="676" t="s">
        <v>494</v>
      </c>
      <c r="B111" s="677"/>
      <c r="C111" s="677"/>
      <c r="D111" s="677"/>
      <c r="E111" s="678"/>
      <c r="F111" s="204" t="s">
        <v>495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1"/>
      <c r="AL111" s="743"/>
      <c r="AM111" s="744"/>
      <c r="AN111" s="745"/>
      <c r="AO111" s="667">
        <v>110</v>
      </c>
      <c r="AP111" s="668"/>
      <c r="AQ111" s="669"/>
      <c r="AR111" s="739">
        <f>ROUND([1]UnosPod!F613,0)</f>
        <v>0</v>
      </c>
      <c r="AS111" s="740"/>
      <c r="AT111" s="741"/>
      <c r="AU111" s="741"/>
      <c r="AV111" s="741"/>
      <c r="AW111" s="741"/>
      <c r="AX111" s="742"/>
      <c r="AY111" s="739">
        <f>[1]PretGod!B234</f>
        <v>0</v>
      </c>
      <c r="AZ111" s="740"/>
      <c r="BA111" s="741"/>
      <c r="BB111" s="741"/>
      <c r="BC111" s="741"/>
      <c r="BD111" s="741"/>
      <c r="BE111" s="742"/>
    </row>
    <row r="112" spans="1:57" s="123" customFormat="1" ht="15.75" x14ac:dyDescent="0.25">
      <c r="A112" s="676"/>
      <c r="B112" s="677"/>
      <c r="C112" s="677"/>
      <c r="D112" s="677"/>
      <c r="E112" s="678"/>
      <c r="F112" s="204" t="s">
        <v>496</v>
      </c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1"/>
      <c r="AL112" s="743"/>
      <c r="AM112" s="744"/>
      <c r="AN112" s="745"/>
      <c r="AO112" s="667">
        <v>111</v>
      </c>
      <c r="AP112" s="668"/>
      <c r="AQ112" s="669"/>
      <c r="AR112" s="739">
        <f>SUM(AR113:AX114)</f>
        <v>0</v>
      </c>
      <c r="AS112" s="740"/>
      <c r="AT112" s="741"/>
      <c r="AU112" s="741"/>
      <c r="AV112" s="741"/>
      <c r="AW112" s="741"/>
      <c r="AX112" s="742"/>
      <c r="AY112" s="739">
        <f>SUM(AY113:BE114)</f>
        <v>65090</v>
      </c>
      <c r="AZ112" s="740"/>
      <c r="BA112" s="741"/>
      <c r="BB112" s="741"/>
      <c r="BC112" s="741"/>
      <c r="BD112" s="741"/>
      <c r="BE112" s="742"/>
    </row>
    <row r="113" spans="1:57" s="123" customFormat="1" ht="15.75" x14ac:dyDescent="0.25">
      <c r="A113" s="695" t="s">
        <v>497</v>
      </c>
      <c r="B113" s="696"/>
      <c r="C113" s="696"/>
      <c r="D113" s="696"/>
      <c r="E113" s="697"/>
      <c r="F113" s="218" t="s">
        <v>293</v>
      </c>
      <c r="G113" s="193" t="s">
        <v>498</v>
      </c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219"/>
      <c r="AL113" s="746"/>
      <c r="AM113" s="747"/>
      <c r="AN113" s="748"/>
      <c r="AO113" s="749">
        <v>112</v>
      </c>
      <c r="AP113" s="750"/>
      <c r="AQ113" s="751"/>
      <c r="AR113" s="571">
        <f>ROUND([1]UnosPod!F614,0)</f>
        <v>0</v>
      </c>
      <c r="AS113" s="752"/>
      <c r="AT113" s="572"/>
      <c r="AU113" s="572"/>
      <c r="AV113" s="572"/>
      <c r="AW113" s="572"/>
      <c r="AX113" s="573"/>
      <c r="AY113" s="571">
        <f>[1]PretGod!B236</f>
        <v>0</v>
      </c>
      <c r="AZ113" s="752"/>
      <c r="BA113" s="572"/>
      <c r="BB113" s="572"/>
      <c r="BC113" s="572"/>
      <c r="BD113" s="572"/>
      <c r="BE113" s="573"/>
    </row>
    <row r="114" spans="1:57" s="123" customFormat="1" ht="15.75" x14ac:dyDescent="0.25">
      <c r="A114" s="699" t="s">
        <v>499</v>
      </c>
      <c r="B114" s="700"/>
      <c r="C114" s="700"/>
      <c r="D114" s="700"/>
      <c r="E114" s="701"/>
      <c r="F114" s="221" t="s">
        <v>297</v>
      </c>
      <c r="G114" s="188" t="s">
        <v>500</v>
      </c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3"/>
      <c r="AL114" s="760"/>
      <c r="AM114" s="761"/>
      <c r="AN114" s="762"/>
      <c r="AO114" s="763">
        <v>113</v>
      </c>
      <c r="AP114" s="764"/>
      <c r="AQ114" s="765"/>
      <c r="AR114" s="577">
        <f>ROUND([1]UnosPod!F615,0)</f>
        <v>0</v>
      </c>
      <c r="AS114" s="766"/>
      <c r="AT114" s="578"/>
      <c r="AU114" s="578"/>
      <c r="AV114" s="578"/>
      <c r="AW114" s="578"/>
      <c r="AX114" s="579"/>
      <c r="AY114" s="571">
        <f>[1]PretGod!B237</f>
        <v>65090</v>
      </c>
      <c r="AZ114" s="752"/>
      <c r="BA114" s="572"/>
      <c r="BB114" s="572"/>
      <c r="BC114" s="572"/>
      <c r="BD114" s="572"/>
      <c r="BE114" s="573"/>
    </row>
    <row r="115" spans="1:57" s="123" customFormat="1" ht="15.75" x14ac:dyDescent="0.25">
      <c r="A115" s="676" t="s">
        <v>501</v>
      </c>
      <c r="B115" s="677"/>
      <c r="C115" s="677"/>
      <c r="D115" s="677"/>
      <c r="E115" s="678"/>
      <c r="F115" s="204" t="s">
        <v>502</v>
      </c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1"/>
      <c r="AL115" s="743"/>
      <c r="AM115" s="744"/>
      <c r="AN115" s="745"/>
      <c r="AO115" s="667">
        <v>114</v>
      </c>
      <c r="AP115" s="668"/>
      <c r="AQ115" s="669"/>
      <c r="AR115" s="739">
        <f>ROUND([1]UnosPod!F622-[1]UnosPod!F619-[1]UnosPod!F620,0)</f>
        <v>0</v>
      </c>
      <c r="AS115" s="740"/>
      <c r="AT115" s="741"/>
      <c r="AU115" s="741"/>
      <c r="AV115" s="741"/>
      <c r="AW115" s="741"/>
      <c r="AX115" s="742"/>
      <c r="AY115" s="739">
        <f>[1]PretGod!B238</f>
        <v>0</v>
      </c>
      <c r="AZ115" s="740"/>
      <c r="BA115" s="741"/>
      <c r="BB115" s="741"/>
      <c r="BC115" s="741"/>
      <c r="BD115" s="741"/>
      <c r="BE115" s="742"/>
    </row>
    <row r="116" spans="1:57" s="123" customFormat="1" ht="15.75" x14ac:dyDescent="0.25">
      <c r="A116" s="676" t="s">
        <v>501</v>
      </c>
      <c r="B116" s="677"/>
      <c r="C116" s="677"/>
      <c r="D116" s="677"/>
      <c r="E116" s="678"/>
      <c r="F116" s="204" t="s">
        <v>503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1"/>
      <c r="AL116" s="743"/>
      <c r="AM116" s="744"/>
      <c r="AN116" s="745"/>
      <c r="AO116" s="667">
        <v>115</v>
      </c>
      <c r="AP116" s="668"/>
      <c r="AQ116" s="669"/>
      <c r="AR116" s="739">
        <f>ROUND([1]UnosPod!F619,0)</f>
        <v>0</v>
      </c>
      <c r="AS116" s="740"/>
      <c r="AT116" s="741"/>
      <c r="AU116" s="741"/>
      <c r="AV116" s="741"/>
      <c r="AW116" s="741"/>
      <c r="AX116" s="742"/>
      <c r="AY116" s="739">
        <f>[1]PretGod!B239</f>
        <v>0</v>
      </c>
      <c r="AZ116" s="740"/>
      <c r="BA116" s="741"/>
      <c r="BB116" s="741"/>
      <c r="BC116" s="741"/>
      <c r="BD116" s="741"/>
      <c r="BE116" s="742"/>
    </row>
    <row r="117" spans="1:57" s="123" customFormat="1" ht="15.75" x14ac:dyDescent="0.25">
      <c r="A117" s="676" t="s">
        <v>501</v>
      </c>
      <c r="B117" s="677"/>
      <c r="C117" s="677"/>
      <c r="D117" s="677"/>
      <c r="E117" s="678"/>
      <c r="F117" s="204" t="s">
        <v>504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1"/>
      <c r="AL117" s="743"/>
      <c r="AM117" s="744"/>
      <c r="AN117" s="745"/>
      <c r="AO117" s="667">
        <v>116</v>
      </c>
      <c r="AP117" s="668"/>
      <c r="AQ117" s="669"/>
      <c r="AR117" s="739">
        <f>ROUND([1]UnosPod!F620,0)</f>
        <v>0</v>
      </c>
      <c r="AS117" s="740"/>
      <c r="AT117" s="741"/>
      <c r="AU117" s="741"/>
      <c r="AV117" s="741"/>
      <c r="AW117" s="741"/>
      <c r="AX117" s="742"/>
      <c r="AY117" s="739">
        <f>[1]PretGod!B240</f>
        <v>0</v>
      </c>
      <c r="AZ117" s="740"/>
      <c r="BA117" s="741"/>
      <c r="BB117" s="741"/>
      <c r="BC117" s="741"/>
      <c r="BD117" s="741"/>
      <c r="BE117" s="742"/>
    </row>
    <row r="118" spans="1:57" s="123" customFormat="1" ht="15.75" x14ac:dyDescent="0.25">
      <c r="A118" s="676" t="s">
        <v>505</v>
      </c>
      <c r="B118" s="677"/>
      <c r="C118" s="677"/>
      <c r="D118" s="677"/>
      <c r="E118" s="678"/>
      <c r="F118" s="204" t="s">
        <v>506</v>
      </c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1"/>
      <c r="AL118" s="743"/>
      <c r="AM118" s="744"/>
      <c r="AN118" s="745"/>
      <c r="AO118" s="667">
        <v>117</v>
      </c>
      <c r="AP118" s="668"/>
      <c r="AQ118" s="669"/>
      <c r="AR118" s="739">
        <f>SUM(AR119:AX122)</f>
        <v>59500</v>
      </c>
      <c r="AS118" s="740"/>
      <c r="AT118" s="741"/>
      <c r="AU118" s="741"/>
      <c r="AV118" s="741"/>
      <c r="AW118" s="741"/>
      <c r="AX118" s="742"/>
      <c r="AY118" s="739">
        <f>SUM(AY119:BE122)</f>
        <v>310473</v>
      </c>
      <c r="AZ118" s="740"/>
      <c r="BA118" s="741"/>
      <c r="BB118" s="741"/>
      <c r="BC118" s="741"/>
      <c r="BD118" s="741"/>
      <c r="BE118" s="742"/>
    </row>
    <row r="119" spans="1:57" s="123" customFormat="1" ht="15.75" x14ac:dyDescent="0.25">
      <c r="A119" s="695" t="s">
        <v>507</v>
      </c>
      <c r="B119" s="696"/>
      <c r="C119" s="696"/>
      <c r="D119" s="696"/>
      <c r="E119" s="697"/>
      <c r="F119" s="218" t="s">
        <v>293</v>
      </c>
      <c r="G119" s="193" t="s">
        <v>508</v>
      </c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219"/>
      <c r="AL119" s="746"/>
      <c r="AM119" s="747"/>
      <c r="AN119" s="748"/>
      <c r="AO119" s="749">
        <v>118</v>
      </c>
      <c r="AP119" s="750"/>
      <c r="AQ119" s="751"/>
      <c r="AR119" s="571">
        <f>ROUND([1]UnosPod!F623,0)</f>
        <v>0</v>
      </c>
      <c r="AS119" s="752"/>
      <c r="AT119" s="572"/>
      <c r="AU119" s="572"/>
      <c r="AV119" s="572"/>
      <c r="AW119" s="572"/>
      <c r="AX119" s="573"/>
      <c r="AY119" s="571">
        <f>[1]PretGod!B242</f>
        <v>0</v>
      </c>
      <c r="AZ119" s="752"/>
      <c r="BA119" s="572"/>
      <c r="BB119" s="572"/>
      <c r="BC119" s="572"/>
      <c r="BD119" s="572"/>
      <c r="BE119" s="573"/>
    </row>
    <row r="120" spans="1:57" s="123" customFormat="1" ht="15.75" x14ac:dyDescent="0.25">
      <c r="A120" s="689" t="s">
        <v>509</v>
      </c>
      <c r="B120" s="690"/>
      <c r="C120" s="690"/>
      <c r="D120" s="690"/>
      <c r="E120" s="691"/>
      <c r="F120" s="220" t="s">
        <v>297</v>
      </c>
      <c r="G120" s="186" t="s">
        <v>510</v>
      </c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6"/>
      <c r="AL120" s="753"/>
      <c r="AM120" s="754"/>
      <c r="AN120" s="755"/>
      <c r="AO120" s="756">
        <v>119</v>
      </c>
      <c r="AP120" s="757"/>
      <c r="AQ120" s="758"/>
      <c r="AR120" s="568">
        <f>ROUND([1]UnosPod!F624,0)</f>
        <v>59500</v>
      </c>
      <c r="AS120" s="759"/>
      <c r="AT120" s="569"/>
      <c r="AU120" s="569"/>
      <c r="AV120" s="569"/>
      <c r="AW120" s="569"/>
      <c r="AX120" s="570"/>
      <c r="AY120" s="571">
        <f>[1]PretGod!B243</f>
        <v>310473</v>
      </c>
      <c r="AZ120" s="752"/>
      <c r="BA120" s="572"/>
      <c r="BB120" s="572"/>
      <c r="BC120" s="572"/>
      <c r="BD120" s="572"/>
      <c r="BE120" s="573"/>
    </row>
    <row r="121" spans="1:57" s="123" customFormat="1" ht="15.75" x14ac:dyDescent="0.25">
      <c r="A121" s="689" t="s">
        <v>511</v>
      </c>
      <c r="B121" s="690"/>
      <c r="C121" s="690"/>
      <c r="D121" s="690"/>
      <c r="E121" s="691"/>
      <c r="F121" s="220" t="s">
        <v>301</v>
      </c>
      <c r="G121" s="186" t="s">
        <v>512</v>
      </c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6"/>
      <c r="AL121" s="753"/>
      <c r="AM121" s="754"/>
      <c r="AN121" s="755"/>
      <c r="AO121" s="756">
        <v>120</v>
      </c>
      <c r="AP121" s="757"/>
      <c r="AQ121" s="758"/>
      <c r="AR121" s="568">
        <f>ROUND([1]UnosPod!F625,0)</f>
        <v>0</v>
      </c>
      <c r="AS121" s="759"/>
      <c r="AT121" s="569"/>
      <c r="AU121" s="569"/>
      <c r="AV121" s="569"/>
      <c r="AW121" s="569"/>
      <c r="AX121" s="570"/>
      <c r="AY121" s="571">
        <f>[1]PretGod!B244</f>
        <v>0</v>
      </c>
      <c r="AZ121" s="752"/>
      <c r="BA121" s="572"/>
      <c r="BB121" s="572"/>
      <c r="BC121" s="572"/>
      <c r="BD121" s="572"/>
      <c r="BE121" s="573"/>
    </row>
    <row r="122" spans="1:57" s="123" customFormat="1" ht="15.75" x14ac:dyDescent="0.25">
      <c r="A122" s="699" t="s">
        <v>513</v>
      </c>
      <c r="B122" s="700"/>
      <c r="C122" s="700"/>
      <c r="D122" s="700"/>
      <c r="E122" s="701"/>
      <c r="F122" s="221" t="s">
        <v>305</v>
      </c>
      <c r="G122" s="188" t="s">
        <v>514</v>
      </c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3"/>
      <c r="AL122" s="760"/>
      <c r="AM122" s="761"/>
      <c r="AN122" s="762"/>
      <c r="AO122" s="763">
        <v>121</v>
      </c>
      <c r="AP122" s="764"/>
      <c r="AQ122" s="765"/>
      <c r="AR122" s="577">
        <f>ROUND([1]UnosPod!F626,0)</f>
        <v>0</v>
      </c>
      <c r="AS122" s="766"/>
      <c r="AT122" s="578"/>
      <c r="AU122" s="578"/>
      <c r="AV122" s="578"/>
      <c r="AW122" s="578"/>
      <c r="AX122" s="579"/>
      <c r="AY122" s="571">
        <f>[1]PretGod!B245</f>
        <v>0</v>
      </c>
      <c r="AZ122" s="752"/>
      <c r="BA122" s="572"/>
      <c r="BB122" s="572"/>
      <c r="BC122" s="572"/>
      <c r="BD122" s="572"/>
      <c r="BE122" s="573"/>
    </row>
    <row r="123" spans="1:57" s="123" customFormat="1" ht="15.75" x14ac:dyDescent="0.25">
      <c r="A123" s="676" t="s">
        <v>515</v>
      </c>
      <c r="B123" s="677"/>
      <c r="C123" s="677"/>
      <c r="D123" s="677"/>
      <c r="E123" s="678"/>
      <c r="F123" s="204" t="s">
        <v>516</v>
      </c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1"/>
      <c r="AL123" s="743"/>
      <c r="AM123" s="744"/>
      <c r="AN123" s="745"/>
      <c r="AO123" s="667">
        <v>122</v>
      </c>
      <c r="AP123" s="668"/>
      <c r="AQ123" s="669"/>
      <c r="AR123" s="739">
        <f>SUM(AR124:AX127)</f>
        <v>0</v>
      </c>
      <c r="AS123" s="740"/>
      <c r="AT123" s="741"/>
      <c r="AU123" s="741"/>
      <c r="AV123" s="741"/>
      <c r="AW123" s="741"/>
      <c r="AX123" s="742"/>
      <c r="AY123" s="739">
        <f>SUM(AY124:BE127)</f>
        <v>0</v>
      </c>
      <c r="AZ123" s="740"/>
      <c r="BA123" s="741"/>
      <c r="BB123" s="741"/>
      <c r="BC123" s="741"/>
      <c r="BD123" s="741"/>
      <c r="BE123" s="742"/>
    </row>
    <row r="124" spans="1:57" s="123" customFormat="1" ht="15.75" x14ac:dyDescent="0.25">
      <c r="A124" s="695" t="s">
        <v>517</v>
      </c>
      <c r="B124" s="696"/>
      <c r="C124" s="696"/>
      <c r="D124" s="696"/>
      <c r="E124" s="697"/>
      <c r="F124" s="218" t="s">
        <v>293</v>
      </c>
      <c r="G124" s="193" t="s">
        <v>518</v>
      </c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219"/>
      <c r="AL124" s="746"/>
      <c r="AM124" s="747"/>
      <c r="AN124" s="748"/>
      <c r="AO124" s="749">
        <v>123</v>
      </c>
      <c r="AP124" s="750"/>
      <c r="AQ124" s="751"/>
      <c r="AR124" s="571">
        <f>ROUND([1]UnosPod!F628,0)</f>
        <v>0</v>
      </c>
      <c r="AS124" s="752"/>
      <c r="AT124" s="572"/>
      <c r="AU124" s="572"/>
      <c r="AV124" s="572"/>
      <c r="AW124" s="572"/>
      <c r="AX124" s="573"/>
      <c r="AY124" s="571">
        <f>[1]PretGod!B247</f>
        <v>0</v>
      </c>
      <c r="AZ124" s="752"/>
      <c r="BA124" s="572"/>
      <c r="BB124" s="572"/>
      <c r="BC124" s="572"/>
      <c r="BD124" s="572"/>
      <c r="BE124" s="573"/>
    </row>
    <row r="125" spans="1:57" s="123" customFormat="1" ht="15.75" x14ac:dyDescent="0.25">
      <c r="A125" s="689" t="s">
        <v>519</v>
      </c>
      <c r="B125" s="690"/>
      <c r="C125" s="690"/>
      <c r="D125" s="690"/>
      <c r="E125" s="691"/>
      <c r="F125" s="220" t="s">
        <v>297</v>
      </c>
      <c r="G125" s="186" t="s">
        <v>520</v>
      </c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6"/>
      <c r="AL125" s="753"/>
      <c r="AM125" s="754"/>
      <c r="AN125" s="755"/>
      <c r="AO125" s="756">
        <v>124</v>
      </c>
      <c r="AP125" s="757"/>
      <c r="AQ125" s="758"/>
      <c r="AR125" s="568">
        <f>ROUND([1]UnosPod!F629,0)</f>
        <v>0</v>
      </c>
      <c r="AS125" s="759"/>
      <c r="AT125" s="569"/>
      <c r="AU125" s="569"/>
      <c r="AV125" s="569"/>
      <c r="AW125" s="569"/>
      <c r="AX125" s="570"/>
      <c r="AY125" s="571">
        <f>[1]PretGod!B248</f>
        <v>0</v>
      </c>
      <c r="AZ125" s="752"/>
      <c r="BA125" s="572"/>
      <c r="BB125" s="572"/>
      <c r="BC125" s="572"/>
      <c r="BD125" s="572"/>
      <c r="BE125" s="573"/>
    </row>
    <row r="126" spans="1:57" s="123" customFormat="1" ht="15.75" x14ac:dyDescent="0.25">
      <c r="A126" s="689" t="s">
        <v>521</v>
      </c>
      <c r="B126" s="690"/>
      <c r="C126" s="690"/>
      <c r="D126" s="690"/>
      <c r="E126" s="691"/>
      <c r="F126" s="220" t="s">
        <v>301</v>
      </c>
      <c r="G126" s="186" t="s">
        <v>522</v>
      </c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6"/>
      <c r="AL126" s="753"/>
      <c r="AM126" s="754"/>
      <c r="AN126" s="755"/>
      <c r="AO126" s="756">
        <v>125</v>
      </c>
      <c r="AP126" s="757"/>
      <c r="AQ126" s="758"/>
      <c r="AR126" s="568">
        <f>ROUND([1]UnosPod!F630,0)</f>
        <v>0</v>
      </c>
      <c r="AS126" s="759"/>
      <c r="AT126" s="569"/>
      <c r="AU126" s="569"/>
      <c r="AV126" s="569"/>
      <c r="AW126" s="569"/>
      <c r="AX126" s="570"/>
      <c r="AY126" s="571">
        <f>[1]PretGod!B249</f>
        <v>0</v>
      </c>
      <c r="AZ126" s="752"/>
      <c r="BA126" s="572"/>
      <c r="BB126" s="572"/>
      <c r="BC126" s="572"/>
      <c r="BD126" s="572"/>
      <c r="BE126" s="573"/>
    </row>
    <row r="127" spans="1:57" s="123" customFormat="1" ht="15.75" x14ac:dyDescent="0.25">
      <c r="A127" s="699" t="s">
        <v>523</v>
      </c>
      <c r="B127" s="700"/>
      <c r="C127" s="700"/>
      <c r="D127" s="700"/>
      <c r="E127" s="701"/>
      <c r="F127" s="221" t="s">
        <v>305</v>
      </c>
      <c r="G127" s="188" t="s">
        <v>524</v>
      </c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3"/>
      <c r="AL127" s="760"/>
      <c r="AM127" s="761"/>
      <c r="AN127" s="762"/>
      <c r="AO127" s="763">
        <v>126</v>
      </c>
      <c r="AP127" s="764"/>
      <c r="AQ127" s="765"/>
      <c r="AR127" s="577">
        <f>ROUND([1]UnosPod!F631,0)</f>
        <v>0</v>
      </c>
      <c r="AS127" s="766"/>
      <c r="AT127" s="578"/>
      <c r="AU127" s="578"/>
      <c r="AV127" s="578"/>
      <c r="AW127" s="578"/>
      <c r="AX127" s="579"/>
      <c r="AY127" s="571">
        <f>[1]PretGod!B250</f>
        <v>0</v>
      </c>
      <c r="AZ127" s="752"/>
      <c r="BA127" s="572"/>
      <c r="BB127" s="572"/>
      <c r="BC127" s="572"/>
      <c r="BD127" s="572"/>
      <c r="BE127" s="573"/>
    </row>
    <row r="128" spans="1:57" s="123" customFormat="1" ht="15.75" x14ac:dyDescent="0.25">
      <c r="A128" s="676" t="s">
        <v>525</v>
      </c>
      <c r="B128" s="677"/>
      <c r="C128" s="677"/>
      <c r="D128" s="677"/>
      <c r="E128" s="678"/>
      <c r="F128" s="204" t="s">
        <v>526</v>
      </c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  <c r="AL128" s="743"/>
      <c r="AM128" s="744"/>
      <c r="AN128" s="745"/>
      <c r="AO128" s="667">
        <v>127</v>
      </c>
      <c r="AP128" s="668"/>
      <c r="AQ128" s="669"/>
      <c r="AR128" s="739">
        <f>ROUND([1]UnosPod!F633,0)</f>
        <v>0</v>
      </c>
      <c r="AS128" s="740"/>
      <c r="AT128" s="741"/>
      <c r="AU128" s="741"/>
      <c r="AV128" s="741"/>
      <c r="AW128" s="741"/>
      <c r="AX128" s="742"/>
      <c r="AY128" s="739">
        <f>[1]PretGod!B251</f>
        <v>0</v>
      </c>
      <c r="AZ128" s="740"/>
      <c r="BA128" s="741"/>
      <c r="BB128" s="741"/>
      <c r="BC128" s="741"/>
      <c r="BD128" s="741"/>
      <c r="BE128" s="742"/>
    </row>
    <row r="129" spans="1:58" s="123" customFormat="1" ht="15.75" x14ac:dyDescent="0.25">
      <c r="A129" s="676" t="s">
        <v>527</v>
      </c>
      <c r="B129" s="677"/>
      <c r="C129" s="677"/>
      <c r="D129" s="677"/>
      <c r="E129" s="678"/>
      <c r="F129" s="204" t="s">
        <v>790</v>
      </c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1"/>
      <c r="AL129" s="743"/>
      <c r="AM129" s="744"/>
      <c r="AN129" s="745"/>
      <c r="AO129" s="667">
        <v>128</v>
      </c>
      <c r="AP129" s="668"/>
      <c r="AQ129" s="669"/>
      <c r="AR129" s="739">
        <f>SUM(AR130:AX131)</f>
        <v>31247</v>
      </c>
      <c r="AS129" s="740"/>
      <c r="AT129" s="741"/>
      <c r="AU129" s="741"/>
      <c r="AV129" s="741"/>
      <c r="AW129" s="741"/>
      <c r="AX129" s="742"/>
      <c r="AY129" s="739">
        <f>SUM(AY130:BE131)</f>
        <v>31247</v>
      </c>
      <c r="AZ129" s="740"/>
      <c r="BA129" s="741"/>
      <c r="BB129" s="741"/>
      <c r="BC129" s="741"/>
      <c r="BD129" s="741"/>
      <c r="BE129" s="742"/>
    </row>
    <row r="130" spans="1:58" s="123" customFormat="1" ht="15.75" x14ac:dyDescent="0.25">
      <c r="A130" s="695" t="s">
        <v>527</v>
      </c>
      <c r="B130" s="696"/>
      <c r="C130" s="696"/>
      <c r="D130" s="696"/>
      <c r="E130" s="697"/>
      <c r="F130" s="218" t="s">
        <v>293</v>
      </c>
      <c r="G130" s="193" t="s">
        <v>528</v>
      </c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219"/>
      <c r="AL130" s="746"/>
      <c r="AM130" s="747"/>
      <c r="AN130" s="748"/>
      <c r="AO130" s="749">
        <v>129</v>
      </c>
      <c r="AP130" s="750"/>
      <c r="AQ130" s="751"/>
      <c r="AR130" s="571">
        <f>ROUND([1]UnosPod!F648-[1]UnosPod!F644-[1]UnosPod!F645-[1]UnosPod!F647,0)</f>
        <v>31247</v>
      </c>
      <c r="AS130" s="752"/>
      <c r="AT130" s="572"/>
      <c r="AU130" s="572"/>
      <c r="AV130" s="572"/>
      <c r="AW130" s="572"/>
      <c r="AX130" s="573"/>
      <c r="AY130" s="571">
        <f>[1]PretGod!B253</f>
        <v>31247</v>
      </c>
      <c r="AZ130" s="752"/>
      <c r="BA130" s="572"/>
      <c r="BB130" s="572"/>
      <c r="BC130" s="572"/>
      <c r="BD130" s="572"/>
      <c r="BE130" s="573"/>
    </row>
    <row r="131" spans="1:58" s="123" customFormat="1" ht="15.75" x14ac:dyDescent="0.25">
      <c r="A131" s="699" t="s">
        <v>527</v>
      </c>
      <c r="B131" s="700"/>
      <c r="C131" s="700"/>
      <c r="D131" s="700"/>
      <c r="E131" s="701"/>
      <c r="F131" s="221" t="s">
        <v>297</v>
      </c>
      <c r="G131" s="188" t="s">
        <v>529</v>
      </c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3"/>
      <c r="AL131" s="760"/>
      <c r="AM131" s="761"/>
      <c r="AN131" s="762"/>
      <c r="AO131" s="763">
        <v>130</v>
      </c>
      <c r="AP131" s="764"/>
      <c r="AQ131" s="765"/>
      <c r="AR131" s="577">
        <f>ROUND([1]UnosPod!F644+[1]UnosPod!F647,0)</f>
        <v>0</v>
      </c>
      <c r="AS131" s="766"/>
      <c r="AT131" s="578"/>
      <c r="AU131" s="578"/>
      <c r="AV131" s="578"/>
      <c r="AW131" s="578"/>
      <c r="AX131" s="579"/>
      <c r="AY131" s="571">
        <f>[1]PretGod!B254</f>
        <v>0</v>
      </c>
      <c r="AZ131" s="752"/>
      <c r="BA131" s="572"/>
      <c r="BB131" s="572"/>
      <c r="BC131" s="572"/>
      <c r="BD131" s="572"/>
      <c r="BE131" s="573"/>
    </row>
    <row r="132" spans="1:58" s="123" customFormat="1" ht="15.75" x14ac:dyDescent="0.25">
      <c r="A132" s="676"/>
      <c r="B132" s="677"/>
      <c r="C132" s="677"/>
      <c r="D132" s="677"/>
      <c r="E132" s="678"/>
      <c r="F132" s="204" t="s">
        <v>791</v>
      </c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1"/>
      <c r="AL132" s="743"/>
      <c r="AM132" s="744"/>
      <c r="AN132" s="745"/>
      <c r="AO132" s="667">
        <v>131</v>
      </c>
      <c r="AP132" s="668"/>
      <c r="AQ132" s="669"/>
      <c r="AR132" s="739">
        <f>SUM(AR133:AX137)+AR141+AR142</f>
        <v>0</v>
      </c>
      <c r="AS132" s="740"/>
      <c r="AT132" s="741"/>
      <c r="AU132" s="741"/>
      <c r="AV132" s="741"/>
      <c r="AW132" s="741"/>
      <c r="AX132" s="742"/>
      <c r="AY132" s="739">
        <f>SUM(AY133:BE137)+AY141+AY142</f>
        <v>0</v>
      </c>
      <c r="AZ132" s="740"/>
      <c r="BA132" s="741"/>
      <c r="BB132" s="741"/>
      <c r="BC132" s="741"/>
      <c r="BD132" s="741"/>
      <c r="BE132" s="742"/>
    </row>
    <row r="133" spans="1:58" s="123" customFormat="1" ht="15.75" x14ac:dyDescent="0.25">
      <c r="A133" s="695" t="s">
        <v>530</v>
      </c>
      <c r="B133" s="696"/>
      <c r="C133" s="696"/>
      <c r="D133" s="696"/>
      <c r="E133" s="697"/>
      <c r="F133" s="218" t="s">
        <v>293</v>
      </c>
      <c r="G133" s="193" t="s">
        <v>531</v>
      </c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219"/>
      <c r="AL133" s="746" t="str">
        <f>[1]Baza!E276</f>
        <v>-</v>
      </c>
      <c r="AM133" s="747"/>
      <c r="AN133" s="748"/>
      <c r="AO133" s="749">
        <v>132</v>
      </c>
      <c r="AP133" s="750"/>
      <c r="AQ133" s="751"/>
      <c r="AR133" s="571">
        <f>ROUND([1]UnosPod!F649,0)</f>
        <v>0</v>
      </c>
      <c r="AS133" s="752"/>
      <c r="AT133" s="572"/>
      <c r="AU133" s="572"/>
      <c r="AV133" s="572"/>
      <c r="AW133" s="572"/>
      <c r="AX133" s="573"/>
      <c r="AY133" s="571">
        <f>[1]PretGod!B256</f>
        <v>0</v>
      </c>
      <c r="AZ133" s="752"/>
      <c r="BA133" s="572"/>
      <c r="BB133" s="572"/>
      <c r="BC133" s="572"/>
      <c r="BD133" s="572"/>
      <c r="BE133" s="573"/>
    </row>
    <row r="134" spans="1:58" s="123" customFormat="1" ht="15.75" x14ac:dyDescent="0.25">
      <c r="A134" s="689" t="s">
        <v>532</v>
      </c>
      <c r="B134" s="690"/>
      <c r="C134" s="690"/>
      <c r="D134" s="690"/>
      <c r="E134" s="691"/>
      <c r="F134" s="220" t="s">
        <v>297</v>
      </c>
      <c r="G134" s="186" t="s">
        <v>533</v>
      </c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6"/>
      <c r="AL134" s="746" t="str">
        <f>[1]Baza!E277</f>
        <v>-</v>
      </c>
      <c r="AM134" s="747"/>
      <c r="AN134" s="748"/>
      <c r="AO134" s="756">
        <v>133</v>
      </c>
      <c r="AP134" s="757"/>
      <c r="AQ134" s="758"/>
      <c r="AR134" s="568">
        <f>ROUND([1]UnosPod!F650,0)</f>
        <v>0</v>
      </c>
      <c r="AS134" s="759"/>
      <c r="AT134" s="569"/>
      <c r="AU134" s="569"/>
      <c r="AV134" s="569"/>
      <c r="AW134" s="569"/>
      <c r="AX134" s="570"/>
      <c r="AY134" s="571">
        <f>[1]PretGod!B257</f>
        <v>0</v>
      </c>
      <c r="AZ134" s="752"/>
      <c r="BA134" s="572"/>
      <c r="BB134" s="572"/>
      <c r="BC134" s="572"/>
      <c r="BD134" s="572"/>
      <c r="BE134" s="573"/>
    </row>
    <row r="135" spans="1:58" s="123" customFormat="1" ht="15.75" x14ac:dyDescent="0.25">
      <c r="A135" s="689" t="s">
        <v>534</v>
      </c>
      <c r="B135" s="690"/>
      <c r="C135" s="690"/>
      <c r="D135" s="690"/>
      <c r="E135" s="691"/>
      <c r="F135" s="220" t="s">
        <v>301</v>
      </c>
      <c r="G135" s="186" t="s">
        <v>535</v>
      </c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6"/>
      <c r="AL135" s="746" t="str">
        <f>[1]Baza!E278</f>
        <v>-</v>
      </c>
      <c r="AM135" s="747"/>
      <c r="AN135" s="748"/>
      <c r="AO135" s="756">
        <v>134</v>
      </c>
      <c r="AP135" s="757"/>
      <c r="AQ135" s="758"/>
      <c r="AR135" s="568">
        <f>ROUND([1]UnosPod!F651,0)</f>
        <v>0</v>
      </c>
      <c r="AS135" s="759"/>
      <c r="AT135" s="569"/>
      <c r="AU135" s="569"/>
      <c r="AV135" s="569"/>
      <c r="AW135" s="569"/>
      <c r="AX135" s="570"/>
      <c r="AY135" s="571">
        <f>[1]PretGod!B258</f>
        <v>0</v>
      </c>
      <c r="AZ135" s="752"/>
      <c r="BA135" s="572"/>
      <c r="BB135" s="572"/>
      <c r="BC135" s="572"/>
      <c r="BD135" s="572"/>
      <c r="BE135" s="573"/>
      <c r="BF135" s="149"/>
    </row>
    <row r="136" spans="1:58" s="123" customFormat="1" ht="15.75" x14ac:dyDescent="0.25">
      <c r="A136" s="689" t="s">
        <v>536</v>
      </c>
      <c r="B136" s="690"/>
      <c r="C136" s="690"/>
      <c r="D136" s="690"/>
      <c r="E136" s="691"/>
      <c r="F136" s="220" t="s">
        <v>305</v>
      </c>
      <c r="G136" s="186" t="s">
        <v>537</v>
      </c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6"/>
      <c r="AL136" s="746" t="str">
        <f>[1]Baza!E279</f>
        <v>-</v>
      </c>
      <c r="AM136" s="747"/>
      <c r="AN136" s="748"/>
      <c r="AO136" s="756">
        <v>135</v>
      </c>
      <c r="AP136" s="757"/>
      <c r="AQ136" s="758"/>
      <c r="AR136" s="568">
        <f>ROUND([1]UnosPod!F652+[1]UnosPod!F653,0)</f>
        <v>0</v>
      </c>
      <c r="AS136" s="759"/>
      <c r="AT136" s="569"/>
      <c r="AU136" s="569"/>
      <c r="AV136" s="569"/>
      <c r="AW136" s="569"/>
      <c r="AX136" s="570"/>
      <c r="AY136" s="571">
        <f>[1]PretGod!B259</f>
        <v>0</v>
      </c>
      <c r="AZ136" s="752"/>
      <c r="BA136" s="572"/>
      <c r="BB136" s="572"/>
      <c r="BC136" s="572"/>
      <c r="BD136" s="572"/>
      <c r="BE136" s="573"/>
      <c r="BF136" s="149"/>
    </row>
    <row r="137" spans="1:58" s="123" customFormat="1" ht="15.75" x14ac:dyDescent="0.25">
      <c r="A137" s="699" t="s">
        <v>538</v>
      </c>
      <c r="B137" s="700"/>
      <c r="C137" s="700"/>
      <c r="D137" s="700"/>
      <c r="E137" s="701"/>
      <c r="F137" s="221" t="s">
        <v>309</v>
      </c>
      <c r="G137" s="188" t="s">
        <v>539</v>
      </c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3"/>
      <c r="AL137" s="746" t="str">
        <f>[1]Baza!E280</f>
        <v>-</v>
      </c>
      <c r="AM137" s="747"/>
      <c r="AN137" s="748"/>
      <c r="AO137" s="763">
        <v>136</v>
      </c>
      <c r="AP137" s="764"/>
      <c r="AQ137" s="765"/>
      <c r="AR137" s="577">
        <f>ROUND([1]UnosPod!F654+[1]UnosPod!F655,0)</f>
        <v>0</v>
      </c>
      <c r="AS137" s="766"/>
      <c r="AT137" s="578"/>
      <c r="AU137" s="578"/>
      <c r="AV137" s="578"/>
      <c r="AW137" s="578"/>
      <c r="AX137" s="579"/>
      <c r="AY137" s="571">
        <f>[1]PretGod!B260</f>
        <v>0</v>
      </c>
      <c r="AZ137" s="752"/>
      <c r="BA137" s="572"/>
      <c r="BB137" s="572"/>
      <c r="BC137" s="572"/>
      <c r="BD137" s="572"/>
      <c r="BE137" s="573"/>
      <c r="BF137" s="149"/>
    </row>
    <row r="138" spans="1:58" s="123" customFormat="1" ht="15.75" x14ac:dyDescent="0.25">
      <c r="A138" s="195"/>
      <c r="B138" s="195"/>
      <c r="C138" s="195"/>
      <c r="D138" s="195"/>
      <c r="E138" s="195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98"/>
      <c r="AM138" s="198"/>
      <c r="AN138" s="198"/>
      <c r="AO138" s="224"/>
      <c r="AP138" s="224"/>
      <c r="AQ138" s="224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49"/>
    </row>
    <row r="139" spans="1:58" s="123" customFormat="1" ht="15.75" x14ac:dyDescent="0.25">
      <c r="A139" s="200"/>
      <c r="B139" s="200"/>
      <c r="C139" s="200"/>
      <c r="D139" s="200"/>
      <c r="E139" s="200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202"/>
      <c r="AM139" s="202"/>
      <c r="AN139" s="202"/>
      <c r="AO139" s="216"/>
      <c r="AP139" s="216"/>
      <c r="AQ139" s="216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149"/>
    </row>
    <row r="140" spans="1:58" s="123" customFormat="1" ht="15.75" x14ac:dyDescent="0.25">
      <c r="A140" s="706">
        <v>1</v>
      </c>
      <c r="B140" s="707"/>
      <c r="C140" s="707"/>
      <c r="D140" s="707"/>
      <c r="E140" s="708"/>
      <c r="F140" s="667">
        <v>2</v>
      </c>
      <c r="G140" s="668"/>
      <c r="H140" s="668"/>
      <c r="I140" s="668"/>
      <c r="J140" s="668"/>
      <c r="K140" s="668"/>
      <c r="L140" s="668"/>
      <c r="M140" s="668"/>
      <c r="N140" s="668"/>
      <c r="O140" s="668"/>
      <c r="P140" s="668"/>
      <c r="Q140" s="668"/>
      <c r="R140" s="668"/>
      <c r="S140" s="668"/>
      <c r="T140" s="668"/>
      <c r="U140" s="668"/>
      <c r="V140" s="668"/>
      <c r="W140" s="668"/>
      <c r="X140" s="668"/>
      <c r="Y140" s="668"/>
      <c r="Z140" s="668"/>
      <c r="AA140" s="668"/>
      <c r="AB140" s="668"/>
      <c r="AC140" s="668"/>
      <c r="AD140" s="668"/>
      <c r="AE140" s="668"/>
      <c r="AF140" s="668"/>
      <c r="AG140" s="668"/>
      <c r="AH140" s="668"/>
      <c r="AI140" s="668"/>
      <c r="AJ140" s="668"/>
      <c r="AK140" s="669"/>
      <c r="AL140" s="667">
        <v>3</v>
      </c>
      <c r="AM140" s="668"/>
      <c r="AN140" s="669"/>
      <c r="AO140" s="709">
        <v>4</v>
      </c>
      <c r="AP140" s="707"/>
      <c r="AQ140" s="708"/>
      <c r="AR140" s="706">
        <v>5</v>
      </c>
      <c r="AS140" s="709"/>
      <c r="AT140" s="707"/>
      <c r="AU140" s="707"/>
      <c r="AV140" s="707"/>
      <c r="AW140" s="707"/>
      <c r="AX140" s="710"/>
      <c r="AY140" s="709">
        <v>6</v>
      </c>
      <c r="AZ140" s="709"/>
      <c r="BA140" s="707"/>
      <c r="BB140" s="707"/>
      <c r="BC140" s="707"/>
      <c r="BD140" s="707"/>
      <c r="BE140" s="710"/>
    </row>
    <row r="141" spans="1:58" s="123" customFormat="1" ht="15.75" x14ac:dyDescent="0.25">
      <c r="A141" s="695" t="s">
        <v>540</v>
      </c>
      <c r="B141" s="696"/>
      <c r="C141" s="696"/>
      <c r="D141" s="696"/>
      <c r="E141" s="697"/>
      <c r="F141" s="218" t="s">
        <v>362</v>
      </c>
      <c r="G141" s="193" t="s">
        <v>541</v>
      </c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219"/>
      <c r="AL141" s="746" t="str">
        <f>[1]Baza!E281</f>
        <v>-</v>
      </c>
      <c r="AM141" s="747"/>
      <c r="AN141" s="748"/>
      <c r="AO141" s="749">
        <v>137</v>
      </c>
      <c r="AP141" s="750"/>
      <c r="AQ141" s="751"/>
      <c r="AR141" s="571">
        <f>ROUND([1]UnosPod!F656,0)</f>
        <v>0</v>
      </c>
      <c r="AS141" s="752"/>
      <c r="AT141" s="572"/>
      <c r="AU141" s="572"/>
      <c r="AV141" s="572"/>
      <c r="AW141" s="572"/>
      <c r="AX141" s="573"/>
      <c r="AY141" s="571">
        <f>[1]PretGod!B261</f>
        <v>0</v>
      </c>
      <c r="AZ141" s="752"/>
      <c r="BA141" s="572"/>
      <c r="BB141" s="572"/>
      <c r="BC141" s="572"/>
      <c r="BD141" s="572"/>
      <c r="BE141" s="573"/>
      <c r="BF141" s="149"/>
    </row>
    <row r="142" spans="1:58" s="123" customFormat="1" ht="15.75" x14ac:dyDescent="0.25">
      <c r="A142" s="699" t="s">
        <v>542</v>
      </c>
      <c r="B142" s="700"/>
      <c r="C142" s="700"/>
      <c r="D142" s="700"/>
      <c r="E142" s="701"/>
      <c r="F142" s="221" t="s">
        <v>366</v>
      </c>
      <c r="G142" s="188" t="s">
        <v>543</v>
      </c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3"/>
      <c r="AL142" s="746" t="str">
        <f>[1]Baza!E282</f>
        <v>-</v>
      </c>
      <c r="AM142" s="747"/>
      <c r="AN142" s="748"/>
      <c r="AO142" s="763">
        <v>138</v>
      </c>
      <c r="AP142" s="764"/>
      <c r="AQ142" s="765"/>
      <c r="AR142" s="577">
        <f>ROUND([1]UnosPod!F657,0)</f>
        <v>0</v>
      </c>
      <c r="AS142" s="766"/>
      <c r="AT142" s="578"/>
      <c r="AU142" s="578"/>
      <c r="AV142" s="578"/>
      <c r="AW142" s="578"/>
      <c r="AX142" s="579"/>
      <c r="AY142" s="580">
        <f>[1]PretGod!B262</f>
        <v>0</v>
      </c>
      <c r="AZ142" s="767"/>
      <c r="BA142" s="581"/>
      <c r="BB142" s="581"/>
      <c r="BC142" s="581"/>
      <c r="BD142" s="581"/>
      <c r="BE142" s="582"/>
      <c r="BF142" s="149"/>
    </row>
    <row r="143" spans="1:58" s="123" customFormat="1" ht="15.75" x14ac:dyDescent="0.25">
      <c r="A143" s="676" t="s">
        <v>544</v>
      </c>
      <c r="B143" s="677"/>
      <c r="C143" s="677"/>
      <c r="D143" s="677"/>
      <c r="E143" s="678"/>
      <c r="F143" s="204" t="s">
        <v>545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1"/>
      <c r="AL143" s="743"/>
      <c r="AM143" s="744"/>
      <c r="AN143" s="745"/>
      <c r="AO143" s="667">
        <v>139</v>
      </c>
      <c r="AP143" s="668"/>
      <c r="AQ143" s="669"/>
      <c r="AR143" s="739">
        <f>ROUND([1]UnosPod!F645,0)</f>
        <v>0</v>
      </c>
      <c r="AS143" s="740"/>
      <c r="AT143" s="741"/>
      <c r="AU143" s="741"/>
      <c r="AV143" s="741"/>
      <c r="AW143" s="741"/>
      <c r="AX143" s="742"/>
      <c r="AY143" s="739">
        <f>[1]PretGod!B263</f>
        <v>0</v>
      </c>
      <c r="AZ143" s="740"/>
      <c r="BA143" s="741"/>
      <c r="BB143" s="741"/>
      <c r="BC143" s="741"/>
      <c r="BD143" s="741"/>
      <c r="BE143" s="742"/>
      <c r="BF143" s="149"/>
    </row>
    <row r="144" spans="1:58" s="123" customFormat="1" ht="15.75" x14ac:dyDescent="0.25">
      <c r="A144" s="676"/>
      <c r="B144" s="677"/>
      <c r="C144" s="677"/>
      <c r="D144" s="677"/>
      <c r="E144" s="678"/>
      <c r="F144" s="225" t="s">
        <v>546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1"/>
      <c r="AL144" s="743"/>
      <c r="AM144" s="744"/>
      <c r="AN144" s="745"/>
      <c r="AO144" s="667">
        <v>140</v>
      </c>
      <c r="AP144" s="668"/>
      <c r="AQ144" s="669"/>
      <c r="AR144" s="739">
        <f>AR145+AR153+AR159+AR160+AR164+AR165+AR166+AR167</f>
        <v>128527</v>
      </c>
      <c r="AS144" s="740"/>
      <c r="AT144" s="741"/>
      <c r="AU144" s="741"/>
      <c r="AV144" s="741"/>
      <c r="AW144" s="741"/>
      <c r="AX144" s="742"/>
      <c r="AY144" s="739">
        <f>AY145+AY153+AY159+AY160+AY164+AY165+AY166+AY167</f>
        <v>144810</v>
      </c>
      <c r="AZ144" s="740"/>
      <c r="BA144" s="741"/>
      <c r="BB144" s="741"/>
      <c r="BC144" s="741"/>
      <c r="BD144" s="741"/>
      <c r="BE144" s="742"/>
      <c r="BF144" s="149"/>
    </row>
    <row r="145" spans="1:58" s="123" customFormat="1" ht="15.75" x14ac:dyDescent="0.25">
      <c r="A145" s="676" t="s">
        <v>547</v>
      </c>
      <c r="B145" s="677"/>
      <c r="C145" s="677"/>
      <c r="D145" s="677"/>
      <c r="E145" s="678"/>
      <c r="F145" s="225" t="s">
        <v>548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1"/>
      <c r="AL145" s="743"/>
      <c r="AM145" s="744"/>
      <c r="AN145" s="745"/>
      <c r="AO145" s="667">
        <v>141</v>
      </c>
      <c r="AP145" s="668"/>
      <c r="AQ145" s="669"/>
      <c r="AR145" s="739">
        <f>SUM(AR146:AX152)</f>
        <v>0</v>
      </c>
      <c r="AS145" s="740"/>
      <c r="AT145" s="741"/>
      <c r="AU145" s="741"/>
      <c r="AV145" s="741"/>
      <c r="AW145" s="741"/>
      <c r="AX145" s="742"/>
      <c r="AY145" s="739">
        <f>SUM(AY146:BE152)</f>
        <v>0</v>
      </c>
      <c r="AZ145" s="740"/>
      <c r="BA145" s="741"/>
      <c r="BB145" s="741"/>
      <c r="BC145" s="741"/>
      <c r="BD145" s="741"/>
      <c r="BE145" s="742"/>
      <c r="BF145" s="149"/>
    </row>
    <row r="146" spans="1:58" s="123" customFormat="1" ht="15.75" x14ac:dyDescent="0.25">
      <c r="A146" s="695" t="s">
        <v>549</v>
      </c>
      <c r="B146" s="696"/>
      <c r="C146" s="696"/>
      <c r="D146" s="696"/>
      <c r="E146" s="697"/>
      <c r="F146" s="218" t="s">
        <v>293</v>
      </c>
      <c r="G146" s="193" t="s">
        <v>533</v>
      </c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219"/>
      <c r="AL146" s="746" t="str">
        <f>[1]Baza!E283</f>
        <v>-</v>
      </c>
      <c r="AM146" s="747"/>
      <c r="AN146" s="748"/>
      <c r="AO146" s="749">
        <v>142</v>
      </c>
      <c r="AP146" s="750"/>
      <c r="AQ146" s="751"/>
      <c r="AR146" s="571">
        <f>ROUND([1]UnosPod!F659,0)</f>
        <v>0</v>
      </c>
      <c r="AS146" s="752"/>
      <c r="AT146" s="572"/>
      <c r="AU146" s="572"/>
      <c r="AV146" s="572"/>
      <c r="AW146" s="572"/>
      <c r="AX146" s="573"/>
      <c r="AY146" s="571">
        <f>[1]PretGod!B266</f>
        <v>0</v>
      </c>
      <c r="AZ146" s="752"/>
      <c r="BA146" s="572"/>
      <c r="BB146" s="572"/>
      <c r="BC146" s="572"/>
      <c r="BD146" s="572"/>
      <c r="BE146" s="573"/>
      <c r="BF146" s="149"/>
    </row>
    <row r="147" spans="1:58" s="123" customFormat="1" ht="15.75" x14ac:dyDescent="0.25">
      <c r="A147" s="689" t="s">
        <v>550</v>
      </c>
      <c r="B147" s="690"/>
      <c r="C147" s="690"/>
      <c r="D147" s="690"/>
      <c r="E147" s="691"/>
      <c r="F147" s="220" t="s">
        <v>297</v>
      </c>
      <c r="G147" s="186" t="s">
        <v>551</v>
      </c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6"/>
      <c r="AL147" s="746" t="str">
        <f>[1]Baza!E284</f>
        <v>-</v>
      </c>
      <c r="AM147" s="747"/>
      <c r="AN147" s="748"/>
      <c r="AO147" s="756">
        <v>143</v>
      </c>
      <c r="AP147" s="757"/>
      <c r="AQ147" s="758"/>
      <c r="AR147" s="568">
        <f>ROUND([1]UnosPod!F660,0)</f>
        <v>0</v>
      </c>
      <c r="AS147" s="759"/>
      <c r="AT147" s="569"/>
      <c r="AU147" s="569"/>
      <c r="AV147" s="569"/>
      <c r="AW147" s="569"/>
      <c r="AX147" s="570"/>
      <c r="AY147" s="571">
        <f>[1]PretGod!B267</f>
        <v>0</v>
      </c>
      <c r="AZ147" s="752"/>
      <c r="BA147" s="572"/>
      <c r="BB147" s="572"/>
      <c r="BC147" s="572"/>
      <c r="BD147" s="572"/>
      <c r="BE147" s="573"/>
      <c r="BF147" s="149"/>
    </row>
    <row r="148" spans="1:58" s="123" customFormat="1" ht="15.75" x14ac:dyDescent="0.25">
      <c r="A148" s="689" t="s">
        <v>552</v>
      </c>
      <c r="B148" s="690"/>
      <c r="C148" s="690"/>
      <c r="D148" s="690"/>
      <c r="E148" s="691"/>
      <c r="F148" s="220" t="s">
        <v>301</v>
      </c>
      <c r="G148" s="186" t="s">
        <v>553</v>
      </c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6"/>
      <c r="AL148" s="746" t="str">
        <f>[1]Baza!E285</f>
        <v>-</v>
      </c>
      <c r="AM148" s="747"/>
      <c r="AN148" s="748"/>
      <c r="AO148" s="756">
        <v>144</v>
      </c>
      <c r="AP148" s="757"/>
      <c r="AQ148" s="758"/>
      <c r="AR148" s="568">
        <f>ROUND([1]UnosPod!F661,0)</f>
        <v>0</v>
      </c>
      <c r="AS148" s="759"/>
      <c r="AT148" s="569"/>
      <c r="AU148" s="569"/>
      <c r="AV148" s="569"/>
      <c r="AW148" s="569"/>
      <c r="AX148" s="570"/>
      <c r="AY148" s="571">
        <f>[1]PretGod!B268</f>
        <v>0</v>
      </c>
      <c r="AZ148" s="752"/>
      <c r="BA148" s="572"/>
      <c r="BB148" s="572"/>
      <c r="BC148" s="572"/>
      <c r="BD148" s="572"/>
      <c r="BE148" s="573"/>
      <c r="BF148" s="149"/>
    </row>
    <row r="149" spans="1:58" s="123" customFormat="1" ht="15.75" x14ac:dyDescent="0.25">
      <c r="A149" s="689" t="s">
        <v>554</v>
      </c>
      <c r="B149" s="690"/>
      <c r="C149" s="690"/>
      <c r="D149" s="690"/>
      <c r="E149" s="691"/>
      <c r="F149" s="220" t="s">
        <v>305</v>
      </c>
      <c r="G149" s="186" t="s">
        <v>555</v>
      </c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6"/>
      <c r="AL149" s="746" t="str">
        <f>[1]Baza!E286</f>
        <v>-</v>
      </c>
      <c r="AM149" s="747"/>
      <c r="AN149" s="748"/>
      <c r="AO149" s="756">
        <v>145</v>
      </c>
      <c r="AP149" s="757"/>
      <c r="AQ149" s="758"/>
      <c r="AR149" s="568">
        <f>ROUND([1]UnosPod!F662,0)</f>
        <v>0</v>
      </c>
      <c r="AS149" s="759"/>
      <c r="AT149" s="569"/>
      <c r="AU149" s="569"/>
      <c r="AV149" s="569"/>
      <c r="AW149" s="569"/>
      <c r="AX149" s="570"/>
      <c r="AY149" s="571">
        <f>[1]PretGod!B269</f>
        <v>0</v>
      </c>
      <c r="AZ149" s="752"/>
      <c r="BA149" s="572"/>
      <c r="BB149" s="572"/>
      <c r="BC149" s="572"/>
      <c r="BD149" s="572"/>
      <c r="BE149" s="573"/>
      <c r="BF149" s="149"/>
    </row>
    <row r="150" spans="1:58" s="123" customFormat="1" ht="15.75" x14ac:dyDescent="0.25">
      <c r="A150" s="689" t="s">
        <v>556</v>
      </c>
      <c r="B150" s="690"/>
      <c r="C150" s="690"/>
      <c r="D150" s="690"/>
      <c r="E150" s="691"/>
      <c r="F150" s="220" t="s">
        <v>309</v>
      </c>
      <c r="G150" s="186" t="s">
        <v>557</v>
      </c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6"/>
      <c r="AL150" s="746" t="str">
        <f>[1]Baza!E287</f>
        <v>-</v>
      </c>
      <c r="AM150" s="747"/>
      <c r="AN150" s="748"/>
      <c r="AO150" s="756">
        <v>146</v>
      </c>
      <c r="AP150" s="757"/>
      <c r="AQ150" s="758"/>
      <c r="AR150" s="568">
        <f>ROUND([1]UnosPod!F663+[1]UnosPod!F664,0)</f>
        <v>0</v>
      </c>
      <c r="AS150" s="759"/>
      <c r="AT150" s="569"/>
      <c r="AU150" s="569"/>
      <c r="AV150" s="569"/>
      <c r="AW150" s="569"/>
      <c r="AX150" s="570"/>
      <c r="AY150" s="571">
        <f>[1]PretGod!B270</f>
        <v>0</v>
      </c>
      <c r="AZ150" s="752"/>
      <c r="BA150" s="572"/>
      <c r="BB150" s="572"/>
      <c r="BC150" s="572"/>
      <c r="BD150" s="572"/>
      <c r="BE150" s="573"/>
      <c r="BF150" s="149"/>
    </row>
    <row r="151" spans="1:58" s="123" customFormat="1" ht="15.75" x14ac:dyDescent="0.25">
      <c r="A151" s="689" t="s">
        <v>558</v>
      </c>
      <c r="B151" s="690"/>
      <c r="C151" s="690"/>
      <c r="D151" s="690"/>
      <c r="E151" s="691"/>
      <c r="F151" s="220" t="s">
        <v>362</v>
      </c>
      <c r="G151" s="186" t="s">
        <v>559</v>
      </c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6"/>
      <c r="AL151" s="746" t="str">
        <f>[1]Baza!E288</f>
        <v>-</v>
      </c>
      <c r="AM151" s="747"/>
      <c r="AN151" s="748"/>
      <c r="AO151" s="756">
        <v>147</v>
      </c>
      <c r="AP151" s="757"/>
      <c r="AQ151" s="758"/>
      <c r="AR151" s="568">
        <f>ROUND([1]UnosPod!F665,0)</f>
        <v>0</v>
      </c>
      <c r="AS151" s="759"/>
      <c r="AT151" s="569"/>
      <c r="AU151" s="569"/>
      <c r="AV151" s="569"/>
      <c r="AW151" s="569"/>
      <c r="AX151" s="570"/>
      <c r="AY151" s="571">
        <f>[1]PretGod!B271</f>
        <v>0</v>
      </c>
      <c r="AZ151" s="752"/>
      <c r="BA151" s="572"/>
      <c r="BB151" s="572"/>
      <c r="BC151" s="572"/>
      <c r="BD151" s="572"/>
      <c r="BE151" s="573"/>
      <c r="BF151" s="149"/>
    </row>
    <row r="152" spans="1:58" s="123" customFormat="1" ht="15.75" x14ac:dyDescent="0.25">
      <c r="A152" s="699" t="s">
        <v>560</v>
      </c>
      <c r="B152" s="700"/>
      <c r="C152" s="700"/>
      <c r="D152" s="700"/>
      <c r="E152" s="701"/>
      <c r="F152" s="221" t="s">
        <v>366</v>
      </c>
      <c r="G152" s="188" t="s">
        <v>561</v>
      </c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3"/>
      <c r="AL152" s="746" t="str">
        <f>[1]Baza!E289</f>
        <v>-</v>
      </c>
      <c r="AM152" s="747"/>
      <c r="AN152" s="748"/>
      <c r="AO152" s="763">
        <v>148</v>
      </c>
      <c r="AP152" s="764"/>
      <c r="AQ152" s="765"/>
      <c r="AR152" s="577">
        <f>ROUND([1]UnosPod!F666,0)</f>
        <v>0</v>
      </c>
      <c r="AS152" s="766"/>
      <c r="AT152" s="578"/>
      <c r="AU152" s="578"/>
      <c r="AV152" s="578"/>
      <c r="AW152" s="578"/>
      <c r="AX152" s="579"/>
      <c r="AY152" s="571">
        <f>[1]PretGod!B272</f>
        <v>0</v>
      </c>
      <c r="AZ152" s="752"/>
      <c r="BA152" s="572"/>
      <c r="BB152" s="572"/>
      <c r="BC152" s="572"/>
      <c r="BD152" s="572"/>
      <c r="BE152" s="573"/>
      <c r="BF152" s="149"/>
    </row>
    <row r="153" spans="1:58" s="123" customFormat="1" ht="15.75" x14ac:dyDescent="0.25">
      <c r="A153" s="676" t="s">
        <v>562</v>
      </c>
      <c r="B153" s="677"/>
      <c r="C153" s="677"/>
      <c r="D153" s="677"/>
      <c r="E153" s="678"/>
      <c r="F153" s="225" t="s">
        <v>563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1"/>
      <c r="AL153" s="743"/>
      <c r="AM153" s="744"/>
      <c r="AN153" s="745"/>
      <c r="AO153" s="667">
        <v>149</v>
      </c>
      <c r="AP153" s="668"/>
      <c r="AQ153" s="669"/>
      <c r="AR153" s="739">
        <f>SUM(AR154:AX158)</f>
        <v>39234</v>
      </c>
      <c r="AS153" s="740"/>
      <c r="AT153" s="741"/>
      <c r="AU153" s="741"/>
      <c r="AV153" s="741"/>
      <c r="AW153" s="741"/>
      <c r="AX153" s="742"/>
      <c r="AY153" s="739">
        <f>SUM(AY154:BE158)</f>
        <v>69506</v>
      </c>
      <c r="AZ153" s="740"/>
      <c r="BA153" s="741"/>
      <c r="BB153" s="741"/>
      <c r="BC153" s="741"/>
      <c r="BD153" s="741"/>
      <c r="BE153" s="742"/>
      <c r="BF153" s="149"/>
    </row>
    <row r="154" spans="1:58" s="123" customFormat="1" ht="15.75" x14ac:dyDescent="0.25">
      <c r="A154" s="695" t="s">
        <v>564</v>
      </c>
      <c r="B154" s="696"/>
      <c r="C154" s="696"/>
      <c r="D154" s="696"/>
      <c r="E154" s="697"/>
      <c r="F154" s="218" t="s">
        <v>293</v>
      </c>
      <c r="G154" s="193" t="s">
        <v>565</v>
      </c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219"/>
      <c r="AL154" s="746" t="str">
        <f>[1]Baza!E290</f>
        <v>-</v>
      </c>
      <c r="AM154" s="747"/>
      <c r="AN154" s="748"/>
      <c r="AO154" s="749">
        <v>150</v>
      </c>
      <c r="AP154" s="750"/>
      <c r="AQ154" s="751"/>
      <c r="AR154" s="571">
        <f>ROUND([1]UnosPod!F668,0)</f>
        <v>0</v>
      </c>
      <c r="AS154" s="752"/>
      <c r="AT154" s="572"/>
      <c r="AU154" s="572"/>
      <c r="AV154" s="572"/>
      <c r="AW154" s="572"/>
      <c r="AX154" s="573"/>
      <c r="AY154" s="571">
        <f>[1]PretGod!B274</f>
        <v>0</v>
      </c>
      <c r="AZ154" s="752"/>
      <c r="BA154" s="572"/>
      <c r="BB154" s="572"/>
      <c r="BC154" s="572"/>
      <c r="BD154" s="572"/>
      <c r="BE154" s="573"/>
      <c r="BF154" s="149"/>
    </row>
    <row r="155" spans="1:58" s="123" customFormat="1" ht="15.75" x14ac:dyDescent="0.25">
      <c r="A155" s="689" t="s">
        <v>566</v>
      </c>
      <c r="B155" s="690"/>
      <c r="C155" s="690"/>
      <c r="D155" s="690"/>
      <c r="E155" s="691"/>
      <c r="F155" s="220" t="s">
        <v>297</v>
      </c>
      <c r="G155" s="186" t="s">
        <v>567</v>
      </c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6"/>
      <c r="AL155" s="746" t="str">
        <f>[1]Baza!E291</f>
        <v>-</v>
      </c>
      <c r="AM155" s="747"/>
      <c r="AN155" s="748"/>
      <c r="AO155" s="756">
        <v>151</v>
      </c>
      <c r="AP155" s="757"/>
      <c r="AQ155" s="758"/>
      <c r="AR155" s="568">
        <f>ROUND([1]UnosPod!F669,0)</f>
        <v>0</v>
      </c>
      <c r="AS155" s="759"/>
      <c r="AT155" s="569"/>
      <c r="AU155" s="569"/>
      <c r="AV155" s="569"/>
      <c r="AW155" s="569"/>
      <c r="AX155" s="570"/>
      <c r="AY155" s="571">
        <f>[1]PretGod!B275</f>
        <v>0</v>
      </c>
      <c r="AZ155" s="752"/>
      <c r="BA155" s="572"/>
      <c r="BB155" s="572"/>
      <c r="BC155" s="572"/>
      <c r="BD155" s="572"/>
      <c r="BE155" s="573"/>
      <c r="BF155" s="149"/>
    </row>
    <row r="156" spans="1:58" s="123" customFormat="1" ht="15.75" x14ac:dyDescent="0.25">
      <c r="A156" s="689" t="s">
        <v>568</v>
      </c>
      <c r="B156" s="690"/>
      <c r="C156" s="690"/>
      <c r="D156" s="690"/>
      <c r="E156" s="691"/>
      <c r="F156" s="220" t="s">
        <v>301</v>
      </c>
      <c r="G156" s="186" t="s">
        <v>569</v>
      </c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6"/>
      <c r="AL156" s="746" t="str">
        <f>[1]Baza!E292</f>
        <v>2.4.2.</v>
      </c>
      <c r="AM156" s="747"/>
      <c r="AN156" s="748"/>
      <c r="AO156" s="756">
        <v>152</v>
      </c>
      <c r="AP156" s="757"/>
      <c r="AQ156" s="758"/>
      <c r="AR156" s="568">
        <f>ROUND([1]UnosPod!F670,0)</f>
        <v>39234</v>
      </c>
      <c r="AS156" s="759"/>
      <c r="AT156" s="569"/>
      <c r="AU156" s="569"/>
      <c r="AV156" s="569"/>
      <c r="AW156" s="569"/>
      <c r="AX156" s="570"/>
      <c r="AY156" s="571">
        <f>[1]PretGod!B276</f>
        <v>69506</v>
      </c>
      <c r="AZ156" s="752"/>
      <c r="BA156" s="572"/>
      <c r="BB156" s="572"/>
      <c r="BC156" s="572"/>
      <c r="BD156" s="572"/>
      <c r="BE156" s="573"/>
      <c r="BF156" s="149"/>
    </row>
    <row r="157" spans="1:58" s="123" customFormat="1" ht="15.75" x14ac:dyDescent="0.25">
      <c r="A157" s="689" t="s">
        <v>570</v>
      </c>
      <c r="B157" s="690"/>
      <c r="C157" s="690"/>
      <c r="D157" s="690"/>
      <c r="E157" s="691"/>
      <c r="F157" s="220" t="s">
        <v>305</v>
      </c>
      <c r="G157" s="186" t="s">
        <v>571</v>
      </c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6"/>
      <c r="AL157" s="746" t="str">
        <f>[1]Baza!E293</f>
        <v>-</v>
      </c>
      <c r="AM157" s="747"/>
      <c r="AN157" s="748"/>
      <c r="AO157" s="756">
        <v>153</v>
      </c>
      <c r="AP157" s="757"/>
      <c r="AQ157" s="758"/>
      <c r="AR157" s="568">
        <f>ROUND([1]UnosPod!F671,0)</f>
        <v>0</v>
      </c>
      <c r="AS157" s="759"/>
      <c r="AT157" s="569"/>
      <c r="AU157" s="569"/>
      <c r="AV157" s="569"/>
      <c r="AW157" s="569"/>
      <c r="AX157" s="570"/>
      <c r="AY157" s="571">
        <f>[1]PretGod!B277</f>
        <v>0</v>
      </c>
      <c r="AZ157" s="752"/>
      <c r="BA157" s="572"/>
      <c r="BB157" s="572"/>
      <c r="BC157" s="572"/>
      <c r="BD157" s="572"/>
      <c r="BE157" s="573"/>
      <c r="BF157" s="149"/>
    </row>
    <row r="158" spans="1:58" s="123" customFormat="1" ht="15.75" x14ac:dyDescent="0.25">
      <c r="A158" s="699" t="s">
        <v>572</v>
      </c>
      <c r="B158" s="700"/>
      <c r="C158" s="700"/>
      <c r="D158" s="700"/>
      <c r="E158" s="701"/>
      <c r="F158" s="221" t="s">
        <v>309</v>
      </c>
      <c r="G158" s="188" t="s">
        <v>573</v>
      </c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3"/>
      <c r="AL158" s="768" t="str">
        <f>[1]Baza!E294</f>
        <v>-</v>
      </c>
      <c r="AM158" s="769"/>
      <c r="AN158" s="770"/>
      <c r="AO158" s="763">
        <v>154</v>
      </c>
      <c r="AP158" s="764"/>
      <c r="AQ158" s="765"/>
      <c r="AR158" s="577">
        <f>ROUND([1]UnosPod!F672,0)</f>
        <v>0</v>
      </c>
      <c r="AS158" s="766"/>
      <c r="AT158" s="578"/>
      <c r="AU158" s="578"/>
      <c r="AV158" s="578"/>
      <c r="AW158" s="578"/>
      <c r="AX158" s="579"/>
      <c r="AY158" s="580">
        <f>[1]PretGod!B278</f>
        <v>0</v>
      </c>
      <c r="AZ158" s="767"/>
      <c r="BA158" s="581"/>
      <c r="BB158" s="581"/>
      <c r="BC158" s="581"/>
      <c r="BD158" s="581"/>
      <c r="BE158" s="582"/>
      <c r="BF158" s="149"/>
    </row>
    <row r="159" spans="1:58" s="123" customFormat="1" ht="15.75" x14ac:dyDescent="0.25">
      <c r="A159" s="676" t="s">
        <v>574</v>
      </c>
      <c r="B159" s="677"/>
      <c r="C159" s="677"/>
      <c r="D159" s="677"/>
      <c r="E159" s="678"/>
      <c r="F159" s="204" t="s">
        <v>575</v>
      </c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1"/>
      <c r="AL159" s="743" t="str">
        <f>[1]Baza!E295</f>
        <v>-</v>
      </c>
      <c r="AM159" s="744"/>
      <c r="AN159" s="745"/>
      <c r="AO159" s="667">
        <v>155</v>
      </c>
      <c r="AP159" s="668"/>
      <c r="AQ159" s="669"/>
      <c r="AR159" s="739">
        <f>ROUND([1]UnosPod!F679,0)</f>
        <v>0</v>
      </c>
      <c r="AS159" s="740"/>
      <c r="AT159" s="741"/>
      <c r="AU159" s="741"/>
      <c r="AV159" s="741"/>
      <c r="AW159" s="741"/>
      <c r="AX159" s="742"/>
      <c r="AY159" s="562">
        <f>[1]PretGod!B279</f>
        <v>0</v>
      </c>
      <c r="AZ159" s="771"/>
      <c r="BA159" s="563"/>
      <c r="BB159" s="563"/>
      <c r="BC159" s="563"/>
      <c r="BD159" s="563"/>
      <c r="BE159" s="564"/>
      <c r="BF159" s="149"/>
    </row>
    <row r="160" spans="1:58" s="123" customFormat="1" ht="15.75" x14ac:dyDescent="0.25">
      <c r="A160" s="676" t="s">
        <v>576</v>
      </c>
      <c r="B160" s="677"/>
      <c r="C160" s="677"/>
      <c r="D160" s="677"/>
      <c r="E160" s="678"/>
      <c r="F160" s="204" t="s">
        <v>577</v>
      </c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1"/>
      <c r="AL160" s="743"/>
      <c r="AM160" s="744"/>
      <c r="AN160" s="745"/>
      <c r="AO160" s="667">
        <v>156</v>
      </c>
      <c r="AP160" s="668"/>
      <c r="AQ160" s="669"/>
      <c r="AR160" s="739">
        <f>SUM(AR161:AX163)</f>
        <v>29081</v>
      </c>
      <c r="AS160" s="740"/>
      <c r="AT160" s="741"/>
      <c r="AU160" s="741"/>
      <c r="AV160" s="741"/>
      <c r="AW160" s="741"/>
      <c r="AX160" s="742"/>
      <c r="AY160" s="739">
        <f>SUM(AY161:BE163)</f>
        <v>27740</v>
      </c>
      <c r="AZ160" s="740"/>
      <c r="BA160" s="741"/>
      <c r="BB160" s="741"/>
      <c r="BC160" s="741"/>
      <c r="BD160" s="741"/>
      <c r="BE160" s="742"/>
      <c r="BF160" s="149"/>
    </row>
    <row r="161" spans="1:58" s="123" customFormat="1" ht="15.75" x14ac:dyDescent="0.25">
      <c r="A161" s="695" t="s">
        <v>578</v>
      </c>
      <c r="B161" s="696"/>
      <c r="C161" s="696"/>
      <c r="D161" s="696"/>
      <c r="E161" s="697"/>
      <c r="F161" s="218" t="s">
        <v>293</v>
      </c>
      <c r="G161" s="193" t="s">
        <v>579</v>
      </c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219"/>
      <c r="AL161" s="746" t="str">
        <f>[1]Baza!E296</f>
        <v>2.4.3.</v>
      </c>
      <c r="AM161" s="747"/>
      <c r="AN161" s="748"/>
      <c r="AO161" s="749">
        <v>157</v>
      </c>
      <c r="AP161" s="750"/>
      <c r="AQ161" s="751"/>
      <c r="AR161" s="571">
        <f>ROUND([1]UnosPod!F680+[1]UnosPod!F681+[1]UnosPod!F682,0)</f>
        <v>29081</v>
      </c>
      <c r="AS161" s="752"/>
      <c r="AT161" s="572"/>
      <c r="AU161" s="572"/>
      <c r="AV161" s="572"/>
      <c r="AW161" s="572"/>
      <c r="AX161" s="573"/>
      <c r="AY161" s="571">
        <f>[1]PretGod!B281</f>
        <v>27740</v>
      </c>
      <c r="AZ161" s="752"/>
      <c r="BA161" s="572"/>
      <c r="BB161" s="572"/>
      <c r="BC161" s="572"/>
      <c r="BD161" s="572"/>
      <c r="BE161" s="573"/>
      <c r="BF161" s="149"/>
    </row>
    <row r="162" spans="1:58" s="123" customFormat="1" ht="15.75" x14ac:dyDescent="0.25">
      <c r="A162" s="689" t="s">
        <v>580</v>
      </c>
      <c r="B162" s="690"/>
      <c r="C162" s="690"/>
      <c r="D162" s="690"/>
      <c r="E162" s="691"/>
      <c r="F162" s="220" t="s">
        <v>297</v>
      </c>
      <c r="G162" s="186" t="s">
        <v>581</v>
      </c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6"/>
      <c r="AL162" s="746" t="str">
        <f>[1]Baza!E297</f>
        <v>-</v>
      </c>
      <c r="AM162" s="747"/>
      <c r="AN162" s="748"/>
      <c r="AO162" s="756">
        <v>158</v>
      </c>
      <c r="AP162" s="757"/>
      <c r="AQ162" s="758"/>
      <c r="AR162" s="568">
        <f>ROUND([1]UnosPod!F683+[1]UnosPod!F684+[1]UnosPod!F685,0)</f>
        <v>0</v>
      </c>
      <c r="AS162" s="759"/>
      <c r="AT162" s="569"/>
      <c r="AU162" s="569"/>
      <c r="AV162" s="569"/>
      <c r="AW162" s="569"/>
      <c r="AX162" s="570"/>
      <c r="AY162" s="571">
        <f>[1]PretGod!B282</f>
        <v>0</v>
      </c>
      <c r="AZ162" s="752"/>
      <c r="BA162" s="572"/>
      <c r="BB162" s="572"/>
      <c r="BC162" s="572"/>
      <c r="BD162" s="572"/>
      <c r="BE162" s="573"/>
      <c r="BF162" s="149"/>
    </row>
    <row r="163" spans="1:58" s="123" customFormat="1" ht="15.75" x14ac:dyDescent="0.25">
      <c r="A163" s="699" t="s">
        <v>582</v>
      </c>
      <c r="B163" s="700"/>
      <c r="C163" s="700"/>
      <c r="D163" s="700"/>
      <c r="E163" s="701"/>
      <c r="F163" s="221" t="s">
        <v>301</v>
      </c>
      <c r="G163" s="188" t="s">
        <v>583</v>
      </c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3"/>
      <c r="AL163" s="768" t="str">
        <f>[1]Baza!E298</f>
        <v>-</v>
      </c>
      <c r="AM163" s="769"/>
      <c r="AN163" s="770"/>
      <c r="AO163" s="763">
        <v>159</v>
      </c>
      <c r="AP163" s="764"/>
      <c r="AQ163" s="765"/>
      <c r="AR163" s="577">
        <f>ROUND([1]UnosPod!F686+[1]UnosPod!F687+[1]UnosPod!F688,0)</f>
        <v>0</v>
      </c>
      <c r="AS163" s="766"/>
      <c r="AT163" s="578"/>
      <c r="AU163" s="578"/>
      <c r="AV163" s="578"/>
      <c r="AW163" s="578"/>
      <c r="AX163" s="579"/>
      <c r="AY163" s="580">
        <f>[1]PretGod!B283</f>
        <v>0</v>
      </c>
      <c r="AZ163" s="767"/>
      <c r="BA163" s="581"/>
      <c r="BB163" s="581"/>
      <c r="BC163" s="581"/>
      <c r="BD163" s="581"/>
      <c r="BE163" s="582"/>
      <c r="BF163" s="149"/>
    </row>
    <row r="164" spans="1:58" s="123" customFormat="1" ht="15.75" x14ac:dyDescent="0.25">
      <c r="A164" s="676" t="s">
        <v>584</v>
      </c>
      <c r="B164" s="677"/>
      <c r="C164" s="677"/>
      <c r="D164" s="677"/>
      <c r="E164" s="678"/>
      <c r="F164" s="204" t="s">
        <v>585</v>
      </c>
      <c r="G164" s="190"/>
      <c r="H164" s="190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1"/>
      <c r="AL164" s="743" t="str">
        <f>[1]Baza!E299</f>
        <v>2.4.1.</v>
      </c>
      <c r="AM164" s="744"/>
      <c r="AN164" s="745"/>
      <c r="AO164" s="667">
        <v>160</v>
      </c>
      <c r="AP164" s="668"/>
      <c r="AQ164" s="669"/>
      <c r="AR164" s="739">
        <f>ROUND([1]UnosPod!F700,0)</f>
        <v>44762</v>
      </c>
      <c r="AS164" s="740"/>
      <c r="AT164" s="741"/>
      <c r="AU164" s="741"/>
      <c r="AV164" s="741"/>
      <c r="AW164" s="741"/>
      <c r="AX164" s="742"/>
      <c r="AY164" s="739">
        <f>[1]PretGod!B284</f>
        <v>43161</v>
      </c>
      <c r="AZ164" s="740"/>
      <c r="BA164" s="741"/>
      <c r="BB164" s="741"/>
      <c r="BC164" s="741"/>
      <c r="BD164" s="741"/>
      <c r="BE164" s="742"/>
      <c r="BF164" s="149"/>
    </row>
    <row r="165" spans="1:58" s="123" customFormat="1" ht="15.75" x14ac:dyDescent="0.25">
      <c r="A165" s="676" t="s">
        <v>586</v>
      </c>
      <c r="B165" s="677"/>
      <c r="C165" s="677"/>
      <c r="D165" s="677"/>
      <c r="E165" s="678"/>
      <c r="F165" s="204" t="s">
        <v>587</v>
      </c>
      <c r="G165" s="190"/>
      <c r="H165" s="190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1"/>
      <c r="AL165" s="743" t="str">
        <f>[1]Baza!E300</f>
        <v>-</v>
      </c>
      <c r="AM165" s="744"/>
      <c r="AN165" s="745"/>
      <c r="AO165" s="667">
        <v>161</v>
      </c>
      <c r="AP165" s="668"/>
      <c r="AQ165" s="669"/>
      <c r="AR165" s="739">
        <f>ROUND([1]UnosPod!F709,0)</f>
        <v>0</v>
      </c>
      <c r="AS165" s="740"/>
      <c r="AT165" s="741"/>
      <c r="AU165" s="741"/>
      <c r="AV165" s="741"/>
      <c r="AW165" s="741"/>
      <c r="AX165" s="742"/>
      <c r="AY165" s="739">
        <f>[1]PretGod!B285</f>
        <v>0</v>
      </c>
      <c r="AZ165" s="740"/>
      <c r="BA165" s="741"/>
      <c r="BB165" s="741"/>
      <c r="BC165" s="741"/>
      <c r="BD165" s="741"/>
      <c r="BE165" s="742"/>
      <c r="BF165" s="149"/>
    </row>
    <row r="166" spans="1:58" s="123" customFormat="1" ht="15.75" x14ac:dyDescent="0.25">
      <c r="A166" s="676" t="s">
        <v>588</v>
      </c>
      <c r="B166" s="677"/>
      <c r="C166" s="677"/>
      <c r="D166" s="677"/>
      <c r="E166" s="678"/>
      <c r="F166" s="204" t="s">
        <v>589</v>
      </c>
      <c r="G166" s="190"/>
      <c r="H166" s="190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1"/>
      <c r="AL166" s="743" t="str">
        <f>[1]Baza!E301</f>
        <v>-</v>
      </c>
      <c r="AM166" s="744"/>
      <c r="AN166" s="745"/>
      <c r="AO166" s="667">
        <v>162</v>
      </c>
      <c r="AP166" s="668"/>
      <c r="AQ166" s="669"/>
      <c r="AR166" s="739">
        <f>ROUND([1]UnosPod!F716-[1]UnosPod!F711,0)</f>
        <v>0</v>
      </c>
      <c r="AS166" s="740"/>
      <c r="AT166" s="741"/>
      <c r="AU166" s="741"/>
      <c r="AV166" s="741"/>
      <c r="AW166" s="741"/>
      <c r="AX166" s="742"/>
      <c r="AY166" s="739">
        <f>[1]PretGod!B286</f>
        <v>3253</v>
      </c>
      <c r="AZ166" s="740"/>
      <c r="BA166" s="741"/>
      <c r="BB166" s="741"/>
      <c r="BC166" s="741"/>
      <c r="BD166" s="741"/>
      <c r="BE166" s="742"/>
      <c r="BF166" s="149"/>
    </row>
    <row r="167" spans="1:58" s="123" customFormat="1" ht="15.75" x14ac:dyDescent="0.25">
      <c r="A167" s="676" t="s">
        <v>590</v>
      </c>
      <c r="B167" s="677"/>
      <c r="C167" s="677"/>
      <c r="D167" s="677"/>
      <c r="E167" s="678"/>
      <c r="F167" s="204" t="s">
        <v>591</v>
      </c>
      <c r="G167" s="190"/>
      <c r="H167" s="190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1"/>
      <c r="AL167" s="743" t="str">
        <f>[1]Baza!E302</f>
        <v>2.4.4.</v>
      </c>
      <c r="AM167" s="744"/>
      <c r="AN167" s="745"/>
      <c r="AO167" s="667">
        <v>163</v>
      </c>
      <c r="AP167" s="668"/>
      <c r="AQ167" s="669"/>
      <c r="AR167" s="739">
        <f>ROUND([1]UnosPod!F711,0)</f>
        <v>15450</v>
      </c>
      <c r="AS167" s="740"/>
      <c r="AT167" s="741"/>
      <c r="AU167" s="741"/>
      <c r="AV167" s="741"/>
      <c r="AW167" s="741"/>
      <c r="AX167" s="742"/>
      <c r="AY167" s="739">
        <f>[1]PretGod!B287</f>
        <v>1150</v>
      </c>
      <c r="AZ167" s="740"/>
      <c r="BA167" s="741"/>
      <c r="BB167" s="741"/>
      <c r="BC167" s="741"/>
      <c r="BD167" s="741"/>
      <c r="BE167" s="742"/>
      <c r="BF167" s="149"/>
    </row>
    <row r="168" spans="1:58" s="123" customFormat="1" ht="15.75" x14ac:dyDescent="0.25">
      <c r="A168" s="676" t="s">
        <v>592</v>
      </c>
      <c r="B168" s="677"/>
      <c r="C168" s="677"/>
      <c r="D168" s="677"/>
      <c r="E168" s="678"/>
      <c r="F168" s="204" t="s">
        <v>593</v>
      </c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1"/>
      <c r="AL168" s="743"/>
      <c r="AM168" s="744"/>
      <c r="AN168" s="745"/>
      <c r="AO168" s="667">
        <v>164</v>
      </c>
      <c r="AP168" s="668"/>
      <c r="AQ168" s="669"/>
      <c r="AR168" s="739">
        <f>ROUND([1]UnosPod!F724-[1]UnosPod!F722,0)</f>
        <v>0</v>
      </c>
      <c r="AS168" s="740"/>
      <c r="AT168" s="741"/>
      <c r="AU168" s="741"/>
      <c r="AV168" s="741"/>
      <c r="AW168" s="741"/>
      <c r="AX168" s="742"/>
      <c r="AY168" s="739">
        <f>[1]PretGod!B288</f>
        <v>0</v>
      </c>
      <c r="AZ168" s="740"/>
      <c r="BA168" s="741"/>
      <c r="BB168" s="741"/>
      <c r="BC168" s="741"/>
      <c r="BD168" s="741"/>
      <c r="BE168" s="742"/>
      <c r="BF168" s="149"/>
    </row>
    <row r="169" spans="1:58" s="123" customFormat="1" ht="15.75" x14ac:dyDescent="0.25">
      <c r="A169" s="676" t="s">
        <v>594</v>
      </c>
      <c r="B169" s="677"/>
      <c r="C169" s="677"/>
      <c r="D169" s="677"/>
      <c r="E169" s="678"/>
      <c r="F169" s="204" t="s">
        <v>595</v>
      </c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1"/>
      <c r="AL169" s="743"/>
      <c r="AM169" s="744"/>
      <c r="AN169" s="745"/>
      <c r="AO169" s="667">
        <v>165</v>
      </c>
      <c r="AP169" s="668"/>
      <c r="AQ169" s="669"/>
      <c r="AR169" s="739">
        <f>ROUND([1]UnosPod!F722,0)</f>
        <v>0</v>
      </c>
      <c r="AS169" s="740"/>
      <c r="AT169" s="741"/>
      <c r="AU169" s="741"/>
      <c r="AV169" s="741"/>
      <c r="AW169" s="741"/>
      <c r="AX169" s="742"/>
      <c r="AY169" s="739">
        <f>[1]PretGod!B289</f>
        <v>0</v>
      </c>
      <c r="AZ169" s="740"/>
      <c r="BA169" s="741"/>
      <c r="BB169" s="741"/>
      <c r="BC169" s="741"/>
      <c r="BD169" s="741"/>
      <c r="BE169" s="742"/>
      <c r="BF169" s="149"/>
    </row>
    <row r="170" spans="1:58" s="123" customFormat="1" ht="15.75" x14ac:dyDescent="0.25">
      <c r="A170" s="676"/>
      <c r="B170" s="677"/>
      <c r="C170" s="677"/>
      <c r="D170" s="677"/>
      <c r="E170" s="678"/>
      <c r="F170" s="204" t="s">
        <v>792</v>
      </c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1"/>
      <c r="AL170" s="743"/>
      <c r="AM170" s="744"/>
      <c r="AN170" s="745"/>
      <c r="AO170" s="667">
        <v>166</v>
      </c>
      <c r="AP170" s="668"/>
      <c r="AQ170" s="669"/>
      <c r="AR170" s="739">
        <f>AR102+AR129+AR132+AR143+AR144+AR168+AR169</f>
        <v>619274</v>
      </c>
      <c r="AS170" s="740"/>
      <c r="AT170" s="741"/>
      <c r="AU170" s="741"/>
      <c r="AV170" s="741"/>
      <c r="AW170" s="741"/>
      <c r="AX170" s="742"/>
      <c r="AY170" s="739">
        <f>AY102+AY129+AY132+AY143+AY144+AY168+AY169</f>
        <v>951620</v>
      </c>
      <c r="AZ170" s="740"/>
      <c r="BA170" s="741"/>
      <c r="BB170" s="741"/>
      <c r="BC170" s="741"/>
      <c r="BD170" s="741"/>
      <c r="BE170" s="742"/>
      <c r="BF170" s="149"/>
    </row>
    <row r="171" spans="1:58" s="123" customFormat="1" ht="15.75" x14ac:dyDescent="0.25">
      <c r="A171" s="695" t="s">
        <v>596</v>
      </c>
      <c r="B171" s="696"/>
      <c r="C171" s="696"/>
      <c r="D171" s="696"/>
      <c r="E171" s="697"/>
      <c r="F171" s="218" t="s">
        <v>597</v>
      </c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219"/>
      <c r="AL171" s="746"/>
      <c r="AM171" s="747"/>
      <c r="AN171" s="748"/>
      <c r="AO171" s="749">
        <v>167</v>
      </c>
      <c r="AP171" s="750"/>
      <c r="AQ171" s="751"/>
      <c r="AR171" s="571">
        <f>ROUND([1]UnosPod!F728,0)</f>
        <v>0</v>
      </c>
      <c r="AS171" s="752"/>
      <c r="AT171" s="572"/>
      <c r="AU171" s="572"/>
      <c r="AV171" s="572"/>
      <c r="AW171" s="572"/>
      <c r="AX171" s="573"/>
      <c r="AY171" s="571">
        <f>[1]PretGod!B291</f>
        <v>0</v>
      </c>
      <c r="AZ171" s="752"/>
      <c r="BA171" s="572"/>
      <c r="BB171" s="572"/>
      <c r="BC171" s="572"/>
      <c r="BD171" s="572"/>
      <c r="BE171" s="573"/>
      <c r="BF171" s="149"/>
    </row>
    <row r="172" spans="1:58" s="123" customFormat="1" ht="15.75" x14ac:dyDescent="0.25">
      <c r="A172" s="727"/>
      <c r="B172" s="728"/>
      <c r="C172" s="728"/>
      <c r="D172" s="728"/>
      <c r="E172" s="729"/>
      <c r="F172" s="226" t="s">
        <v>598</v>
      </c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8"/>
      <c r="AL172" s="774"/>
      <c r="AM172" s="775"/>
      <c r="AN172" s="776"/>
      <c r="AO172" s="777">
        <v>168</v>
      </c>
      <c r="AP172" s="778"/>
      <c r="AQ172" s="779"/>
      <c r="AR172" s="780">
        <f>AR170+AR171</f>
        <v>619274</v>
      </c>
      <c r="AS172" s="781"/>
      <c r="AT172" s="782"/>
      <c r="AU172" s="782"/>
      <c r="AV172" s="782"/>
      <c r="AW172" s="782"/>
      <c r="AX172" s="783"/>
      <c r="AY172" s="780">
        <f>AY170+AY171</f>
        <v>951620</v>
      </c>
      <c r="AZ172" s="781"/>
      <c r="BA172" s="782"/>
      <c r="BB172" s="782"/>
      <c r="BC172" s="782"/>
      <c r="BD172" s="782"/>
      <c r="BE172" s="783"/>
      <c r="BF172" s="149"/>
    </row>
    <row r="173" spans="1:58" s="123" customFormat="1" ht="15.75" x14ac:dyDescent="0.25">
      <c r="A173" s="229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BC173" s="231"/>
    </row>
    <row r="174" spans="1:58" s="123" customFormat="1" ht="15.75" x14ac:dyDescent="0.25">
      <c r="A174" s="229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AR174" s="772">
        <f>AR92-AR170</f>
        <v>0</v>
      </c>
      <c r="AS174" s="772"/>
      <c r="AT174" s="772"/>
      <c r="AU174" s="772"/>
      <c r="AV174" s="772"/>
      <c r="AW174" s="772"/>
      <c r="AX174" s="772"/>
      <c r="AY174" s="772">
        <f>AY92-AY170</f>
        <v>0</v>
      </c>
      <c r="AZ174" s="772"/>
      <c r="BA174" s="772"/>
      <c r="BB174" s="772"/>
      <c r="BC174" s="772"/>
      <c r="BD174" s="772"/>
      <c r="BE174" s="772"/>
    </row>
    <row r="175" spans="1:58" s="123" customFormat="1" ht="15.75" x14ac:dyDescent="0.25">
      <c r="A175" s="229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AR175" s="232"/>
      <c r="AS175" s="232"/>
      <c r="AT175" s="232"/>
      <c r="AU175" s="232"/>
      <c r="AV175" s="232"/>
      <c r="AW175" s="232"/>
      <c r="AX175" s="232"/>
      <c r="AY175" s="233"/>
      <c r="AZ175" s="233"/>
      <c r="BA175" s="233"/>
      <c r="BB175" s="233"/>
      <c r="BC175" s="233"/>
      <c r="BD175" s="233"/>
      <c r="BE175" s="233"/>
    </row>
    <row r="176" spans="1:58" s="123" customFormat="1" ht="15.75" x14ac:dyDescent="0.25">
      <c r="F176" s="123" t="s">
        <v>599</v>
      </c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S176" s="360" t="s">
        <v>600</v>
      </c>
      <c r="AT176" s="360"/>
      <c r="AU176" s="360"/>
      <c r="AV176" s="360"/>
      <c r="AW176" s="360"/>
      <c r="AX176" s="360"/>
      <c r="AY176" s="360"/>
      <c r="AZ176" s="360"/>
      <c r="BA176" s="360"/>
      <c r="BB176" s="360"/>
      <c r="BC176" s="360"/>
      <c r="BD176" s="360"/>
      <c r="BE176" s="230"/>
    </row>
    <row r="177" spans="1:57" s="123" customFormat="1" ht="15.75" x14ac:dyDescent="0.25">
      <c r="F177" s="124" t="str">
        <f>[1]UnosPod!F3</f>
        <v>Dragan Knezović</v>
      </c>
      <c r="G177" s="169"/>
      <c r="H177" s="169"/>
      <c r="I177" s="170"/>
      <c r="J177" s="170"/>
      <c r="K177" s="170"/>
      <c r="L177" s="170"/>
      <c r="M177" s="170"/>
      <c r="N177" s="170"/>
      <c r="O177" s="170"/>
      <c r="P177" s="170"/>
      <c r="Q177" s="170"/>
      <c r="R177" s="234"/>
      <c r="S177" s="234"/>
      <c r="T177" s="230"/>
      <c r="U177" s="230"/>
      <c r="V177" s="230"/>
      <c r="W177" s="230"/>
      <c r="X177" s="230"/>
      <c r="Y177" s="230"/>
      <c r="Z177" s="230"/>
      <c r="AM177" s="1" t="s">
        <v>270</v>
      </c>
      <c r="AV177" s="149"/>
      <c r="AW177" s="149"/>
      <c r="AX177" s="149"/>
      <c r="AY177" s="149"/>
      <c r="AZ177" s="149"/>
      <c r="BA177" s="149"/>
      <c r="BB177" s="149"/>
    </row>
    <row r="178" spans="1:57" s="123" customFormat="1" ht="15.75" x14ac:dyDescent="0.25">
      <c r="I178" s="230"/>
      <c r="J178" s="230"/>
      <c r="K178" s="230"/>
      <c r="L178" s="230"/>
      <c r="M178" s="230"/>
      <c r="N178" s="230"/>
      <c r="O178" s="230"/>
      <c r="P178" s="230"/>
      <c r="Q178" s="230"/>
      <c r="R178" s="234"/>
      <c r="S178" s="234"/>
      <c r="T178" s="230"/>
      <c r="U178" s="230"/>
      <c r="V178" s="230"/>
      <c r="W178" s="230"/>
      <c r="X178" s="230"/>
      <c r="Y178" s="230"/>
      <c r="Z178" s="230"/>
      <c r="AS178" s="773" t="str">
        <f>[1]UnosPod!F14</f>
        <v>Ante Kolobarić</v>
      </c>
      <c r="AT178" s="773"/>
      <c r="AU178" s="773"/>
      <c r="AV178" s="773"/>
      <c r="AW178" s="773"/>
      <c r="AX178" s="773"/>
      <c r="AY178" s="773"/>
      <c r="AZ178" s="773"/>
      <c r="BA178" s="773"/>
      <c r="BB178" s="773"/>
      <c r="BC178" s="773"/>
      <c r="BD178" s="773"/>
      <c r="BE178" s="235"/>
    </row>
    <row r="179" spans="1:57" s="123" customFormat="1" ht="15.75" x14ac:dyDescent="0.25">
      <c r="F179" s="2" t="s">
        <v>716</v>
      </c>
      <c r="I179" s="230"/>
      <c r="J179" s="149"/>
      <c r="K179" s="236" t="str">
        <f>[1]UnosPod!AB3</f>
        <v>1600/5</v>
      </c>
      <c r="L179" s="237"/>
      <c r="M179" s="237"/>
      <c r="N179" s="237"/>
      <c r="O179" s="237"/>
      <c r="P179" s="238"/>
      <c r="Q179" s="238"/>
      <c r="R179" s="238"/>
      <c r="S179" s="238"/>
      <c r="T179" s="230"/>
      <c r="U179" s="230"/>
      <c r="V179" s="230"/>
      <c r="W179" s="230"/>
      <c r="X179" s="230"/>
      <c r="Y179" s="230"/>
      <c r="Z179" s="230"/>
    </row>
    <row r="180" spans="1:57" s="123" customFormat="1" ht="15.75" x14ac:dyDescent="0.25">
      <c r="F180" s="2" t="s">
        <v>719</v>
      </c>
      <c r="I180" s="230"/>
      <c r="J180" s="239"/>
      <c r="K180" s="240" t="str">
        <f>[1]UnosPod!AM3</f>
        <v>063 439 689</v>
      </c>
      <c r="L180" s="241"/>
      <c r="M180" s="241"/>
      <c r="N180" s="241"/>
      <c r="O180" s="241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</row>
    <row r="181" spans="1:57" s="123" customFormat="1" ht="15.75" x14ac:dyDescent="0.25">
      <c r="A181" s="229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</row>
    <row r="182" spans="1:57" x14ac:dyDescent="0.25">
      <c r="Q182" s="117"/>
      <c r="R182" s="117"/>
      <c r="S182" s="117"/>
      <c r="T182" s="117"/>
      <c r="U182" s="117"/>
      <c r="V182" s="117"/>
      <c r="W182" s="117"/>
      <c r="X182" s="117"/>
      <c r="Y182" s="117"/>
    </row>
    <row r="183" spans="1:57" x14ac:dyDescent="0.25">
      <c r="Q183" s="117"/>
      <c r="R183" s="117"/>
      <c r="S183" s="117"/>
      <c r="T183" s="117"/>
      <c r="U183" s="117"/>
      <c r="V183" s="117"/>
      <c r="W183" s="117"/>
      <c r="X183" s="117"/>
      <c r="Y183" s="117"/>
    </row>
    <row r="184" spans="1:57" x14ac:dyDescent="0.25">
      <c r="Q184" s="117"/>
      <c r="R184" s="117"/>
      <c r="S184" s="117"/>
      <c r="T184" s="117"/>
      <c r="U184" s="117"/>
      <c r="V184" s="117"/>
      <c r="W184" s="117"/>
      <c r="X184" s="117"/>
      <c r="Y184" s="117"/>
    </row>
    <row r="185" spans="1:57" x14ac:dyDescent="0.25">
      <c r="Q185" s="117"/>
      <c r="R185" s="117"/>
      <c r="S185" s="117"/>
      <c r="T185" s="117"/>
      <c r="U185" s="117"/>
      <c r="V185" s="117"/>
      <c r="W185" s="117"/>
      <c r="X185" s="117"/>
      <c r="Y185" s="117"/>
    </row>
    <row r="186" spans="1:57" x14ac:dyDescent="0.25">
      <c r="Q186" s="117"/>
      <c r="R186" s="117"/>
      <c r="S186" s="117"/>
      <c r="T186" s="117"/>
      <c r="U186" s="117"/>
      <c r="V186" s="117"/>
      <c r="W186" s="117"/>
      <c r="X186" s="117"/>
      <c r="Y186" s="117"/>
    </row>
    <row r="187" spans="1:57" x14ac:dyDescent="0.25"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</row>
    <row r="188" spans="1:57" x14ac:dyDescent="0.25"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</row>
    <row r="189" spans="1:57" x14ac:dyDescent="0.25"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</row>
    <row r="190" spans="1:57" x14ac:dyDescent="0.25"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</row>
    <row r="191" spans="1:57" x14ac:dyDescent="0.25"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</row>
    <row r="192" spans="1:57" x14ac:dyDescent="0.25"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</row>
    <row r="193" spans="8:25" x14ac:dyDescent="0.25"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</row>
    <row r="194" spans="8:25" x14ac:dyDescent="0.25"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</row>
    <row r="195" spans="8:25" x14ac:dyDescent="0.25"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</row>
    <row r="196" spans="8:25" x14ac:dyDescent="0.25"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</row>
    <row r="197" spans="8:25" x14ac:dyDescent="0.25"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</row>
    <row r="198" spans="8:25" x14ac:dyDescent="0.25"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</row>
    <row r="199" spans="8:25" x14ac:dyDescent="0.25"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</row>
    <row r="200" spans="8:25" x14ac:dyDescent="0.25"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</row>
    <row r="201" spans="8:25" x14ac:dyDescent="0.25"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</row>
    <row r="202" spans="8:25" x14ac:dyDescent="0.25"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</row>
    <row r="203" spans="8:25" x14ac:dyDescent="0.25"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</row>
    <row r="204" spans="8:25" x14ac:dyDescent="0.25"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</row>
    <row r="205" spans="8:25" x14ac:dyDescent="0.25"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</row>
    <row r="206" spans="8:25" x14ac:dyDescent="0.25"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</row>
    <row r="207" spans="8:25" x14ac:dyDescent="0.25"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</row>
    <row r="208" spans="8:25" x14ac:dyDescent="0.25"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</row>
    <row r="209" spans="8:25" x14ac:dyDescent="0.25"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</row>
    <row r="210" spans="8:25" x14ac:dyDescent="0.25"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</row>
    <row r="211" spans="8:25" x14ac:dyDescent="0.25"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</row>
    <row r="212" spans="8:25" x14ac:dyDescent="0.25"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</row>
    <row r="213" spans="8:25" x14ac:dyDescent="0.25"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</row>
    <row r="214" spans="8:25" x14ac:dyDescent="0.25"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</row>
    <row r="215" spans="8:25" x14ac:dyDescent="0.25"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</row>
    <row r="216" spans="8:25" x14ac:dyDescent="0.25"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</row>
    <row r="217" spans="8:25" x14ac:dyDescent="0.25"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</row>
    <row r="218" spans="8:25" x14ac:dyDescent="0.25"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</row>
    <row r="219" spans="8:25" x14ac:dyDescent="0.25"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</row>
    <row r="220" spans="8:25" x14ac:dyDescent="0.25"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</row>
    <row r="221" spans="8:25" x14ac:dyDescent="0.25"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8:25" x14ac:dyDescent="0.25"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</row>
    <row r="223" spans="8:25" x14ac:dyDescent="0.25"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</row>
    <row r="224" spans="8:25" x14ac:dyDescent="0.25"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</row>
    <row r="225" spans="8:25" x14ac:dyDescent="0.25"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</row>
    <row r="226" spans="8:25" x14ac:dyDescent="0.25"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</row>
    <row r="227" spans="8:25" x14ac:dyDescent="0.25"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</row>
    <row r="228" spans="8:25" x14ac:dyDescent="0.25"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</row>
    <row r="229" spans="8:25" x14ac:dyDescent="0.25"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</row>
    <row r="230" spans="8:25" x14ac:dyDescent="0.25"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</row>
    <row r="231" spans="8:25" x14ac:dyDescent="0.25"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</row>
    <row r="232" spans="8:25" x14ac:dyDescent="0.25"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</row>
    <row r="233" spans="8:25" x14ac:dyDescent="0.25"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</row>
    <row r="234" spans="8:25" x14ac:dyDescent="0.25"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</row>
    <row r="235" spans="8:25" x14ac:dyDescent="0.25"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</row>
    <row r="236" spans="8:25" x14ac:dyDescent="0.25"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</row>
    <row r="237" spans="8:25" x14ac:dyDescent="0.25"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</row>
    <row r="238" spans="8:25" x14ac:dyDescent="0.25"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</row>
    <row r="239" spans="8:25" x14ac:dyDescent="0.25"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</row>
    <row r="240" spans="8:25" x14ac:dyDescent="0.25"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</row>
    <row r="241" spans="8:25" x14ac:dyDescent="0.25"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</row>
    <row r="242" spans="8:25" x14ac:dyDescent="0.25"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</row>
    <row r="243" spans="8:25" x14ac:dyDescent="0.25"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</row>
    <row r="244" spans="8:25" x14ac:dyDescent="0.25"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</row>
    <row r="245" spans="8:25" x14ac:dyDescent="0.25"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</row>
    <row r="246" spans="8:25" x14ac:dyDescent="0.25"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</row>
    <row r="247" spans="8:25" x14ac:dyDescent="0.25"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</row>
    <row r="248" spans="8:25" x14ac:dyDescent="0.25"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</row>
    <row r="249" spans="8:25" x14ac:dyDescent="0.25"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</row>
    <row r="250" spans="8:25" x14ac:dyDescent="0.25"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</row>
    <row r="251" spans="8:25" x14ac:dyDescent="0.25"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</row>
    <row r="252" spans="8:25" x14ac:dyDescent="0.25"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</row>
    <row r="253" spans="8:25" x14ac:dyDescent="0.25"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</row>
    <row r="254" spans="8:25" x14ac:dyDescent="0.25"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</row>
    <row r="255" spans="8:25" x14ac:dyDescent="0.25"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</row>
    <row r="256" spans="8:25" x14ac:dyDescent="0.25"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</row>
    <row r="257" spans="8:25" x14ac:dyDescent="0.25"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</row>
    <row r="258" spans="8:25" x14ac:dyDescent="0.25"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</row>
    <row r="259" spans="8:25" x14ac:dyDescent="0.25"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</row>
    <row r="260" spans="8:25" x14ac:dyDescent="0.25"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</row>
  </sheetData>
  <mergeCells count="902">
    <mergeCell ref="AR174:AX174"/>
    <mergeCell ref="AY174:BE174"/>
    <mergeCell ref="AS176:BD176"/>
    <mergeCell ref="AS178:BD178"/>
    <mergeCell ref="A171:E171"/>
    <mergeCell ref="AL171:AN171"/>
    <mergeCell ref="AO171:AQ171"/>
    <mergeCell ref="AR171:AX171"/>
    <mergeCell ref="AY171:BE171"/>
    <mergeCell ref="A172:E172"/>
    <mergeCell ref="AL172:AN172"/>
    <mergeCell ref="AO172:AQ172"/>
    <mergeCell ref="AR172:AX172"/>
    <mergeCell ref="AY172:BE172"/>
    <mergeCell ref="A169:E169"/>
    <mergeCell ref="AL169:AN169"/>
    <mergeCell ref="AO169:AQ169"/>
    <mergeCell ref="AR169:AX169"/>
    <mergeCell ref="AY169:BE169"/>
    <mergeCell ref="A170:E170"/>
    <mergeCell ref="AL170:AN170"/>
    <mergeCell ref="AO170:AQ170"/>
    <mergeCell ref="AR170:AX170"/>
    <mergeCell ref="AY170:BE170"/>
    <mergeCell ref="A167:E167"/>
    <mergeCell ref="AL167:AN167"/>
    <mergeCell ref="AO167:AQ167"/>
    <mergeCell ref="AR167:AX167"/>
    <mergeCell ref="AY167:BE167"/>
    <mergeCell ref="A168:E168"/>
    <mergeCell ref="AL168:AN168"/>
    <mergeCell ref="AO168:AQ168"/>
    <mergeCell ref="AR168:AX168"/>
    <mergeCell ref="AY168:BE168"/>
    <mergeCell ref="A165:E165"/>
    <mergeCell ref="AL165:AN165"/>
    <mergeCell ref="AO165:AQ165"/>
    <mergeCell ref="AR165:AX165"/>
    <mergeCell ref="AY165:BE165"/>
    <mergeCell ref="A166:E166"/>
    <mergeCell ref="AL166:AN166"/>
    <mergeCell ref="AO166:AQ166"/>
    <mergeCell ref="AR166:AX166"/>
    <mergeCell ref="AY166:BE166"/>
    <mergeCell ref="A163:E163"/>
    <mergeCell ref="AL163:AN163"/>
    <mergeCell ref="AO163:AQ163"/>
    <mergeCell ref="AR163:AX163"/>
    <mergeCell ref="AY163:BE163"/>
    <mergeCell ref="A164:E164"/>
    <mergeCell ref="AL164:AN164"/>
    <mergeCell ref="AO164:AQ164"/>
    <mergeCell ref="AR164:AX164"/>
    <mergeCell ref="AY164:BE164"/>
    <mergeCell ref="A161:E161"/>
    <mergeCell ref="AL161:AN161"/>
    <mergeCell ref="AO161:AQ161"/>
    <mergeCell ref="AR161:AX161"/>
    <mergeCell ref="AY161:BE161"/>
    <mergeCell ref="A162:E162"/>
    <mergeCell ref="AL162:AN162"/>
    <mergeCell ref="AO162:AQ162"/>
    <mergeCell ref="AR162:AX162"/>
    <mergeCell ref="AY162:BE162"/>
    <mergeCell ref="A159:E159"/>
    <mergeCell ref="AL159:AN159"/>
    <mergeCell ref="AO159:AQ159"/>
    <mergeCell ref="AR159:AX159"/>
    <mergeCell ref="AY159:BE159"/>
    <mergeCell ref="A160:E160"/>
    <mergeCell ref="AL160:AN160"/>
    <mergeCell ref="AO160:AQ160"/>
    <mergeCell ref="AR160:AX160"/>
    <mergeCell ref="AY160:BE160"/>
    <mergeCell ref="A157:E157"/>
    <mergeCell ref="AL157:AN157"/>
    <mergeCell ref="AO157:AQ157"/>
    <mergeCell ref="AR157:AX157"/>
    <mergeCell ref="AY157:BE157"/>
    <mergeCell ref="A158:E158"/>
    <mergeCell ref="AL158:AN158"/>
    <mergeCell ref="AO158:AQ158"/>
    <mergeCell ref="AR158:AX158"/>
    <mergeCell ref="AY158:BE158"/>
    <mergeCell ref="A155:E155"/>
    <mergeCell ref="AL155:AN155"/>
    <mergeCell ref="AO155:AQ155"/>
    <mergeCell ref="AR155:AX155"/>
    <mergeCell ref="AY155:BE155"/>
    <mergeCell ref="A156:E156"/>
    <mergeCell ref="AL156:AN156"/>
    <mergeCell ref="AO156:AQ156"/>
    <mergeCell ref="AR156:AX156"/>
    <mergeCell ref="AY156:BE156"/>
    <mergeCell ref="A153:E153"/>
    <mergeCell ref="AL153:AN153"/>
    <mergeCell ref="AO153:AQ153"/>
    <mergeCell ref="AR153:AX153"/>
    <mergeCell ref="AY153:BE153"/>
    <mergeCell ref="A154:E154"/>
    <mergeCell ref="AL154:AN154"/>
    <mergeCell ref="AO154:AQ154"/>
    <mergeCell ref="AR154:AX154"/>
    <mergeCell ref="AY154:BE154"/>
    <mergeCell ref="A151:E151"/>
    <mergeCell ref="AL151:AN151"/>
    <mergeCell ref="AO151:AQ151"/>
    <mergeCell ref="AR151:AX151"/>
    <mergeCell ref="AY151:BE151"/>
    <mergeCell ref="A152:E152"/>
    <mergeCell ref="AL152:AN152"/>
    <mergeCell ref="AO152:AQ152"/>
    <mergeCell ref="AR152:AX152"/>
    <mergeCell ref="AY152:BE152"/>
    <mergeCell ref="A149:E149"/>
    <mergeCell ref="AL149:AN149"/>
    <mergeCell ref="AO149:AQ149"/>
    <mergeCell ref="AR149:AX149"/>
    <mergeCell ref="AY149:BE149"/>
    <mergeCell ref="A150:E150"/>
    <mergeCell ref="AL150:AN150"/>
    <mergeCell ref="AO150:AQ150"/>
    <mergeCell ref="AR150:AX150"/>
    <mergeCell ref="AY150:BE150"/>
    <mergeCell ref="A147:E147"/>
    <mergeCell ref="AL147:AN147"/>
    <mergeCell ref="AO147:AQ147"/>
    <mergeCell ref="AR147:AX147"/>
    <mergeCell ref="AY147:BE147"/>
    <mergeCell ref="A148:E148"/>
    <mergeCell ref="AL148:AN148"/>
    <mergeCell ref="AO148:AQ148"/>
    <mergeCell ref="AR148:AX148"/>
    <mergeCell ref="AY148:BE148"/>
    <mergeCell ref="A145:E145"/>
    <mergeCell ref="AL145:AN145"/>
    <mergeCell ref="AO145:AQ145"/>
    <mergeCell ref="AR145:AX145"/>
    <mergeCell ref="AY145:BE145"/>
    <mergeCell ref="A146:E146"/>
    <mergeCell ref="AL146:AN146"/>
    <mergeCell ref="AO146:AQ146"/>
    <mergeCell ref="AR146:AX146"/>
    <mergeCell ref="AY146:BE146"/>
    <mergeCell ref="A143:E143"/>
    <mergeCell ref="AL143:AN143"/>
    <mergeCell ref="AO143:AQ143"/>
    <mergeCell ref="AR143:AX143"/>
    <mergeCell ref="AY143:BE143"/>
    <mergeCell ref="A144:E144"/>
    <mergeCell ref="AL144:AN144"/>
    <mergeCell ref="AO144:AQ144"/>
    <mergeCell ref="AR144:AX144"/>
    <mergeCell ref="AY144:BE144"/>
    <mergeCell ref="A141:E141"/>
    <mergeCell ref="AL141:AN141"/>
    <mergeCell ref="AO141:AQ141"/>
    <mergeCell ref="AR141:AX141"/>
    <mergeCell ref="AY141:BE141"/>
    <mergeCell ref="A142:E142"/>
    <mergeCell ref="AL142:AN142"/>
    <mergeCell ref="AO142:AQ142"/>
    <mergeCell ref="AR142:AX142"/>
    <mergeCell ref="AY142:BE142"/>
    <mergeCell ref="A140:E140"/>
    <mergeCell ref="F140:AK140"/>
    <mergeCell ref="AL140:AN140"/>
    <mergeCell ref="AO140:AQ140"/>
    <mergeCell ref="AR140:AX140"/>
    <mergeCell ref="AY140:BE140"/>
    <mergeCell ref="A136:E136"/>
    <mergeCell ref="AL136:AN136"/>
    <mergeCell ref="AO136:AQ136"/>
    <mergeCell ref="AR136:AX136"/>
    <mergeCell ref="AY136:BE136"/>
    <mergeCell ref="A137:E137"/>
    <mergeCell ref="AL137:AN137"/>
    <mergeCell ref="AO137:AQ137"/>
    <mergeCell ref="AR137:AX137"/>
    <mergeCell ref="AY137:BE137"/>
    <mergeCell ref="A134:E134"/>
    <mergeCell ref="AL134:AN134"/>
    <mergeCell ref="AO134:AQ134"/>
    <mergeCell ref="AR134:AX134"/>
    <mergeCell ref="AY134:BE134"/>
    <mergeCell ref="A135:E135"/>
    <mergeCell ref="AL135:AN135"/>
    <mergeCell ref="AO135:AQ135"/>
    <mergeCell ref="AR135:AX135"/>
    <mergeCell ref="AY135:BE135"/>
    <mergeCell ref="A132:E132"/>
    <mergeCell ref="AL132:AN132"/>
    <mergeCell ref="AO132:AQ132"/>
    <mergeCell ref="AR132:AX132"/>
    <mergeCell ref="AY132:BE132"/>
    <mergeCell ref="A133:E133"/>
    <mergeCell ref="AL133:AN133"/>
    <mergeCell ref="AO133:AQ133"/>
    <mergeCell ref="AR133:AX133"/>
    <mergeCell ref="AY133:BE133"/>
    <mergeCell ref="A130:E130"/>
    <mergeCell ref="AL130:AN130"/>
    <mergeCell ref="AO130:AQ130"/>
    <mergeCell ref="AR130:AX130"/>
    <mergeCell ref="AY130:BE130"/>
    <mergeCell ref="A131:E131"/>
    <mergeCell ref="AL131:AN131"/>
    <mergeCell ref="AO131:AQ131"/>
    <mergeCell ref="AR131:AX131"/>
    <mergeCell ref="AY131:BE131"/>
    <mergeCell ref="A128:E128"/>
    <mergeCell ref="AL128:AN128"/>
    <mergeCell ref="AO128:AQ128"/>
    <mergeCell ref="AR128:AX128"/>
    <mergeCell ref="AY128:BE128"/>
    <mergeCell ref="A129:E129"/>
    <mergeCell ref="AL129:AN129"/>
    <mergeCell ref="AO129:AQ129"/>
    <mergeCell ref="AR129:AX129"/>
    <mergeCell ref="AY129:BE129"/>
    <mergeCell ref="A126:E126"/>
    <mergeCell ref="AL126:AN126"/>
    <mergeCell ref="AO126:AQ126"/>
    <mergeCell ref="AR126:AX126"/>
    <mergeCell ref="AY126:BE126"/>
    <mergeCell ref="A127:E127"/>
    <mergeCell ref="AL127:AN127"/>
    <mergeCell ref="AO127:AQ127"/>
    <mergeCell ref="AR127:AX127"/>
    <mergeCell ref="AY127:BE127"/>
    <mergeCell ref="A124:E124"/>
    <mergeCell ref="AL124:AN124"/>
    <mergeCell ref="AO124:AQ124"/>
    <mergeCell ref="AR124:AX124"/>
    <mergeCell ref="AY124:BE124"/>
    <mergeCell ref="A125:E125"/>
    <mergeCell ref="AL125:AN125"/>
    <mergeCell ref="AO125:AQ125"/>
    <mergeCell ref="AR125:AX125"/>
    <mergeCell ref="AY125:BE125"/>
    <mergeCell ref="A122:E122"/>
    <mergeCell ref="AL122:AN122"/>
    <mergeCell ref="AO122:AQ122"/>
    <mergeCell ref="AR122:AX122"/>
    <mergeCell ref="AY122:BE122"/>
    <mergeCell ref="A123:E123"/>
    <mergeCell ref="AL123:AN123"/>
    <mergeCell ref="AO123:AQ123"/>
    <mergeCell ref="AR123:AX123"/>
    <mergeCell ref="AY123:BE123"/>
    <mergeCell ref="A120:E120"/>
    <mergeCell ref="AL120:AN120"/>
    <mergeCell ref="AO120:AQ120"/>
    <mergeCell ref="AR120:AX120"/>
    <mergeCell ref="AY120:BE120"/>
    <mergeCell ref="A121:E121"/>
    <mergeCell ref="AL121:AN121"/>
    <mergeCell ref="AO121:AQ121"/>
    <mergeCell ref="AR121:AX121"/>
    <mergeCell ref="AY121:BE121"/>
    <mergeCell ref="A118:E118"/>
    <mergeCell ref="AL118:AN118"/>
    <mergeCell ref="AO118:AQ118"/>
    <mergeCell ref="AR118:AX118"/>
    <mergeCell ref="AY118:BE118"/>
    <mergeCell ref="A119:E119"/>
    <mergeCell ref="AL119:AN119"/>
    <mergeCell ref="AO119:AQ119"/>
    <mergeCell ref="AR119:AX119"/>
    <mergeCell ref="AY119:BE119"/>
    <mergeCell ref="A116:E116"/>
    <mergeCell ref="AL116:AN116"/>
    <mergeCell ref="AO116:AQ116"/>
    <mergeCell ref="AR116:AX116"/>
    <mergeCell ref="AY116:BE116"/>
    <mergeCell ref="A117:E117"/>
    <mergeCell ref="AL117:AN117"/>
    <mergeCell ref="AO117:AQ117"/>
    <mergeCell ref="AR117:AX117"/>
    <mergeCell ref="AY117:BE117"/>
    <mergeCell ref="A114:E114"/>
    <mergeCell ref="AL114:AN114"/>
    <mergeCell ref="AO114:AQ114"/>
    <mergeCell ref="AR114:AX114"/>
    <mergeCell ref="AY114:BE114"/>
    <mergeCell ref="A115:E115"/>
    <mergeCell ref="AL115:AN115"/>
    <mergeCell ref="AO115:AQ115"/>
    <mergeCell ref="AR115:AX115"/>
    <mergeCell ref="AY115:BE115"/>
    <mergeCell ref="A112:E112"/>
    <mergeCell ref="AL112:AN112"/>
    <mergeCell ref="AO112:AQ112"/>
    <mergeCell ref="AR112:AX112"/>
    <mergeCell ref="AY112:BE112"/>
    <mergeCell ref="A113:E113"/>
    <mergeCell ref="AL113:AN113"/>
    <mergeCell ref="AO113:AQ113"/>
    <mergeCell ref="AR113:AX113"/>
    <mergeCell ref="AY113:BE113"/>
    <mergeCell ref="A110:E110"/>
    <mergeCell ref="AL110:AN110"/>
    <mergeCell ref="AO110:AQ110"/>
    <mergeCell ref="AR110:AX110"/>
    <mergeCell ref="AY110:BE110"/>
    <mergeCell ref="A111:E111"/>
    <mergeCell ref="AL111:AN111"/>
    <mergeCell ref="AO111:AQ111"/>
    <mergeCell ref="AR111:AX111"/>
    <mergeCell ref="AY111:BE111"/>
    <mergeCell ref="A108:E108"/>
    <mergeCell ref="AL108:AN108"/>
    <mergeCell ref="AO108:AQ108"/>
    <mergeCell ref="AR108:AX108"/>
    <mergeCell ref="AY108:BE108"/>
    <mergeCell ref="A109:E109"/>
    <mergeCell ref="AL109:AN109"/>
    <mergeCell ref="AO109:AQ109"/>
    <mergeCell ref="AR109:AX109"/>
    <mergeCell ref="AY109:BE109"/>
    <mergeCell ref="A106:E106"/>
    <mergeCell ref="AL106:AN106"/>
    <mergeCell ref="AO106:AQ106"/>
    <mergeCell ref="AR106:AX106"/>
    <mergeCell ref="AY106:BE106"/>
    <mergeCell ref="A107:E107"/>
    <mergeCell ref="AL107:AN107"/>
    <mergeCell ref="AO107:AQ107"/>
    <mergeCell ref="AR107:AX107"/>
    <mergeCell ref="AY107:BE107"/>
    <mergeCell ref="A104:E104"/>
    <mergeCell ref="AL104:AN104"/>
    <mergeCell ref="AO104:AQ104"/>
    <mergeCell ref="AR104:AX104"/>
    <mergeCell ref="AY104:BE104"/>
    <mergeCell ref="A105:E105"/>
    <mergeCell ref="AL105:AN105"/>
    <mergeCell ref="AO105:AQ105"/>
    <mergeCell ref="AR105:AX105"/>
    <mergeCell ref="AY105:BE105"/>
    <mergeCell ref="A102:E102"/>
    <mergeCell ref="AL102:AN102"/>
    <mergeCell ref="AO102:AQ102"/>
    <mergeCell ref="AR102:AX102"/>
    <mergeCell ref="AY102:BE102"/>
    <mergeCell ref="A103:E103"/>
    <mergeCell ref="AL103:AN103"/>
    <mergeCell ref="AO103:AQ103"/>
    <mergeCell ref="AR103:AX103"/>
    <mergeCell ref="AY103:BE103"/>
    <mergeCell ref="AY100:BE100"/>
    <mergeCell ref="A101:E101"/>
    <mergeCell ref="AL101:AN101"/>
    <mergeCell ref="AO101:AQ101"/>
    <mergeCell ref="AR101:AX101"/>
    <mergeCell ref="AY101:BE101"/>
    <mergeCell ref="A99:E99"/>
    <mergeCell ref="AL99:AN99"/>
    <mergeCell ref="AO99:AQ99"/>
    <mergeCell ref="AR99:AX99"/>
    <mergeCell ref="AY99:BE99"/>
    <mergeCell ref="A100:E100"/>
    <mergeCell ref="F100:AK100"/>
    <mergeCell ref="AL100:AN100"/>
    <mergeCell ref="AO100:AQ100"/>
    <mergeCell ref="AR100:AX100"/>
    <mergeCell ref="A97:E97"/>
    <mergeCell ref="AL97:AN97"/>
    <mergeCell ref="AO97:AQ98"/>
    <mergeCell ref="AR97:AX97"/>
    <mergeCell ref="AY97:BE97"/>
    <mergeCell ref="A98:E98"/>
    <mergeCell ref="F98:AK98"/>
    <mergeCell ref="AL98:AN98"/>
    <mergeCell ref="AR98:AX98"/>
    <mergeCell ref="AY98:BE98"/>
    <mergeCell ref="AY93:BE93"/>
    <mergeCell ref="A94:E94"/>
    <mergeCell ref="X94:Z94"/>
    <mergeCell ref="AA94:AC94"/>
    <mergeCell ref="AD94:AJ94"/>
    <mergeCell ref="AK94:AQ94"/>
    <mergeCell ref="AR94:AX94"/>
    <mergeCell ref="AY94:BE94"/>
    <mergeCell ref="A93:E93"/>
    <mergeCell ref="X93:Z93"/>
    <mergeCell ref="AA93:AC93"/>
    <mergeCell ref="AD93:AJ93"/>
    <mergeCell ref="AK93:AQ93"/>
    <mergeCell ref="AR93:AX93"/>
    <mergeCell ref="AY91:BE91"/>
    <mergeCell ref="A92:E92"/>
    <mergeCell ref="X92:Z92"/>
    <mergeCell ref="AA92:AC92"/>
    <mergeCell ref="AD92:AJ92"/>
    <mergeCell ref="AK92:AQ92"/>
    <mergeCell ref="AR92:AX92"/>
    <mergeCell ref="AY92:BE92"/>
    <mergeCell ref="A91:E91"/>
    <mergeCell ref="X91:Z91"/>
    <mergeCell ref="AA91:AC91"/>
    <mergeCell ref="AD91:AJ91"/>
    <mergeCell ref="AK91:AQ91"/>
    <mergeCell ref="AR91:AX91"/>
    <mergeCell ref="AY89:BE89"/>
    <mergeCell ref="A90:E90"/>
    <mergeCell ref="X90:Z90"/>
    <mergeCell ref="AA90:AC90"/>
    <mergeCell ref="AD90:AJ90"/>
    <mergeCell ref="AK90:AQ90"/>
    <mergeCell ref="AR90:AX90"/>
    <mergeCell ref="AY90:BE90"/>
    <mergeCell ref="A89:E89"/>
    <mergeCell ref="X89:Z89"/>
    <mergeCell ref="AA89:AC89"/>
    <mergeCell ref="AD89:AJ89"/>
    <mergeCell ref="AK89:AQ89"/>
    <mergeCell ref="AR89:AX89"/>
    <mergeCell ref="AY87:BE87"/>
    <mergeCell ref="A88:E88"/>
    <mergeCell ref="X88:Z88"/>
    <mergeCell ref="AA88:AC88"/>
    <mergeCell ref="AD88:AJ88"/>
    <mergeCell ref="AK88:AQ88"/>
    <mergeCell ref="AR88:AX88"/>
    <mergeCell ref="AY88:BE88"/>
    <mergeCell ref="A87:E87"/>
    <mergeCell ref="X87:Z87"/>
    <mergeCell ref="AA87:AC87"/>
    <mergeCell ref="AD87:AJ87"/>
    <mergeCell ref="AK87:AQ87"/>
    <mergeCell ref="AR87:AX87"/>
    <mergeCell ref="AY85:BE85"/>
    <mergeCell ref="A86:E86"/>
    <mergeCell ref="X86:Z86"/>
    <mergeCell ref="AA86:AC86"/>
    <mergeCell ref="AD86:AJ86"/>
    <mergeCell ref="AK86:AQ86"/>
    <mergeCell ref="AR86:AX86"/>
    <mergeCell ref="AY86:BE86"/>
    <mergeCell ref="A85:E85"/>
    <mergeCell ref="X85:Z85"/>
    <mergeCell ref="AA85:AC85"/>
    <mergeCell ref="AD85:AJ85"/>
    <mergeCell ref="AK85:AQ85"/>
    <mergeCell ref="AR85:AX85"/>
    <mergeCell ref="AY83:BE83"/>
    <mergeCell ref="A84:E84"/>
    <mergeCell ref="X84:Z84"/>
    <mergeCell ref="AA84:AC84"/>
    <mergeCell ref="AD84:AJ84"/>
    <mergeCell ref="AK84:AQ84"/>
    <mergeCell ref="AR84:AX84"/>
    <mergeCell ref="AY84:BE84"/>
    <mergeCell ref="A83:E83"/>
    <mergeCell ref="X83:Z83"/>
    <mergeCell ref="AA83:AC83"/>
    <mergeCell ref="AD83:AJ83"/>
    <mergeCell ref="AK83:AQ83"/>
    <mergeCell ref="AR83:AX83"/>
    <mergeCell ref="AY81:BE81"/>
    <mergeCell ref="A82:E82"/>
    <mergeCell ref="X82:Z82"/>
    <mergeCell ref="AA82:AC82"/>
    <mergeCell ref="AD82:AJ82"/>
    <mergeCell ref="AK82:AQ82"/>
    <mergeCell ref="AR82:AX82"/>
    <mergeCell ref="AY82:BE82"/>
    <mergeCell ref="A81:E81"/>
    <mergeCell ref="X81:Z81"/>
    <mergeCell ref="AA81:AC81"/>
    <mergeCell ref="AD81:AJ81"/>
    <mergeCell ref="AK81:AQ81"/>
    <mergeCell ref="AR81:AX81"/>
    <mergeCell ref="AY79:BE79"/>
    <mergeCell ref="A80:E80"/>
    <mergeCell ref="X80:Z80"/>
    <mergeCell ref="AA80:AC80"/>
    <mergeCell ref="AD80:AJ80"/>
    <mergeCell ref="AK80:AQ80"/>
    <mergeCell ref="AR80:AX80"/>
    <mergeCell ref="AY80:BE80"/>
    <mergeCell ref="A79:E79"/>
    <mergeCell ref="X79:Z79"/>
    <mergeCell ref="AA79:AC79"/>
    <mergeCell ref="AD79:AJ79"/>
    <mergeCell ref="AK79:AQ79"/>
    <mergeCell ref="AR79:AX79"/>
    <mergeCell ref="AY77:BE77"/>
    <mergeCell ref="A78:E78"/>
    <mergeCell ref="X78:Z78"/>
    <mergeCell ref="AA78:AC78"/>
    <mergeCell ref="AD78:AJ78"/>
    <mergeCell ref="AK78:AQ78"/>
    <mergeCell ref="AR78:AX78"/>
    <mergeCell ref="AY78:BE78"/>
    <mergeCell ref="A77:E77"/>
    <mergeCell ref="X77:Z77"/>
    <mergeCell ref="AA77:AC77"/>
    <mergeCell ref="AD77:AJ77"/>
    <mergeCell ref="AK77:AQ77"/>
    <mergeCell ref="AR77:AX77"/>
    <mergeCell ref="AY75:BE75"/>
    <mergeCell ref="A76:E76"/>
    <mergeCell ref="X76:Z76"/>
    <mergeCell ref="AA76:AC76"/>
    <mergeCell ref="AD76:AJ76"/>
    <mergeCell ref="AK76:AQ76"/>
    <mergeCell ref="AR76:AX76"/>
    <mergeCell ref="AY76:BE76"/>
    <mergeCell ref="A75:E75"/>
    <mergeCell ref="X75:Z75"/>
    <mergeCell ref="AA75:AC75"/>
    <mergeCell ref="AD75:AJ75"/>
    <mergeCell ref="AK75:AQ75"/>
    <mergeCell ref="AR75:AX75"/>
    <mergeCell ref="AY73:BE73"/>
    <mergeCell ref="A74:E74"/>
    <mergeCell ref="X74:Z74"/>
    <mergeCell ref="AA74:AC74"/>
    <mergeCell ref="AD74:AJ74"/>
    <mergeCell ref="AK74:AQ74"/>
    <mergeCell ref="AR74:AX74"/>
    <mergeCell ref="AY74:BE74"/>
    <mergeCell ref="A73:E73"/>
    <mergeCell ref="X73:Z73"/>
    <mergeCell ref="AA73:AC73"/>
    <mergeCell ref="AD73:AJ73"/>
    <mergeCell ref="AK73:AQ73"/>
    <mergeCell ref="AR73:AX73"/>
    <mergeCell ref="AY71:BE71"/>
    <mergeCell ref="A72:E72"/>
    <mergeCell ref="X72:Z72"/>
    <mergeCell ref="AA72:AC72"/>
    <mergeCell ref="AD72:AJ72"/>
    <mergeCell ref="AK72:AQ72"/>
    <mergeCell ref="AR72:AX72"/>
    <mergeCell ref="AY72:BE72"/>
    <mergeCell ref="A71:E71"/>
    <mergeCell ref="X71:Z71"/>
    <mergeCell ref="AA71:AC71"/>
    <mergeCell ref="AD71:AJ71"/>
    <mergeCell ref="AK71:AQ71"/>
    <mergeCell ref="AR71:AX71"/>
    <mergeCell ref="AY68:BE68"/>
    <mergeCell ref="A69:E70"/>
    <mergeCell ref="X69:Z69"/>
    <mergeCell ref="AA69:AC70"/>
    <mergeCell ref="AD69:AJ70"/>
    <mergeCell ref="AK69:AQ70"/>
    <mergeCell ref="AR69:AX70"/>
    <mergeCell ref="AY69:BE70"/>
    <mergeCell ref="X70:Z70"/>
    <mergeCell ref="A68:E68"/>
    <mergeCell ref="X68:Z68"/>
    <mergeCell ref="AA68:AC68"/>
    <mergeCell ref="AD68:AJ68"/>
    <mergeCell ref="AK68:AQ68"/>
    <mergeCell ref="AR68:AX68"/>
    <mergeCell ref="AY66:BE66"/>
    <mergeCell ref="A67:E67"/>
    <mergeCell ref="X67:Z67"/>
    <mergeCell ref="AA67:AC67"/>
    <mergeCell ref="AD67:AJ67"/>
    <mergeCell ref="AK67:AQ67"/>
    <mergeCell ref="AR67:AX67"/>
    <mergeCell ref="AY67:BE67"/>
    <mergeCell ref="A66:E66"/>
    <mergeCell ref="X66:Z66"/>
    <mergeCell ref="AA66:AC66"/>
    <mergeCell ref="AD66:AJ66"/>
    <mergeCell ref="AK66:AQ66"/>
    <mergeCell ref="AR66:AX66"/>
    <mergeCell ref="AY64:BE64"/>
    <mergeCell ref="A65:E65"/>
    <mergeCell ref="X65:Z65"/>
    <mergeCell ref="AA65:AC65"/>
    <mergeCell ref="AD65:AJ65"/>
    <mergeCell ref="AK65:AQ65"/>
    <mergeCell ref="AR65:AX65"/>
    <mergeCell ref="AY65:BE65"/>
    <mergeCell ref="A64:E64"/>
    <mergeCell ref="X64:Z64"/>
    <mergeCell ref="AA64:AC64"/>
    <mergeCell ref="AD64:AJ64"/>
    <mergeCell ref="AK64:AQ64"/>
    <mergeCell ref="AR64:AX64"/>
    <mergeCell ref="AY62:BE62"/>
    <mergeCell ref="A63:E63"/>
    <mergeCell ref="X63:Z63"/>
    <mergeCell ref="AA63:AC63"/>
    <mergeCell ref="AD63:AJ63"/>
    <mergeCell ref="AK63:AQ63"/>
    <mergeCell ref="AR63:AX63"/>
    <mergeCell ref="AY63:BE63"/>
    <mergeCell ref="A62:E62"/>
    <mergeCell ref="X62:Z62"/>
    <mergeCell ref="AA62:AC62"/>
    <mergeCell ref="AD62:AJ62"/>
    <mergeCell ref="AK62:AQ62"/>
    <mergeCell ref="AR62:AX62"/>
    <mergeCell ref="AY60:BE60"/>
    <mergeCell ref="A61:E61"/>
    <mergeCell ref="X61:Z61"/>
    <mergeCell ref="AA61:AC61"/>
    <mergeCell ref="AD61:AJ61"/>
    <mergeCell ref="AK61:AQ61"/>
    <mergeCell ref="AR61:AX61"/>
    <mergeCell ref="AY61:BE61"/>
    <mergeCell ref="A60:E60"/>
    <mergeCell ref="X60:Z60"/>
    <mergeCell ref="AA60:AC60"/>
    <mergeCell ref="AD60:AJ60"/>
    <mergeCell ref="AK60:AQ60"/>
    <mergeCell ref="AR60:AX60"/>
    <mergeCell ref="AY58:BE58"/>
    <mergeCell ref="A59:E59"/>
    <mergeCell ref="X59:Z59"/>
    <mergeCell ref="AA59:AC59"/>
    <mergeCell ref="AD59:AJ59"/>
    <mergeCell ref="AK59:AQ59"/>
    <mergeCell ref="AR59:AX59"/>
    <mergeCell ref="AY59:BE59"/>
    <mergeCell ref="A58:E58"/>
    <mergeCell ref="X58:Z58"/>
    <mergeCell ref="AA58:AC58"/>
    <mergeCell ref="AD58:AJ58"/>
    <mergeCell ref="AK58:AQ58"/>
    <mergeCell ref="AR58:AX58"/>
    <mergeCell ref="AY56:BE56"/>
    <mergeCell ref="A57:E57"/>
    <mergeCell ref="X57:Z57"/>
    <mergeCell ref="AA57:AC57"/>
    <mergeCell ref="AD57:AJ57"/>
    <mergeCell ref="AK57:AQ57"/>
    <mergeCell ref="AR57:AX57"/>
    <mergeCell ref="AY57:BE57"/>
    <mergeCell ref="A56:E56"/>
    <mergeCell ref="X56:Z56"/>
    <mergeCell ref="AA56:AC56"/>
    <mergeCell ref="AD56:AJ56"/>
    <mergeCell ref="AK56:AQ56"/>
    <mergeCell ref="AR56:AX56"/>
    <mergeCell ref="AY54:BE54"/>
    <mergeCell ref="A55:E55"/>
    <mergeCell ref="X55:Z55"/>
    <mergeCell ref="AA55:AC55"/>
    <mergeCell ref="AD55:AJ55"/>
    <mergeCell ref="AK55:AQ55"/>
    <mergeCell ref="AR55:AX55"/>
    <mergeCell ref="AY55:BE55"/>
    <mergeCell ref="A54:E54"/>
    <mergeCell ref="X54:Z54"/>
    <mergeCell ref="AA54:AC54"/>
    <mergeCell ref="AD54:AJ54"/>
    <mergeCell ref="AK54:AQ54"/>
    <mergeCell ref="AR54:AX54"/>
    <mergeCell ref="AY52:BE52"/>
    <mergeCell ref="A53:E53"/>
    <mergeCell ref="X53:Z53"/>
    <mergeCell ref="AA53:AC53"/>
    <mergeCell ref="AD53:AJ53"/>
    <mergeCell ref="AK53:AQ53"/>
    <mergeCell ref="AR53:AX53"/>
    <mergeCell ref="AY53:BE53"/>
    <mergeCell ref="A52:E52"/>
    <mergeCell ref="X52:Z52"/>
    <mergeCell ref="AA52:AC52"/>
    <mergeCell ref="AD52:AJ52"/>
    <mergeCell ref="AK52:AQ52"/>
    <mergeCell ref="AR52:AX52"/>
    <mergeCell ref="AY50:BE50"/>
    <mergeCell ref="A51:E51"/>
    <mergeCell ref="X51:Z51"/>
    <mergeCell ref="AA51:AC51"/>
    <mergeCell ref="AD51:AJ51"/>
    <mergeCell ref="AK51:AQ51"/>
    <mergeCell ref="AR51:AX51"/>
    <mergeCell ref="AY51:BE51"/>
    <mergeCell ref="A50:E50"/>
    <mergeCell ref="X50:Z50"/>
    <mergeCell ref="AA50:AC50"/>
    <mergeCell ref="AD50:AJ50"/>
    <mergeCell ref="AK50:AQ50"/>
    <mergeCell ref="AR50:AX50"/>
    <mergeCell ref="AY46:BE46"/>
    <mergeCell ref="A49:E49"/>
    <mergeCell ref="F49:T49"/>
    <mergeCell ref="X49:Z49"/>
    <mergeCell ref="AA49:AC49"/>
    <mergeCell ref="AD49:AJ49"/>
    <mergeCell ref="AK49:AQ49"/>
    <mergeCell ref="AR49:AX49"/>
    <mergeCell ref="AY49:BE49"/>
    <mergeCell ref="A46:E46"/>
    <mergeCell ref="X46:Z46"/>
    <mergeCell ref="AA46:AC46"/>
    <mergeCell ref="AD46:AJ46"/>
    <mergeCell ref="AK46:AQ46"/>
    <mergeCell ref="AR46:AX46"/>
    <mergeCell ref="AY44:BE44"/>
    <mergeCell ref="A45:E45"/>
    <mergeCell ref="X45:Z45"/>
    <mergeCell ref="AA45:AC45"/>
    <mergeCell ref="AD45:AJ45"/>
    <mergeCell ref="AK45:AQ45"/>
    <mergeCell ref="AR45:AX45"/>
    <mergeCell ref="AY45:BE45"/>
    <mergeCell ref="A44:E44"/>
    <mergeCell ref="X44:Z44"/>
    <mergeCell ref="AA44:AC44"/>
    <mergeCell ref="AD44:AJ44"/>
    <mergeCell ref="AK44:AQ44"/>
    <mergeCell ref="AR44:AX44"/>
    <mergeCell ref="AY42:BE42"/>
    <mergeCell ref="A43:E43"/>
    <mergeCell ref="X43:Z43"/>
    <mergeCell ref="AA43:AC43"/>
    <mergeCell ref="AD43:AJ43"/>
    <mergeCell ref="AK43:AQ43"/>
    <mergeCell ref="AR43:AX43"/>
    <mergeCell ref="AY43:BE43"/>
    <mergeCell ref="A42:E42"/>
    <mergeCell ref="X42:Z42"/>
    <mergeCell ref="AA42:AC42"/>
    <mergeCell ref="AD42:AJ42"/>
    <mergeCell ref="AK42:AQ42"/>
    <mergeCell ref="AR42:AX42"/>
    <mergeCell ref="AY40:BE40"/>
    <mergeCell ref="A41:E41"/>
    <mergeCell ref="X41:Z41"/>
    <mergeCell ref="AA41:AC41"/>
    <mergeCell ref="AD41:AJ41"/>
    <mergeCell ref="AK41:AQ41"/>
    <mergeCell ref="AR41:AX41"/>
    <mergeCell ref="AY41:BE41"/>
    <mergeCell ref="A40:E40"/>
    <mergeCell ref="X40:Z40"/>
    <mergeCell ref="AA40:AC40"/>
    <mergeCell ref="AD40:AJ40"/>
    <mergeCell ref="AK40:AQ40"/>
    <mergeCell ref="AR40:AX40"/>
    <mergeCell ref="AY38:BE38"/>
    <mergeCell ref="A39:E39"/>
    <mergeCell ref="X39:Z39"/>
    <mergeCell ref="AA39:AC39"/>
    <mergeCell ref="AD39:AJ39"/>
    <mergeCell ref="AK39:AQ39"/>
    <mergeCell ref="AR39:AX39"/>
    <mergeCell ref="AY39:BE39"/>
    <mergeCell ref="A38:E38"/>
    <mergeCell ref="X38:Z38"/>
    <mergeCell ref="AA38:AC38"/>
    <mergeCell ref="AD38:AJ38"/>
    <mergeCell ref="AK38:AQ38"/>
    <mergeCell ref="AR38:AX38"/>
    <mergeCell ref="AY36:BE36"/>
    <mergeCell ref="A37:E37"/>
    <mergeCell ref="X37:Z37"/>
    <mergeCell ref="AA37:AC37"/>
    <mergeCell ref="AD37:AJ37"/>
    <mergeCell ref="AK37:AQ37"/>
    <mergeCell ref="AR37:AX37"/>
    <mergeCell ref="AY37:BE37"/>
    <mergeCell ref="A36:E36"/>
    <mergeCell ref="X36:Z36"/>
    <mergeCell ref="AA36:AC36"/>
    <mergeCell ref="AD36:AJ36"/>
    <mergeCell ref="AK36:AQ36"/>
    <mergeCell ref="AR36:AX36"/>
    <mergeCell ref="AY34:BE34"/>
    <mergeCell ref="A35:E35"/>
    <mergeCell ref="X35:Z35"/>
    <mergeCell ref="AA35:AC35"/>
    <mergeCell ref="AD35:AJ35"/>
    <mergeCell ref="AK35:AQ35"/>
    <mergeCell ref="AR35:AX35"/>
    <mergeCell ref="AY35:BE35"/>
    <mergeCell ref="A34:E34"/>
    <mergeCell ref="X34:Z34"/>
    <mergeCell ref="AA34:AC34"/>
    <mergeCell ref="AD34:AJ34"/>
    <mergeCell ref="AK34:AQ34"/>
    <mergeCell ref="AR34:AX34"/>
    <mergeCell ref="AY32:BE32"/>
    <mergeCell ref="A33:E33"/>
    <mergeCell ref="X33:Z33"/>
    <mergeCell ref="AA33:AC33"/>
    <mergeCell ref="AD33:AJ33"/>
    <mergeCell ref="AK33:AQ33"/>
    <mergeCell ref="AR33:AX33"/>
    <mergeCell ref="AY33:BE33"/>
    <mergeCell ref="A32:E32"/>
    <mergeCell ref="X32:Z32"/>
    <mergeCell ref="AA32:AC32"/>
    <mergeCell ref="AD32:AJ32"/>
    <mergeCell ref="AK32:AQ32"/>
    <mergeCell ref="AR32:AX32"/>
    <mergeCell ref="AY30:BE30"/>
    <mergeCell ref="A31:E31"/>
    <mergeCell ref="X31:Z31"/>
    <mergeCell ref="AA31:AC31"/>
    <mergeCell ref="AD31:AJ31"/>
    <mergeCell ref="AK31:AQ31"/>
    <mergeCell ref="AR31:AX31"/>
    <mergeCell ref="AY31:BE31"/>
    <mergeCell ref="A30:E30"/>
    <mergeCell ref="X30:Z30"/>
    <mergeCell ref="AA30:AC30"/>
    <mergeCell ref="AD30:AJ30"/>
    <mergeCell ref="AK30:AQ30"/>
    <mergeCell ref="AR30:AX30"/>
    <mergeCell ref="AY28:BE28"/>
    <mergeCell ref="A29:E29"/>
    <mergeCell ref="X29:Z29"/>
    <mergeCell ref="AA29:AC29"/>
    <mergeCell ref="AD29:AJ29"/>
    <mergeCell ref="AK29:AQ29"/>
    <mergeCell ref="AR29:AX29"/>
    <mergeCell ref="AY29:BE29"/>
    <mergeCell ref="A28:E28"/>
    <mergeCell ref="X28:Z28"/>
    <mergeCell ref="AA28:AC28"/>
    <mergeCell ref="AD28:AJ28"/>
    <mergeCell ref="AK28:AQ28"/>
    <mergeCell ref="AR28:AX28"/>
    <mergeCell ref="AY26:BE26"/>
    <mergeCell ref="A27:E27"/>
    <mergeCell ref="X27:Z27"/>
    <mergeCell ref="AA27:AC27"/>
    <mergeCell ref="AD27:AJ27"/>
    <mergeCell ref="AK27:AQ27"/>
    <mergeCell ref="AR27:AX27"/>
    <mergeCell ref="AY27:BE27"/>
    <mergeCell ref="A26:E26"/>
    <mergeCell ref="X26:Z26"/>
    <mergeCell ref="AA26:AC26"/>
    <mergeCell ref="AD26:AJ26"/>
    <mergeCell ref="AK26:AQ26"/>
    <mergeCell ref="AR26:AX26"/>
    <mergeCell ref="AY23:BE24"/>
    <mergeCell ref="A24:E24"/>
    <mergeCell ref="A25:E25"/>
    <mergeCell ref="X25:Z25"/>
    <mergeCell ref="AA25:AC25"/>
    <mergeCell ref="AD25:AJ25"/>
    <mergeCell ref="AK25:AQ25"/>
    <mergeCell ref="AR25:AX25"/>
    <mergeCell ref="AY25:BE25"/>
    <mergeCell ref="A23:E23"/>
    <mergeCell ref="X23:Z24"/>
    <mergeCell ref="AA23:AC24"/>
    <mergeCell ref="AD23:AJ24"/>
    <mergeCell ref="AK23:AQ24"/>
    <mergeCell ref="AR23:AX24"/>
    <mergeCell ref="A22:E22"/>
    <mergeCell ref="X22:Z22"/>
    <mergeCell ref="AA22:AC22"/>
    <mergeCell ref="AD22:AJ22"/>
    <mergeCell ref="AK22:AQ22"/>
    <mergeCell ref="AR22:AX22"/>
    <mergeCell ref="AY22:BE22"/>
    <mergeCell ref="A21:E21"/>
    <mergeCell ref="F21:T21"/>
    <mergeCell ref="X21:Z21"/>
    <mergeCell ref="AA21:AC21"/>
    <mergeCell ref="AD21:AJ21"/>
    <mergeCell ref="AK21:AQ21"/>
    <mergeCell ref="A20:E20"/>
    <mergeCell ref="X20:Z20"/>
    <mergeCell ref="AA20:AC20"/>
    <mergeCell ref="AD20:AJ20"/>
    <mergeCell ref="AK20:AQ20"/>
    <mergeCell ref="AR20:AX20"/>
    <mergeCell ref="AY20:BE20"/>
    <mergeCell ref="AR21:AX21"/>
    <mergeCell ref="AY21:BE21"/>
    <mergeCell ref="A16:BE16"/>
    <mergeCell ref="A18:E18"/>
    <mergeCell ref="X18:Z18"/>
    <mergeCell ref="AA18:AC19"/>
    <mergeCell ref="AD18:AX18"/>
    <mergeCell ref="AY18:BE18"/>
    <mergeCell ref="A19:E19"/>
    <mergeCell ref="F19:T19"/>
    <mergeCell ref="X19:Z19"/>
    <mergeCell ref="AD19:AJ19"/>
    <mergeCell ref="AK19:AQ19"/>
    <mergeCell ref="AR19:AX19"/>
    <mergeCell ref="AY19:BE19"/>
    <mergeCell ref="A12:P12"/>
    <mergeCell ref="V12:AK12"/>
    <mergeCell ref="AP12:BE12"/>
    <mergeCell ref="A13:P13"/>
    <mergeCell ref="V13:AK13"/>
    <mergeCell ref="AP13:BE13"/>
    <mergeCell ref="AD1:AP1"/>
    <mergeCell ref="AD2:AP2"/>
    <mergeCell ref="AU2:BE2"/>
    <mergeCell ref="AU4:BE4"/>
    <mergeCell ref="AX8:BE8"/>
    <mergeCell ref="AX10:B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4"/>
  <sheetViews>
    <sheetView showGridLines="0" topLeftCell="A13" zoomScale="80" zoomScaleNormal="80" workbookViewId="0">
      <selection sqref="A1:XFD1048576"/>
    </sheetView>
  </sheetViews>
  <sheetFormatPr defaultColWidth="3" defaultRowHeight="15.75" customHeight="1" x14ac:dyDescent="0.2"/>
  <cols>
    <col min="1" max="1" width="3.5703125" style="268" customWidth="1"/>
    <col min="2" max="18" width="3" style="268"/>
    <col min="19" max="19" width="6.42578125" style="268" bestFit="1" customWidth="1"/>
    <col min="20" max="21" width="3" style="268"/>
    <col min="22" max="22" width="3" style="290"/>
    <col min="23" max="16384" width="3" style="268"/>
  </cols>
  <sheetData>
    <row r="1" spans="1:60" ht="14.25" x14ac:dyDescent="0.2">
      <c r="A1" s="267"/>
      <c r="V1" s="268"/>
      <c r="AV1" s="269">
        <f>[1]UnosPod!AB8</f>
        <v>4</v>
      </c>
      <c r="AW1" s="269">
        <f>[1]UnosPod!AC8</f>
        <v>2</v>
      </c>
      <c r="AX1" s="269">
        <f>[1]UnosPod!AD8</f>
        <v>2</v>
      </c>
      <c r="AY1" s="269">
        <f>[1]UnosPod!AE8</f>
        <v>7</v>
      </c>
      <c r="AZ1" s="269">
        <f>[1]UnosPod!AF8</f>
        <v>0</v>
      </c>
      <c r="BA1" s="269">
        <f>[1]UnosPod!AG8</f>
        <v>0</v>
      </c>
      <c r="BB1" s="269">
        <f>[1]UnosPod!AH8</f>
        <v>3</v>
      </c>
      <c r="BC1" s="269">
        <f>[1]UnosPod!AI8</f>
        <v>0</v>
      </c>
      <c r="BD1" s="269">
        <f>[1]UnosPod!AJ8</f>
        <v>8</v>
      </c>
      <c r="BE1" s="269">
        <f>[1]UnosPod!AK8</f>
        <v>0</v>
      </c>
      <c r="BF1" s="269">
        <f>[1]UnosPod!AL8</f>
        <v>0</v>
      </c>
      <c r="BG1" s="269">
        <f>[1]UnosPod!AM8</f>
        <v>0</v>
      </c>
      <c r="BH1" s="269">
        <f>[1]UnosPod!AN8</f>
        <v>4</v>
      </c>
    </row>
    <row r="2" spans="1:60" ht="12.75" x14ac:dyDescent="0.2">
      <c r="V2" s="268"/>
      <c r="AV2" s="787" t="s">
        <v>0</v>
      </c>
      <c r="AW2" s="787"/>
      <c r="AX2" s="787"/>
      <c r="AY2" s="787"/>
      <c r="AZ2" s="787"/>
      <c r="BA2" s="787"/>
      <c r="BB2" s="787"/>
      <c r="BC2" s="787"/>
      <c r="BD2" s="787"/>
      <c r="BE2" s="787"/>
      <c r="BF2" s="787"/>
      <c r="BG2" s="787"/>
      <c r="BH2" s="787"/>
    </row>
    <row r="3" spans="1:60" ht="14.25" x14ac:dyDescent="0.2">
      <c r="V3" s="268"/>
      <c r="AW3" s="270">
        <f>[1]UnosPod!AB9</f>
        <v>2</v>
      </c>
      <c r="AX3" s="270">
        <f>[1]UnosPod!AC9</f>
        <v>2</v>
      </c>
      <c r="AY3" s="270">
        <f>[1]UnosPod!AD9</f>
        <v>7</v>
      </c>
      <c r="AZ3" s="270">
        <f>[1]UnosPod!AE9</f>
        <v>0</v>
      </c>
      <c r="BA3" s="270">
        <f>[1]UnosPod!AF9</f>
        <v>0</v>
      </c>
      <c r="BB3" s="270">
        <f>[1]UnosPod!AG9</f>
        <v>3</v>
      </c>
      <c r="BC3" s="270">
        <f>[1]UnosPod!AH9</f>
        <v>0</v>
      </c>
      <c r="BD3" s="270">
        <f>[1]UnosPod!AI9</f>
        <v>8</v>
      </c>
      <c r="BE3" s="270">
        <f>[1]UnosPod!AJ9</f>
        <v>0</v>
      </c>
      <c r="BF3" s="270">
        <f>[1]UnosPod!AK9</f>
        <v>0</v>
      </c>
      <c r="BG3" s="270">
        <f>[1]UnosPod!AL9</f>
        <v>0</v>
      </c>
      <c r="BH3" s="270">
        <f>[1]UnosPod!AM9</f>
        <v>4</v>
      </c>
    </row>
    <row r="4" spans="1:60" ht="12.75" x14ac:dyDescent="0.2">
      <c r="V4" s="268"/>
      <c r="AX4" s="788" t="s">
        <v>1</v>
      </c>
      <c r="AY4" s="788"/>
      <c r="AZ4" s="788"/>
      <c r="BA4" s="788"/>
      <c r="BB4" s="788"/>
      <c r="BC4" s="788"/>
      <c r="BD4" s="788"/>
      <c r="BE4" s="788"/>
      <c r="BF4" s="788"/>
      <c r="BG4" s="788"/>
      <c r="BH4" s="788"/>
    </row>
    <row r="5" spans="1:60" ht="18.75" x14ac:dyDescent="0.3">
      <c r="A5" s="268" t="s">
        <v>272</v>
      </c>
      <c r="J5" s="271" t="str">
        <f>[1]UnosPod!F8</f>
        <v xml:space="preserve">SME  INVEST d.o.o. 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BB5" s="9"/>
      <c r="BC5" s="9"/>
      <c r="BD5" s="7">
        <f>[1]UnosPod!AB10</f>
        <v>6</v>
      </c>
      <c r="BE5" s="7">
        <f>[1]UnosPod!AC10</f>
        <v>6</v>
      </c>
      <c r="BF5" s="7">
        <f>[1]UnosPod!AD10</f>
        <v>3</v>
      </c>
      <c r="BG5" s="7">
        <f>[1]UnosPod!AE10</f>
        <v>0</v>
      </c>
      <c r="BH5" s="7">
        <f>[1]UnosPod!AF10</f>
        <v>0</v>
      </c>
    </row>
    <row r="6" spans="1:60" ht="12.75" x14ac:dyDescent="0.2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V6" s="268"/>
      <c r="AG6" s="273"/>
      <c r="AH6" s="273"/>
      <c r="AI6" s="273"/>
      <c r="AJ6" s="273"/>
      <c r="BB6" s="11"/>
      <c r="BC6" s="11"/>
      <c r="BD6" s="11"/>
      <c r="BE6" s="11"/>
      <c r="BF6" s="11"/>
      <c r="BG6" s="274"/>
      <c r="BH6" s="274" t="s">
        <v>3</v>
      </c>
    </row>
    <row r="7" spans="1:60" ht="15" x14ac:dyDescent="0.2">
      <c r="A7" s="268" t="s">
        <v>273</v>
      </c>
      <c r="J7" s="275" t="str">
        <f>[1]UnosPod!F15</f>
        <v>Financijske djelatnosti</v>
      </c>
      <c r="K7" s="276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3"/>
      <c r="AH7" s="273"/>
      <c r="AI7" s="273"/>
      <c r="AJ7" s="273"/>
      <c r="BA7" s="278"/>
      <c r="BB7" s="278"/>
      <c r="BC7" s="278"/>
      <c r="BD7" s="278"/>
      <c r="BE7" s="270">
        <f>[1]UnosPod!AB11</f>
        <v>6</v>
      </c>
      <c r="BF7" s="270">
        <f>[1]UnosPod!AC11</f>
        <v>6</v>
      </c>
      <c r="BG7" s="270">
        <f>[1]UnosPod!AD11</f>
        <v>3</v>
      </c>
      <c r="BH7" s="270">
        <f>[1]UnosPod!AE11</f>
        <v>0</v>
      </c>
    </row>
    <row r="8" spans="1:60" ht="15" x14ac:dyDescent="0.2">
      <c r="J8" s="279"/>
      <c r="K8" s="279"/>
      <c r="V8" s="268"/>
      <c r="AB8" s="273"/>
      <c r="AC8" s="273"/>
      <c r="AD8" s="273"/>
      <c r="AE8" s="273"/>
      <c r="AF8" s="273"/>
      <c r="AG8" s="273"/>
      <c r="AH8" s="273"/>
      <c r="AI8" s="273"/>
      <c r="AJ8" s="273"/>
      <c r="BA8" s="789" t="s">
        <v>717</v>
      </c>
      <c r="BB8" s="789"/>
      <c r="BC8" s="789"/>
      <c r="BD8" s="789"/>
      <c r="BE8" s="789"/>
      <c r="BF8" s="789"/>
      <c r="BG8" s="789"/>
      <c r="BH8" s="789"/>
    </row>
    <row r="9" spans="1:60" ht="15" x14ac:dyDescent="0.2">
      <c r="A9" s="268" t="s">
        <v>274</v>
      </c>
      <c r="J9" s="280" t="str">
        <f>Sjedište&amp;", "&amp;Adresa</f>
        <v>MOSTAR,  ul Kralja Petra Krešimira IV</v>
      </c>
      <c r="K9" s="281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73"/>
      <c r="AH9" s="273"/>
      <c r="AI9" s="273"/>
      <c r="AJ9" s="273"/>
      <c r="AX9" s="278"/>
      <c r="AY9" s="278"/>
      <c r="AZ9" s="278"/>
      <c r="BA9" s="283"/>
      <c r="BB9" s="283"/>
      <c r="BC9" s="283"/>
      <c r="BD9" s="283"/>
      <c r="BE9" s="284"/>
      <c r="BF9" s="270">
        <f>[1]UnosPod!AB12</f>
        <v>1</v>
      </c>
      <c r="BG9" s="270">
        <f>[1]UnosPod!AC12</f>
        <v>8</v>
      </c>
      <c r="BH9" s="270">
        <f>[1]UnosPod!AD12</f>
        <v>0</v>
      </c>
    </row>
    <row r="10" spans="1:60" ht="12.75" x14ac:dyDescent="0.2">
      <c r="V10" s="268"/>
      <c r="AB10" s="273"/>
      <c r="AC10" s="273"/>
      <c r="AD10" s="273"/>
      <c r="AE10" s="273"/>
      <c r="AF10" s="273"/>
      <c r="AG10" s="273"/>
      <c r="AH10" s="273"/>
      <c r="AI10" s="273"/>
      <c r="AJ10" s="273"/>
      <c r="AX10" s="278"/>
      <c r="AY10" s="278"/>
      <c r="AZ10" s="278"/>
      <c r="BA10" s="790" t="s">
        <v>7</v>
      </c>
      <c r="BB10" s="790"/>
      <c r="BC10" s="790"/>
      <c r="BD10" s="790"/>
      <c r="BE10" s="790"/>
      <c r="BF10" s="790"/>
      <c r="BG10" s="790"/>
      <c r="BH10" s="790"/>
    </row>
    <row r="11" spans="1:60" ht="12.75" x14ac:dyDescent="0.2">
      <c r="A11" s="272" t="s">
        <v>8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85"/>
      <c r="N11" s="285"/>
      <c r="O11" s="285"/>
      <c r="P11" s="285"/>
      <c r="Q11" s="285"/>
      <c r="R11" s="285"/>
      <c r="S11" s="285"/>
      <c r="T11" s="285"/>
      <c r="U11" s="285"/>
      <c r="V11" s="268"/>
    </row>
    <row r="12" spans="1:60" ht="12.75" x14ac:dyDescent="0.2"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68"/>
    </row>
    <row r="13" spans="1:60" ht="12.75" x14ac:dyDescent="0.2">
      <c r="A13" s="791" t="str">
        <f>[1]UnosPod!AB13</f>
        <v>ADDIKO BANK D.D. SARAJEVO</v>
      </c>
      <c r="B13" s="791"/>
      <c r="C13" s="791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286"/>
      <c r="R13" s="286"/>
      <c r="S13" s="286"/>
      <c r="T13" s="286"/>
      <c r="U13" s="286"/>
      <c r="V13" s="268"/>
      <c r="W13" s="792">
        <f>[1]UnosPod!AB15</f>
        <v>0</v>
      </c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2"/>
      <c r="AJ13" s="792"/>
      <c r="AK13" s="792"/>
      <c r="AL13" s="792"/>
      <c r="AS13" s="792">
        <f>[1]UnosPod!AB17</f>
        <v>0</v>
      </c>
      <c r="AT13" s="792"/>
      <c r="AU13" s="792"/>
      <c r="AV13" s="792"/>
      <c r="AW13" s="792"/>
      <c r="AX13" s="792"/>
      <c r="AY13" s="792"/>
      <c r="AZ13" s="792"/>
      <c r="BA13" s="792"/>
      <c r="BB13" s="792"/>
      <c r="BC13" s="792"/>
      <c r="BD13" s="792"/>
      <c r="BE13" s="792"/>
      <c r="BF13" s="792"/>
      <c r="BG13" s="792"/>
      <c r="BH13" s="792"/>
    </row>
    <row r="14" spans="1:60" ht="12.75" x14ac:dyDescent="0.2">
      <c r="A14" s="784" t="s">
        <v>9</v>
      </c>
      <c r="B14" s="784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285"/>
      <c r="R14" s="285"/>
      <c r="S14" s="285"/>
      <c r="T14" s="285"/>
      <c r="U14" s="285"/>
      <c r="V14" s="268"/>
      <c r="W14" s="784" t="s">
        <v>9</v>
      </c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S14" s="784" t="s">
        <v>9</v>
      </c>
      <c r="AT14" s="784"/>
      <c r="AU14" s="784"/>
      <c r="AV14" s="784"/>
      <c r="AW14" s="784"/>
      <c r="AX14" s="784"/>
      <c r="AY14" s="784"/>
      <c r="AZ14" s="784"/>
      <c r="BA14" s="784"/>
      <c r="BB14" s="784"/>
      <c r="BC14" s="784"/>
      <c r="BD14" s="784"/>
      <c r="BE14" s="784"/>
      <c r="BF14" s="784"/>
      <c r="BG14" s="784"/>
      <c r="BH14" s="784"/>
    </row>
    <row r="15" spans="1:60" s="289" customFormat="1" ht="14.25" x14ac:dyDescent="0.2">
      <c r="A15" s="269">
        <f>[1]UnosPod!AB14</f>
        <v>3</v>
      </c>
      <c r="B15" s="269">
        <f>[1]UnosPod!AC14</f>
        <v>0</v>
      </c>
      <c r="C15" s="269">
        <f>[1]UnosPod!AD14</f>
        <v>6</v>
      </c>
      <c r="D15" s="269">
        <f>[1]UnosPod!AE14</f>
        <v>0</v>
      </c>
      <c r="E15" s="269">
        <f>[1]UnosPod!AF14</f>
        <v>2</v>
      </c>
      <c r="F15" s="269">
        <f>[1]UnosPod!AG14</f>
        <v>1</v>
      </c>
      <c r="G15" s="269">
        <f>[1]UnosPod!AH14</f>
        <v>0</v>
      </c>
      <c r="H15" s="269">
        <f>[1]UnosPod!AI14</f>
        <v>0</v>
      </c>
      <c r="I15" s="269">
        <f>[1]UnosPod!AJ14</f>
        <v>0</v>
      </c>
      <c r="J15" s="269">
        <f>[1]UnosPod!AK14</f>
        <v>0</v>
      </c>
      <c r="K15" s="269">
        <f>[1]UnosPod!AL14</f>
        <v>0</v>
      </c>
      <c r="L15" s="269">
        <f>[1]UnosPod!AM14</f>
        <v>1</v>
      </c>
      <c r="M15" s="269">
        <f>[1]UnosPod!AN14</f>
        <v>9</v>
      </c>
      <c r="N15" s="269">
        <f>[1]UnosPod!AO14</f>
        <v>8</v>
      </c>
      <c r="O15" s="269">
        <f>[1]UnosPod!AP14</f>
        <v>9</v>
      </c>
      <c r="P15" s="269">
        <f>[1]UnosPod!AQ14</f>
        <v>3</v>
      </c>
      <c r="Q15" s="287"/>
      <c r="R15" s="288"/>
      <c r="S15" s="288"/>
      <c r="T15" s="288"/>
      <c r="U15" s="288"/>
      <c r="W15" s="269">
        <f>[1]UnosPod!AB16</f>
        <v>0</v>
      </c>
      <c r="X15" s="269">
        <f>[1]UnosPod!AC16</f>
        <v>0</v>
      </c>
      <c r="Y15" s="269">
        <f>[1]UnosPod!AD16</f>
        <v>0</v>
      </c>
      <c r="Z15" s="269">
        <f>[1]UnosPod!AE16</f>
        <v>0</v>
      </c>
      <c r="AA15" s="269">
        <f>[1]UnosPod!AF16</f>
        <v>0</v>
      </c>
      <c r="AB15" s="269">
        <f>[1]UnosPod!AG16</f>
        <v>0</v>
      </c>
      <c r="AC15" s="269">
        <f>[1]UnosPod!AH16</f>
        <v>0</v>
      </c>
      <c r="AD15" s="269">
        <f>[1]UnosPod!AI16</f>
        <v>0</v>
      </c>
      <c r="AE15" s="269">
        <f>[1]UnosPod!AJ16</f>
        <v>0</v>
      </c>
      <c r="AF15" s="269">
        <f>[1]UnosPod!AK16</f>
        <v>0</v>
      </c>
      <c r="AG15" s="269">
        <f>[1]UnosPod!AL16</f>
        <v>0</v>
      </c>
      <c r="AH15" s="269">
        <f>[1]UnosPod!AM16</f>
        <v>0</v>
      </c>
      <c r="AI15" s="269">
        <f>[1]UnosPod!AN16</f>
        <v>0</v>
      </c>
      <c r="AJ15" s="269">
        <f>[1]UnosPod!AO16</f>
        <v>0</v>
      </c>
      <c r="AK15" s="269">
        <f>[1]UnosPod!AP16</f>
        <v>0</v>
      </c>
      <c r="AL15" s="269">
        <f>[1]UnosPod!AQ16</f>
        <v>0</v>
      </c>
      <c r="AS15" s="269">
        <f>[1]UnosPod!AB18</f>
        <v>0</v>
      </c>
      <c r="AT15" s="269">
        <f>[1]UnosPod!AC18</f>
        <v>0</v>
      </c>
      <c r="AU15" s="269">
        <f>[1]UnosPod!AD18</f>
        <v>0</v>
      </c>
      <c r="AV15" s="269">
        <f>[1]UnosPod!AE18</f>
        <v>0</v>
      </c>
      <c r="AW15" s="269">
        <f>[1]UnosPod!AF18</f>
        <v>0</v>
      </c>
      <c r="AX15" s="269">
        <f>[1]UnosPod!AG18</f>
        <v>0</v>
      </c>
      <c r="AY15" s="269">
        <f>[1]UnosPod!AH18</f>
        <v>0</v>
      </c>
      <c r="AZ15" s="269">
        <f>[1]UnosPod!AI18</f>
        <v>0</v>
      </c>
      <c r="BA15" s="269">
        <f>[1]UnosPod!AJ18</f>
        <v>0</v>
      </c>
      <c r="BB15" s="269">
        <f>[1]UnosPod!AK18</f>
        <v>0</v>
      </c>
      <c r="BC15" s="269">
        <f>[1]UnosPod!AL18</f>
        <v>0</v>
      </c>
      <c r="BD15" s="269">
        <f>[1]UnosPod!AM18</f>
        <v>0</v>
      </c>
      <c r="BE15" s="269">
        <f>[1]UnosPod!AN18</f>
        <v>0</v>
      </c>
      <c r="BF15" s="269">
        <f>[1]UnosPod!AO18</f>
        <v>0</v>
      </c>
      <c r="BG15" s="269">
        <f>[1]UnosPod!AP18</f>
        <v>0</v>
      </c>
      <c r="BH15" s="269">
        <f>[1]UnosPod!AQ18</f>
        <v>0</v>
      </c>
    </row>
    <row r="16" spans="1:60" ht="12.75" x14ac:dyDescent="0.2">
      <c r="V16" s="268"/>
      <c r="Y16" s="273"/>
      <c r="Z16" s="273"/>
      <c r="AA16" s="273"/>
      <c r="AB16" s="273"/>
      <c r="AC16" s="273"/>
      <c r="AD16" s="273"/>
      <c r="AE16" s="273"/>
      <c r="AF16" s="273"/>
      <c r="AG16" s="273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</row>
    <row r="17" spans="1:60" ht="12.75" x14ac:dyDescent="0.2">
      <c r="V17" s="268"/>
      <c r="Y17" s="273"/>
      <c r="Z17" s="273"/>
      <c r="AA17" s="273"/>
      <c r="AB17" s="273"/>
      <c r="AC17" s="273"/>
      <c r="AD17" s="273"/>
      <c r="AE17" s="273"/>
      <c r="AF17" s="273"/>
      <c r="AG17" s="273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</row>
    <row r="18" spans="1:60" ht="12.75" x14ac:dyDescent="0.2">
      <c r="V18" s="268"/>
      <c r="Y18" s="273"/>
      <c r="Z18" s="273"/>
      <c r="AA18" s="273"/>
      <c r="AB18" s="273"/>
      <c r="AC18" s="273"/>
      <c r="AD18" s="273"/>
      <c r="AE18" s="273"/>
      <c r="AF18" s="273"/>
      <c r="AG18" s="273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</row>
    <row r="19" spans="1:60" ht="12.75" x14ac:dyDescent="0.2">
      <c r="V19" s="268"/>
      <c r="Y19" s="273"/>
      <c r="Z19" s="273"/>
      <c r="AA19" s="273"/>
      <c r="AB19" s="273"/>
      <c r="AC19" s="273"/>
      <c r="AD19" s="273"/>
      <c r="AE19" s="273"/>
      <c r="AF19" s="273"/>
      <c r="AG19" s="273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</row>
    <row r="20" spans="1:60" ht="12.75" x14ac:dyDescent="0.2">
      <c r="V20" s="268"/>
      <c r="Y20" s="273"/>
      <c r="Z20" s="273"/>
      <c r="AA20" s="273"/>
      <c r="AB20" s="273"/>
      <c r="AC20" s="273"/>
      <c r="AD20" s="273"/>
      <c r="AE20" s="273"/>
      <c r="AF20" s="273"/>
      <c r="AG20" s="273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</row>
    <row r="21" spans="1:60" ht="12.75" x14ac:dyDescent="0.2">
      <c r="V21" s="268"/>
      <c r="Y21" s="273"/>
      <c r="Z21" s="273"/>
      <c r="AA21" s="273"/>
      <c r="AB21" s="273"/>
      <c r="AC21" s="273"/>
      <c r="AD21" s="273"/>
      <c r="AE21" s="273"/>
      <c r="AF21" s="273"/>
      <c r="AG21" s="273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</row>
    <row r="22" spans="1:60" ht="28.5" x14ac:dyDescent="0.45">
      <c r="A22" s="597" t="s">
        <v>718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597"/>
      <c r="AO22" s="597"/>
      <c r="AP22" s="597"/>
      <c r="AQ22" s="597"/>
      <c r="AR22" s="597"/>
      <c r="AS22" s="597"/>
      <c r="AT22" s="597"/>
      <c r="AU22" s="597"/>
      <c r="AV22" s="597"/>
      <c r="AW22" s="597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</row>
    <row r="23" spans="1:60" ht="26.25" x14ac:dyDescent="0.4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</row>
    <row r="24" spans="1:60" ht="21" x14ac:dyDescent="0.35">
      <c r="A24" s="785" t="str">
        <f>"za razdoblje koji završava na dan "&amp;[1]UnosPod!M6&amp;[1]UnosPod!N6&amp;"."&amp;[1]UnosPod!O6&amp;[1]UnosPod!P6&amp;"."&amp;PoslGod&amp;". godine"</f>
        <v>za razdoblje koji završava na dan 30.06.2018. godine</v>
      </c>
      <c r="B24" s="785"/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5"/>
      <c r="AR24" s="785"/>
      <c r="AS24" s="785"/>
      <c r="AT24" s="785"/>
      <c r="AU24" s="785"/>
      <c r="AV24" s="785"/>
      <c r="AW24" s="785"/>
      <c r="AX24" s="785"/>
      <c r="AY24" s="785"/>
      <c r="AZ24" s="785"/>
      <c r="BA24" s="785"/>
      <c r="BB24" s="785"/>
      <c r="BC24" s="785"/>
      <c r="BD24" s="785"/>
      <c r="BE24" s="785"/>
      <c r="BF24" s="785"/>
      <c r="BG24" s="785"/>
      <c r="BH24" s="785"/>
    </row>
    <row r="25" spans="1:60" ht="12.75" x14ac:dyDescent="0.2">
      <c r="A25" s="292"/>
    </row>
    <row r="26" spans="1:60" ht="12.75" x14ac:dyDescent="0.2">
      <c r="A26" s="292"/>
    </row>
    <row r="27" spans="1:60" ht="12.75" x14ac:dyDescent="0.2">
      <c r="A27" s="292"/>
    </row>
    <row r="28" spans="1:60" ht="12.75" x14ac:dyDescent="0.2">
      <c r="A28" s="292"/>
    </row>
    <row r="29" spans="1:60" ht="12.75" x14ac:dyDescent="0.2">
      <c r="A29" s="292"/>
    </row>
    <row r="30" spans="1:60" ht="12.75" x14ac:dyDescent="0.2">
      <c r="A30" s="292"/>
    </row>
    <row r="31" spans="1:60" ht="12.75" x14ac:dyDescent="0.2">
      <c r="A31" s="292"/>
    </row>
    <row r="32" spans="1:60" ht="12.75" x14ac:dyDescent="0.2">
      <c r="A32" s="292"/>
    </row>
    <row r="33" spans="1:60" ht="12.75" x14ac:dyDescent="0.2">
      <c r="A33" s="292"/>
    </row>
    <row r="34" spans="1:60" s="1" customFormat="1" ht="15" x14ac:dyDescent="0.25"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"/>
      <c r="AE34" s="2"/>
      <c r="AF34" s="2"/>
    </row>
    <row r="35" spans="1:60" s="294" customFormat="1" x14ac:dyDescent="0.25">
      <c r="A35" s="786" t="s">
        <v>266</v>
      </c>
      <c r="B35" s="786"/>
      <c r="C35" s="293" t="str">
        <f>Sjedište</f>
        <v>MOSTAR</v>
      </c>
      <c r="D35" s="293"/>
      <c r="E35" s="293"/>
      <c r="F35" s="293"/>
      <c r="G35" s="293"/>
      <c r="H35" s="293"/>
      <c r="I35" s="293"/>
      <c r="N35" s="294" t="s">
        <v>267</v>
      </c>
    </row>
    <row r="36" spans="1:60" s="294" customFormat="1" x14ac:dyDescent="0.25">
      <c r="A36" s="295" t="s">
        <v>269</v>
      </c>
      <c r="B36" s="295"/>
      <c r="C36" s="793" t="str">
        <f>[1]UnosPod!AB20&amp;[1]UnosPod!AC20&amp;"."&amp;[1]UnosPod!AD20&amp;[1]UnosPod!AE20&amp;"."&amp;[1]UnosPod!AF20&amp;[1]UnosPod!AG20&amp;[1]UnosPod!AH20&amp;[1]UnosPod!AI20&amp;".godine"</f>
        <v>30.07.2018.godine</v>
      </c>
      <c r="D36" s="793"/>
      <c r="E36" s="793"/>
      <c r="F36" s="793"/>
      <c r="G36" s="793"/>
      <c r="H36" s="793"/>
      <c r="I36" s="793"/>
      <c r="N36" s="296" t="str">
        <f>[1]UnosPod!F3</f>
        <v>Dragan Knezović</v>
      </c>
      <c r="O36" s="297"/>
      <c r="P36" s="297"/>
      <c r="Q36" s="297"/>
      <c r="R36" s="297"/>
      <c r="S36" s="297"/>
      <c r="T36" s="297"/>
      <c r="U36" s="297"/>
      <c r="AV36" s="794" t="s">
        <v>268</v>
      </c>
      <c r="AW36" s="794"/>
      <c r="AX36" s="794"/>
      <c r="AY36" s="794"/>
      <c r="AZ36" s="794"/>
      <c r="BA36" s="794"/>
      <c r="BB36" s="794"/>
      <c r="BC36" s="794"/>
      <c r="BD36" s="794"/>
      <c r="BE36" s="794"/>
    </row>
    <row r="37" spans="1:60" s="294" customFormat="1" x14ac:dyDescent="0.25">
      <c r="AO37" s="294" t="s">
        <v>270</v>
      </c>
      <c r="AW37" s="297"/>
      <c r="AX37" s="297"/>
      <c r="AY37" s="297"/>
      <c r="AZ37" s="297"/>
      <c r="BA37" s="297"/>
      <c r="BB37" s="297"/>
      <c r="BC37" s="297"/>
      <c r="BD37" s="297"/>
      <c r="BE37" s="297"/>
    </row>
    <row r="38" spans="1:60" s="294" customFormat="1" x14ac:dyDescent="0.25">
      <c r="N38" s="2" t="s">
        <v>716</v>
      </c>
      <c r="O38" s="123"/>
      <c r="P38" s="123"/>
      <c r="Q38" s="230"/>
      <c r="R38" s="149"/>
      <c r="S38" s="126" t="str">
        <f>[1]UnosPod!AB3</f>
        <v>1600/5</v>
      </c>
      <c r="T38" s="298"/>
      <c r="U38" s="298"/>
      <c r="AV38" s="795" t="str">
        <f>Direktor</f>
        <v>Ante Kolobarić</v>
      </c>
      <c r="AW38" s="795"/>
      <c r="AX38" s="795"/>
      <c r="AY38" s="795"/>
      <c r="AZ38" s="795"/>
      <c r="BA38" s="795"/>
      <c r="BB38" s="795"/>
      <c r="BC38" s="795"/>
      <c r="BD38" s="795"/>
      <c r="BE38" s="795"/>
    </row>
    <row r="39" spans="1:60" s="123" customFormat="1" x14ac:dyDescent="0.25">
      <c r="G39" s="230"/>
      <c r="H39" s="230"/>
      <c r="I39" s="230"/>
      <c r="J39" s="230"/>
      <c r="K39" s="230"/>
      <c r="L39" s="230"/>
      <c r="M39" s="230"/>
      <c r="N39" s="2" t="s">
        <v>719</v>
      </c>
      <c r="Q39" s="230"/>
      <c r="R39" s="239"/>
      <c r="S39" s="128" t="str">
        <f>[1]UnosPod!AM3</f>
        <v>063 439 689</v>
      </c>
      <c r="T39" s="241"/>
      <c r="U39" s="241"/>
      <c r="V39" s="230"/>
      <c r="W39" s="230"/>
      <c r="X39" s="230"/>
      <c r="Y39" s="230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</row>
    <row r="40" spans="1:60" s="1" customFormat="1" ht="15" x14ac:dyDescent="0.25"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"/>
      <c r="AE40" s="2"/>
      <c r="AF40" s="2"/>
    </row>
    <row r="41" spans="1:60" ht="12.75" x14ac:dyDescent="0.2">
      <c r="A41" s="292"/>
    </row>
    <row r="42" spans="1:60" ht="12.75" x14ac:dyDescent="0.2">
      <c r="A42" s="292"/>
    </row>
    <row r="43" spans="1:60" ht="12.75" x14ac:dyDescent="0.2">
      <c r="A43" s="292"/>
    </row>
    <row r="44" spans="1:60" ht="12.75" x14ac:dyDescent="0.2">
      <c r="A44" s="292"/>
    </row>
    <row r="45" spans="1:60" ht="12.75" x14ac:dyDescent="0.2">
      <c r="A45" s="292"/>
    </row>
    <row r="46" spans="1:60" ht="12.75" x14ac:dyDescent="0.2">
      <c r="A46" s="292"/>
    </row>
    <row r="47" spans="1:60" s="299" customFormat="1" ht="14.25" x14ac:dyDescent="0.2">
      <c r="A47" s="796"/>
      <c r="B47" s="797"/>
      <c r="C47" s="798" t="s">
        <v>720</v>
      </c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9" t="s">
        <v>604</v>
      </c>
      <c r="T47" s="800"/>
      <c r="U47" s="805" t="s">
        <v>721</v>
      </c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  <c r="AL47" s="806"/>
      <c r="AM47" s="806"/>
      <c r="AN47" s="806"/>
      <c r="AO47" s="806"/>
      <c r="AP47" s="806"/>
      <c r="AQ47" s="806"/>
      <c r="AR47" s="806"/>
      <c r="AS47" s="806"/>
      <c r="AT47" s="806"/>
      <c r="AU47" s="806"/>
      <c r="AV47" s="806"/>
      <c r="AW47" s="806"/>
      <c r="AX47" s="807"/>
      <c r="AY47" s="799"/>
      <c r="AZ47" s="808"/>
      <c r="BA47" s="808" t="s">
        <v>722</v>
      </c>
      <c r="BB47" s="808"/>
      <c r="BC47" s="808"/>
      <c r="BD47" s="799"/>
      <c r="BE47" s="808"/>
      <c r="BF47" s="817" t="s">
        <v>723</v>
      </c>
      <c r="BG47" s="808" t="s">
        <v>724</v>
      </c>
      <c r="BH47" s="800"/>
    </row>
    <row r="48" spans="1:60" s="299" customFormat="1" ht="12" x14ac:dyDescent="0.2">
      <c r="A48" s="811"/>
      <c r="B48" s="812"/>
      <c r="C48" s="813" t="s">
        <v>720</v>
      </c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01"/>
      <c r="T48" s="802"/>
      <c r="U48" s="799" t="s">
        <v>725</v>
      </c>
      <c r="V48" s="808" t="s">
        <v>726</v>
      </c>
      <c r="W48" s="808" t="s">
        <v>727</v>
      </c>
      <c r="X48" s="808" t="s">
        <v>728</v>
      </c>
      <c r="Y48" s="808"/>
      <c r="Z48" s="814" t="s">
        <v>729</v>
      </c>
      <c r="AA48" s="808" t="s">
        <v>730</v>
      </c>
      <c r="AB48" s="808" t="s">
        <v>731</v>
      </c>
      <c r="AC48" s="808" t="s">
        <v>732</v>
      </c>
      <c r="AD48" s="827"/>
      <c r="AE48" s="808" t="s">
        <v>733</v>
      </c>
      <c r="AF48" s="808" t="s">
        <v>734</v>
      </c>
      <c r="AG48" s="808" t="s">
        <v>735</v>
      </c>
      <c r="AH48" s="808" t="s">
        <v>736</v>
      </c>
      <c r="AI48" s="808" t="s">
        <v>737</v>
      </c>
      <c r="AJ48" s="814" t="s">
        <v>738</v>
      </c>
      <c r="AK48" s="808" t="s">
        <v>739</v>
      </c>
      <c r="AL48" s="808" t="s">
        <v>740</v>
      </c>
      <c r="AM48" s="808" t="s">
        <v>741</v>
      </c>
      <c r="AN48" s="827" t="s">
        <v>742</v>
      </c>
      <c r="AO48" s="814" t="s">
        <v>743</v>
      </c>
      <c r="AP48" s="808" t="s">
        <v>744</v>
      </c>
      <c r="AQ48" s="808" t="s">
        <v>745</v>
      </c>
      <c r="AR48" s="808" t="s">
        <v>746</v>
      </c>
      <c r="AS48" s="808"/>
      <c r="AT48" s="799"/>
      <c r="AU48" s="808" t="s">
        <v>747</v>
      </c>
      <c r="AV48" s="808" t="s">
        <v>793</v>
      </c>
      <c r="AW48" s="808"/>
      <c r="AX48" s="800"/>
      <c r="AY48" s="801"/>
      <c r="AZ48" s="809"/>
      <c r="BA48" s="809"/>
      <c r="BB48" s="809"/>
      <c r="BC48" s="809"/>
      <c r="BD48" s="801"/>
      <c r="BE48" s="809"/>
      <c r="BF48" s="818"/>
      <c r="BG48" s="809"/>
      <c r="BH48" s="802"/>
    </row>
    <row r="49" spans="1:60" s="299" customFormat="1" ht="15" x14ac:dyDescent="0.2">
      <c r="A49" s="820" t="s">
        <v>748</v>
      </c>
      <c r="B49" s="821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2"/>
      <c r="S49" s="801"/>
      <c r="T49" s="802"/>
      <c r="U49" s="801"/>
      <c r="V49" s="809"/>
      <c r="W49" s="809"/>
      <c r="X49" s="809"/>
      <c r="Y49" s="809"/>
      <c r="Z49" s="815"/>
      <c r="AA49" s="809"/>
      <c r="AB49" s="809"/>
      <c r="AC49" s="809"/>
      <c r="AD49" s="828"/>
      <c r="AE49" s="809"/>
      <c r="AF49" s="809"/>
      <c r="AG49" s="809"/>
      <c r="AH49" s="809"/>
      <c r="AI49" s="809"/>
      <c r="AJ49" s="815"/>
      <c r="AK49" s="809"/>
      <c r="AL49" s="809"/>
      <c r="AM49" s="809"/>
      <c r="AN49" s="828"/>
      <c r="AO49" s="815"/>
      <c r="AP49" s="809"/>
      <c r="AQ49" s="809"/>
      <c r="AR49" s="809"/>
      <c r="AS49" s="809"/>
      <c r="AT49" s="801"/>
      <c r="AU49" s="809"/>
      <c r="AV49" s="809"/>
      <c r="AW49" s="809"/>
      <c r="AX49" s="802"/>
      <c r="AY49" s="801"/>
      <c r="AZ49" s="809"/>
      <c r="BA49" s="809"/>
      <c r="BB49" s="809"/>
      <c r="BC49" s="809"/>
      <c r="BD49" s="801"/>
      <c r="BE49" s="809"/>
      <c r="BF49" s="818"/>
      <c r="BG49" s="809"/>
      <c r="BH49" s="802"/>
    </row>
    <row r="50" spans="1:60" s="299" customFormat="1" ht="12" x14ac:dyDescent="0.2">
      <c r="A50" s="812"/>
      <c r="B50" s="823"/>
      <c r="C50" s="823"/>
      <c r="D50" s="823"/>
      <c r="E50" s="823"/>
      <c r="F50" s="823"/>
      <c r="G50" s="823"/>
      <c r="H50" s="823"/>
      <c r="I50" s="823"/>
      <c r="J50" s="823"/>
      <c r="K50" s="823"/>
      <c r="L50" s="823"/>
      <c r="M50" s="823"/>
      <c r="N50" s="823"/>
      <c r="O50" s="823"/>
      <c r="P50" s="823"/>
      <c r="Q50" s="823"/>
      <c r="R50" s="813"/>
      <c r="S50" s="801"/>
      <c r="T50" s="802"/>
      <c r="U50" s="801"/>
      <c r="V50" s="809"/>
      <c r="W50" s="809"/>
      <c r="X50" s="809"/>
      <c r="Y50" s="809"/>
      <c r="Z50" s="815"/>
      <c r="AA50" s="809"/>
      <c r="AB50" s="809"/>
      <c r="AC50" s="809"/>
      <c r="AD50" s="828"/>
      <c r="AE50" s="809"/>
      <c r="AF50" s="809"/>
      <c r="AG50" s="809"/>
      <c r="AH50" s="809"/>
      <c r="AI50" s="809"/>
      <c r="AJ50" s="815"/>
      <c r="AK50" s="809"/>
      <c r="AL50" s="809"/>
      <c r="AM50" s="809"/>
      <c r="AN50" s="828"/>
      <c r="AO50" s="815"/>
      <c r="AP50" s="809"/>
      <c r="AQ50" s="809"/>
      <c r="AR50" s="809"/>
      <c r="AS50" s="809"/>
      <c r="AT50" s="801"/>
      <c r="AU50" s="809"/>
      <c r="AV50" s="809"/>
      <c r="AW50" s="809"/>
      <c r="AX50" s="802"/>
      <c r="AY50" s="801"/>
      <c r="AZ50" s="809"/>
      <c r="BA50" s="809"/>
      <c r="BB50" s="809"/>
      <c r="BC50" s="809"/>
      <c r="BD50" s="801"/>
      <c r="BE50" s="809"/>
      <c r="BF50" s="818"/>
      <c r="BG50" s="809"/>
      <c r="BH50" s="802"/>
    </row>
    <row r="51" spans="1:60" s="299" customFormat="1" ht="12" x14ac:dyDescent="0.2">
      <c r="A51" s="824"/>
      <c r="B51" s="825"/>
      <c r="C51" s="826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03"/>
      <c r="T51" s="804"/>
      <c r="U51" s="803"/>
      <c r="V51" s="810"/>
      <c r="W51" s="810"/>
      <c r="X51" s="810"/>
      <c r="Y51" s="810"/>
      <c r="Z51" s="816"/>
      <c r="AA51" s="810"/>
      <c r="AB51" s="810"/>
      <c r="AC51" s="810"/>
      <c r="AD51" s="829"/>
      <c r="AE51" s="810"/>
      <c r="AF51" s="810"/>
      <c r="AG51" s="810"/>
      <c r="AH51" s="810"/>
      <c r="AI51" s="810"/>
      <c r="AJ51" s="816"/>
      <c r="AK51" s="810"/>
      <c r="AL51" s="810"/>
      <c r="AM51" s="810"/>
      <c r="AN51" s="829"/>
      <c r="AO51" s="816"/>
      <c r="AP51" s="810"/>
      <c r="AQ51" s="810"/>
      <c r="AR51" s="810"/>
      <c r="AS51" s="810"/>
      <c r="AT51" s="803"/>
      <c r="AU51" s="810"/>
      <c r="AV51" s="810"/>
      <c r="AW51" s="810"/>
      <c r="AX51" s="804"/>
      <c r="AY51" s="803"/>
      <c r="AZ51" s="810"/>
      <c r="BA51" s="810"/>
      <c r="BB51" s="810"/>
      <c r="BC51" s="810"/>
      <c r="BD51" s="803"/>
      <c r="BE51" s="810"/>
      <c r="BF51" s="819"/>
      <c r="BG51" s="810"/>
      <c r="BH51" s="804"/>
    </row>
    <row r="52" spans="1:60" ht="12.75" x14ac:dyDescent="0.2">
      <c r="A52" s="830"/>
      <c r="B52" s="831"/>
      <c r="C52" s="832">
        <v>1</v>
      </c>
      <c r="D52" s="830"/>
      <c r="E52" s="830"/>
      <c r="F52" s="830"/>
      <c r="G52" s="830"/>
      <c r="H52" s="830"/>
      <c r="I52" s="830"/>
      <c r="J52" s="830"/>
      <c r="K52" s="830"/>
      <c r="L52" s="830"/>
      <c r="M52" s="830"/>
      <c r="N52" s="830"/>
      <c r="O52" s="830"/>
      <c r="P52" s="830"/>
      <c r="Q52" s="830"/>
      <c r="R52" s="830"/>
      <c r="S52" s="833">
        <v>2</v>
      </c>
      <c r="T52" s="834"/>
      <c r="U52" s="835">
        <v>3</v>
      </c>
      <c r="V52" s="836"/>
      <c r="W52" s="836"/>
      <c r="X52" s="836"/>
      <c r="Y52" s="836"/>
      <c r="Z52" s="836">
        <v>4</v>
      </c>
      <c r="AA52" s="836"/>
      <c r="AB52" s="836"/>
      <c r="AC52" s="836"/>
      <c r="AD52" s="836"/>
      <c r="AE52" s="836">
        <v>5</v>
      </c>
      <c r="AF52" s="836"/>
      <c r="AG52" s="836"/>
      <c r="AH52" s="836"/>
      <c r="AI52" s="836"/>
      <c r="AJ52" s="836">
        <v>6</v>
      </c>
      <c r="AK52" s="836"/>
      <c r="AL52" s="836"/>
      <c r="AM52" s="836"/>
      <c r="AN52" s="836"/>
      <c r="AO52" s="836">
        <v>7</v>
      </c>
      <c r="AP52" s="836"/>
      <c r="AQ52" s="836"/>
      <c r="AR52" s="836"/>
      <c r="AS52" s="837"/>
      <c r="AT52" s="838">
        <v>8</v>
      </c>
      <c r="AU52" s="838"/>
      <c r="AV52" s="838"/>
      <c r="AW52" s="838"/>
      <c r="AX52" s="838"/>
      <c r="AY52" s="838">
        <v>9</v>
      </c>
      <c r="AZ52" s="838"/>
      <c r="BA52" s="838"/>
      <c r="BB52" s="838"/>
      <c r="BC52" s="838"/>
      <c r="BD52" s="838">
        <v>10</v>
      </c>
      <c r="BE52" s="838"/>
      <c r="BF52" s="838"/>
      <c r="BG52" s="838"/>
      <c r="BH52" s="838"/>
    </row>
    <row r="53" spans="1:60" ht="15" x14ac:dyDescent="0.25">
      <c r="A53" s="247" t="s">
        <v>293</v>
      </c>
      <c r="B53" s="248" t="str">
        <f>"Stanje na dan 31/12/"&amp;[1]Baza!C6-2&amp;".godine"</f>
        <v>Stanje na dan 31/12/2016.godine</v>
      </c>
      <c r="C53" s="248"/>
      <c r="D53" s="248"/>
      <c r="E53" s="248"/>
      <c r="F53" s="248"/>
      <c r="G53" s="248"/>
      <c r="H53" s="248"/>
      <c r="I53" s="248"/>
      <c r="J53" s="248"/>
      <c r="K53" s="249"/>
      <c r="L53" s="249"/>
      <c r="M53" s="249"/>
      <c r="N53" s="249"/>
      <c r="O53" s="249"/>
      <c r="P53" s="249"/>
      <c r="Q53" s="249"/>
      <c r="R53" s="250"/>
      <c r="S53" s="833">
        <v>901</v>
      </c>
      <c r="T53" s="834"/>
      <c r="U53" s="839">
        <f>[1]UnosPod!I957</f>
        <v>400000</v>
      </c>
      <c r="V53" s="840"/>
      <c r="W53" s="840"/>
      <c r="X53" s="840"/>
      <c r="Y53" s="840"/>
      <c r="Z53" s="840">
        <f>[1]UnosPod!N957</f>
        <v>0</v>
      </c>
      <c r="AA53" s="840"/>
      <c r="AB53" s="840"/>
      <c r="AC53" s="840"/>
      <c r="AD53" s="840"/>
      <c r="AE53" s="840">
        <f>[1]UnosPod!S957</f>
        <v>0</v>
      </c>
      <c r="AF53" s="840"/>
      <c r="AG53" s="840"/>
      <c r="AH53" s="840"/>
      <c r="AI53" s="840"/>
      <c r="AJ53" s="840">
        <f>[1]UnosPod!X957</f>
        <v>65090</v>
      </c>
      <c r="AK53" s="840"/>
      <c r="AL53" s="840"/>
      <c r="AM53" s="840"/>
      <c r="AN53" s="840"/>
      <c r="AO53" s="840">
        <f>[1]UnosPod!AC957</f>
        <v>796376</v>
      </c>
      <c r="AP53" s="840"/>
      <c r="AQ53" s="840"/>
      <c r="AR53" s="840"/>
      <c r="AS53" s="841"/>
      <c r="AT53" s="842">
        <f>[1]UnosPod!AH957</f>
        <v>1261466</v>
      </c>
      <c r="AU53" s="843"/>
      <c r="AV53" s="843"/>
      <c r="AW53" s="843"/>
      <c r="AX53" s="844"/>
      <c r="AY53" s="842">
        <f>[1]UnosPod!AM957</f>
        <v>0</v>
      </c>
      <c r="AZ53" s="843"/>
      <c r="BA53" s="843"/>
      <c r="BB53" s="843"/>
      <c r="BC53" s="844"/>
      <c r="BD53" s="842">
        <f>ROUND([1]UnosPod!AR957,0)</f>
        <v>1261466</v>
      </c>
      <c r="BE53" s="843"/>
      <c r="BF53" s="843"/>
      <c r="BG53" s="843"/>
      <c r="BH53" s="844"/>
    </row>
    <row r="54" spans="1:60" ht="15" x14ac:dyDescent="0.25">
      <c r="A54" s="251" t="s">
        <v>297</v>
      </c>
      <c r="B54" s="252" t="s">
        <v>749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3"/>
      <c r="S54" s="845">
        <v>902</v>
      </c>
      <c r="T54" s="846"/>
      <c r="U54" s="847">
        <f>[1]UnosPod!I958</f>
        <v>0</v>
      </c>
      <c r="V54" s="848"/>
      <c r="W54" s="848"/>
      <c r="X54" s="848"/>
      <c r="Y54" s="848"/>
      <c r="Z54" s="848">
        <f>[1]UnosPod!N958</f>
        <v>0</v>
      </c>
      <c r="AA54" s="848"/>
      <c r="AB54" s="848"/>
      <c r="AC54" s="848"/>
      <c r="AD54" s="848"/>
      <c r="AE54" s="848">
        <f>[1]UnosPod!S958</f>
        <v>0</v>
      </c>
      <c r="AF54" s="848"/>
      <c r="AG54" s="848"/>
      <c r="AH54" s="848"/>
      <c r="AI54" s="848"/>
      <c r="AJ54" s="848">
        <f>[1]UnosPod!X958</f>
        <v>0</v>
      </c>
      <c r="AK54" s="848"/>
      <c r="AL54" s="848"/>
      <c r="AM54" s="848"/>
      <c r="AN54" s="848"/>
      <c r="AO54" s="848">
        <f>[1]UnosPod!AC958</f>
        <v>0</v>
      </c>
      <c r="AP54" s="848"/>
      <c r="AQ54" s="848"/>
      <c r="AR54" s="848"/>
      <c r="AS54" s="849"/>
      <c r="AT54" s="850">
        <f>[1]UnosPod!AH958</f>
        <v>0</v>
      </c>
      <c r="AU54" s="851"/>
      <c r="AV54" s="851"/>
      <c r="AW54" s="851"/>
      <c r="AX54" s="852"/>
      <c r="AY54" s="850">
        <f>[1]UnosPod!AM958</f>
        <v>0</v>
      </c>
      <c r="AZ54" s="851"/>
      <c r="BA54" s="851"/>
      <c r="BB54" s="851"/>
      <c r="BC54" s="852"/>
      <c r="BD54" s="850">
        <f>ROUND([1]UnosPod!AR958,0)</f>
        <v>0</v>
      </c>
      <c r="BE54" s="851"/>
      <c r="BF54" s="851"/>
      <c r="BG54" s="851"/>
      <c r="BH54" s="852"/>
    </row>
    <row r="55" spans="1:60" ht="15" x14ac:dyDescent="0.25">
      <c r="A55" s="254" t="s">
        <v>301</v>
      </c>
      <c r="B55" s="255" t="s">
        <v>750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6"/>
      <c r="S55" s="853">
        <v>903</v>
      </c>
      <c r="T55" s="854"/>
      <c r="U55" s="855">
        <f>[1]UnosPod!I959</f>
        <v>0</v>
      </c>
      <c r="V55" s="856"/>
      <c r="W55" s="856"/>
      <c r="X55" s="856"/>
      <c r="Y55" s="856"/>
      <c r="Z55" s="856">
        <f>[1]UnosPod!N959</f>
        <v>0</v>
      </c>
      <c r="AA55" s="856"/>
      <c r="AB55" s="856"/>
      <c r="AC55" s="856"/>
      <c r="AD55" s="856"/>
      <c r="AE55" s="856">
        <f>[1]UnosPod!S959</f>
        <v>0</v>
      </c>
      <c r="AF55" s="856"/>
      <c r="AG55" s="856"/>
      <c r="AH55" s="856"/>
      <c r="AI55" s="856"/>
      <c r="AJ55" s="856">
        <f>[1]UnosPod!X959</f>
        <v>0</v>
      </c>
      <c r="AK55" s="856"/>
      <c r="AL55" s="856"/>
      <c r="AM55" s="856"/>
      <c r="AN55" s="856"/>
      <c r="AO55" s="856">
        <f>[1]UnosPod!AC959</f>
        <v>0</v>
      </c>
      <c r="AP55" s="856"/>
      <c r="AQ55" s="856"/>
      <c r="AR55" s="856"/>
      <c r="AS55" s="857"/>
      <c r="AT55" s="858">
        <f>[1]UnosPod!AH959</f>
        <v>0</v>
      </c>
      <c r="AU55" s="859"/>
      <c r="AV55" s="859"/>
      <c r="AW55" s="859"/>
      <c r="AX55" s="860"/>
      <c r="AY55" s="858">
        <f>[1]UnosPod!AM959</f>
        <v>0</v>
      </c>
      <c r="AZ55" s="859"/>
      <c r="BA55" s="859"/>
      <c r="BB55" s="859"/>
      <c r="BC55" s="860"/>
      <c r="BD55" s="858">
        <f>ROUND([1]UnosPod!AR959,0)</f>
        <v>0</v>
      </c>
      <c r="BE55" s="859"/>
      <c r="BF55" s="859"/>
      <c r="BG55" s="859"/>
      <c r="BH55" s="860"/>
    </row>
    <row r="56" spans="1:60" ht="15" x14ac:dyDescent="0.25">
      <c r="A56" s="257" t="s">
        <v>305</v>
      </c>
      <c r="B56" s="861" t="str">
        <f>"Ponovno iskazano stanje na dan 31.12."&amp;[1]Baza!C6-2&amp;".god."&amp;"odnosno 01.01."&amp;[1]Baza!C6-1&amp;".g."&amp;" (901+902+903)"</f>
        <v>Ponovno iskazano stanje na dan 31.12.2016.god.odnosno 01.01.2017.g. (901+902+903)</v>
      </c>
      <c r="C56" s="861"/>
      <c r="D56" s="861"/>
      <c r="E56" s="861"/>
      <c r="F56" s="861"/>
      <c r="G56" s="861"/>
      <c r="H56" s="861"/>
      <c r="I56" s="861"/>
      <c r="J56" s="861"/>
      <c r="K56" s="861"/>
      <c r="L56" s="861"/>
      <c r="M56" s="861"/>
      <c r="N56" s="861"/>
      <c r="O56" s="861"/>
      <c r="P56" s="861"/>
      <c r="Q56" s="861"/>
      <c r="R56" s="862"/>
      <c r="S56" s="863">
        <v>904</v>
      </c>
      <c r="T56" s="864"/>
      <c r="U56" s="839">
        <f>[1]UnosPod!I960</f>
        <v>400000</v>
      </c>
      <c r="V56" s="840"/>
      <c r="W56" s="840"/>
      <c r="X56" s="840"/>
      <c r="Y56" s="840"/>
      <c r="Z56" s="840">
        <f>[1]UnosPod!N960</f>
        <v>0</v>
      </c>
      <c r="AA56" s="840"/>
      <c r="AB56" s="840"/>
      <c r="AC56" s="840"/>
      <c r="AD56" s="840"/>
      <c r="AE56" s="840">
        <f>[1]UnosPod!S960</f>
        <v>0</v>
      </c>
      <c r="AF56" s="840"/>
      <c r="AG56" s="840"/>
      <c r="AH56" s="840"/>
      <c r="AI56" s="840"/>
      <c r="AJ56" s="840">
        <f>[1]UnosPod!X960</f>
        <v>65090</v>
      </c>
      <c r="AK56" s="840"/>
      <c r="AL56" s="840"/>
      <c r="AM56" s="840"/>
      <c r="AN56" s="840"/>
      <c r="AO56" s="840">
        <f>[1]UnosPod!AC960</f>
        <v>796376</v>
      </c>
      <c r="AP56" s="840"/>
      <c r="AQ56" s="840"/>
      <c r="AR56" s="840"/>
      <c r="AS56" s="841"/>
      <c r="AT56" s="842">
        <f>[1]UnosPod!AH960</f>
        <v>1261466</v>
      </c>
      <c r="AU56" s="843"/>
      <c r="AV56" s="843"/>
      <c r="AW56" s="843"/>
      <c r="AX56" s="844"/>
      <c r="AY56" s="842">
        <f>[1]UnosPod!AM960</f>
        <v>0</v>
      </c>
      <c r="AZ56" s="843"/>
      <c r="BA56" s="843"/>
      <c r="BB56" s="843"/>
      <c r="BC56" s="844"/>
      <c r="BD56" s="842">
        <f>ROUND([1]UnosPod!AR960,0)</f>
        <v>1261466</v>
      </c>
      <c r="BE56" s="843"/>
      <c r="BF56" s="843"/>
      <c r="BG56" s="843"/>
      <c r="BH56" s="844"/>
    </row>
    <row r="57" spans="1:60" ht="15" x14ac:dyDescent="0.25">
      <c r="A57" s="251" t="s">
        <v>309</v>
      </c>
      <c r="B57" s="252" t="s">
        <v>751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3"/>
      <c r="S57" s="845">
        <v>905</v>
      </c>
      <c r="T57" s="846"/>
      <c r="U57" s="847">
        <f>[1]UnosPod!I961</f>
        <v>0</v>
      </c>
      <c r="V57" s="848"/>
      <c r="W57" s="848"/>
      <c r="X57" s="848"/>
      <c r="Y57" s="848"/>
      <c r="Z57" s="848">
        <f>[1]UnosPod!N961</f>
        <v>0</v>
      </c>
      <c r="AA57" s="848"/>
      <c r="AB57" s="848"/>
      <c r="AC57" s="848"/>
      <c r="AD57" s="848"/>
      <c r="AE57" s="848">
        <f>[1]UnosPod!S961</f>
        <v>0</v>
      </c>
      <c r="AF57" s="848"/>
      <c r="AG57" s="848"/>
      <c r="AH57" s="848"/>
      <c r="AI57" s="848"/>
      <c r="AJ57" s="848">
        <f>[1]UnosPod!X961</f>
        <v>0</v>
      </c>
      <c r="AK57" s="848"/>
      <c r="AL57" s="848"/>
      <c r="AM57" s="848"/>
      <c r="AN57" s="848"/>
      <c r="AO57" s="848">
        <f>[1]UnosPod!AC961</f>
        <v>0</v>
      </c>
      <c r="AP57" s="848"/>
      <c r="AQ57" s="848"/>
      <c r="AR57" s="848"/>
      <c r="AS57" s="849"/>
      <c r="AT57" s="850">
        <f>[1]UnosPod!AH961</f>
        <v>0</v>
      </c>
      <c r="AU57" s="851"/>
      <c r="AV57" s="851"/>
      <c r="AW57" s="851"/>
      <c r="AX57" s="852"/>
      <c r="AY57" s="850">
        <f>[1]UnosPod!AM961</f>
        <v>0</v>
      </c>
      <c r="AZ57" s="851"/>
      <c r="BA57" s="851"/>
      <c r="BB57" s="851"/>
      <c r="BC57" s="852"/>
      <c r="BD57" s="850">
        <f>ROUND([1]UnosPod!AR961,0)</f>
        <v>0</v>
      </c>
      <c r="BE57" s="851"/>
      <c r="BF57" s="851"/>
      <c r="BG57" s="851"/>
      <c r="BH57" s="852"/>
    </row>
    <row r="58" spans="1:60" ht="15" x14ac:dyDescent="0.25">
      <c r="A58" s="258" t="s">
        <v>362</v>
      </c>
      <c r="B58" s="865" t="s">
        <v>752</v>
      </c>
      <c r="C58" s="865"/>
      <c r="D58" s="865"/>
      <c r="E58" s="865"/>
      <c r="F58" s="865"/>
      <c r="G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6"/>
      <c r="S58" s="867">
        <v>906</v>
      </c>
      <c r="T58" s="868"/>
      <c r="U58" s="869">
        <f>[1]UnosPod!I962</f>
        <v>0</v>
      </c>
      <c r="V58" s="870"/>
      <c r="W58" s="870"/>
      <c r="X58" s="870"/>
      <c r="Y58" s="870"/>
      <c r="Z58" s="870">
        <f>[1]UnosPod!N962</f>
        <v>0</v>
      </c>
      <c r="AA58" s="870"/>
      <c r="AB58" s="870"/>
      <c r="AC58" s="870"/>
      <c r="AD58" s="870"/>
      <c r="AE58" s="870">
        <f>[1]UnosPod!S962</f>
        <v>0</v>
      </c>
      <c r="AF58" s="870"/>
      <c r="AG58" s="870"/>
      <c r="AH58" s="870"/>
      <c r="AI58" s="870"/>
      <c r="AJ58" s="870">
        <f>[1]UnosPod!X962</f>
        <v>0</v>
      </c>
      <c r="AK58" s="870"/>
      <c r="AL58" s="870"/>
      <c r="AM58" s="870"/>
      <c r="AN58" s="870"/>
      <c r="AO58" s="870">
        <f>[1]UnosPod!AC962</f>
        <v>0</v>
      </c>
      <c r="AP58" s="870"/>
      <c r="AQ58" s="870"/>
      <c r="AR58" s="870"/>
      <c r="AS58" s="871"/>
      <c r="AT58" s="872">
        <f>[1]UnosPod!AH962</f>
        <v>0</v>
      </c>
      <c r="AU58" s="873"/>
      <c r="AV58" s="873"/>
      <c r="AW58" s="873"/>
      <c r="AX58" s="874"/>
      <c r="AY58" s="872">
        <f>[1]UnosPod!AM962</f>
        <v>0</v>
      </c>
      <c r="AZ58" s="873"/>
      <c r="BA58" s="873"/>
      <c r="BB58" s="873"/>
      <c r="BC58" s="874"/>
      <c r="BD58" s="872">
        <f>ROUND([1]UnosPod!AR962,0)</f>
        <v>0</v>
      </c>
      <c r="BE58" s="873"/>
      <c r="BF58" s="873"/>
      <c r="BG58" s="873"/>
      <c r="BH58" s="874"/>
    </row>
    <row r="59" spans="1:60" ht="15" x14ac:dyDescent="0.25">
      <c r="A59" s="259" t="s">
        <v>366</v>
      </c>
      <c r="B59" s="865" t="s">
        <v>753</v>
      </c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6"/>
      <c r="S59" s="867">
        <v>907</v>
      </c>
      <c r="T59" s="868"/>
      <c r="U59" s="869">
        <f>[1]UnosPod!I963</f>
        <v>0</v>
      </c>
      <c r="V59" s="870"/>
      <c r="W59" s="870"/>
      <c r="X59" s="870"/>
      <c r="Y59" s="870"/>
      <c r="Z59" s="870">
        <f>[1]UnosPod!N963</f>
        <v>0</v>
      </c>
      <c r="AA59" s="870"/>
      <c r="AB59" s="870"/>
      <c r="AC59" s="870"/>
      <c r="AD59" s="870"/>
      <c r="AE59" s="870">
        <f>[1]UnosPod!S963</f>
        <v>0</v>
      </c>
      <c r="AF59" s="870"/>
      <c r="AG59" s="870"/>
      <c r="AH59" s="870"/>
      <c r="AI59" s="870"/>
      <c r="AJ59" s="870">
        <f>[1]UnosPod!X963</f>
        <v>0</v>
      </c>
      <c r="AK59" s="870"/>
      <c r="AL59" s="870"/>
      <c r="AM59" s="870"/>
      <c r="AN59" s="870"/>
      <c r="AO59" s="870">
        <f>[1]UnosPod!AC963</f>
        <v>0</v>
      </c>
      <c r="AP59" s="870"/>
      <c r="AQ59" s="870"/>
      <c r="AR59" s="870"/>
      <c r="AS59" s="871"/>
      <c r="AT59" s="872">
        <f>[1]UnosPod!AH963</f>
        <v>0</v>
      </c>
      <c r="AU59" s="873"/>
      <c r="AV59" s="873"/>
      <c r="AW59" s="873"/>
      <c r="AX59" s="874"/>
      <c r="AY59" s="872">
        <f>[1]UnosPod!AM963</f>
        <v>0</v>
      </c>
      <c r="AZ59" s="873"/>
      <c r="BA59" s="873"/>
      <c r="BB59" s="873"/>
      <c r="BC59" s="874"/>
      <c r="BD59" s="872">
        <f>ROUND([1]UnosPod!AR963,0)</f>
        <v>0</v>
      </c>
      <c r="BE59" s="873"/>
      <c r="BF59" s="873"/>
      <c r="BG59" s="873"/>
      <c r="BH59" s="874"/>
    </row>
    <row r="60" spans="1:60" ht="15" x14ac:dyDescent="0.25">
      <c r="A60" s="260" t="s">
        <v>370</v>
      </c>
      <c r="B60" s="261" t="s">
        <v>754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2"/>
      <c r="S60" s="867">
        <v>908</v>
      </c>
      <c r="T60" s="868"/>
      <c r="U60" s="869">
        <f>[1]UnosPod!I964</f>
        <v>0</v>
      </c>
      <c r="V60" s="870"/>
      <c r="W60" s="870"/>
      <c r="X60" s="870"/>
      <c r="Y60" s="870"/>
      <c r="Z60" s="870">
        <f>[1]UnosPod!N964</f>
        <v>0</v>
      </c>
      <c r="AA60" s="870"/>
      <c r="AB60" s="870"/>
      <c r="AC60" s="870"/>
      <c r="AD60" s="870"/>
      <c r="AE60" s="870">
        <f>[1]UnosPod!S964</f>
        <v>0</v>
      </c>
      <c r="AF60" s="870"/>
      <c r="AG60" s="870"/>
      <c r="AH60" s="870"/>
      <c r="AI60" s="870"/>
      <c r="AJ60" s="870">
        <f>[1]UnosPod!X964</f>
        <v>0</v>
      </c>
      <c r="AK60" s="870"/>
      <c r="AL60" s="870"/>
      <c r="AM60" s="870"/>
      <c r="AN60" s="870"/>
      <c r="AO60" s="870">
        <f>[1]UnosPod!AC964</f>
        <v>310473</v>
      </c>
      <c r="AP60" s="870"/>
      <c r="AQ60" s="870"/>
      <c r="AR60" s="870"/>
      <c r="AS60" s="871"/>
      <c r="AT60" s="872">
        <f>[1]UnosPod!AH964</f>
        <v>310473</v>
      </c>
      <c r="AU60" s="873"/>
      <c r="AV60" s="873"/>
      <c r="AW60" s="873"/>
      <c r="AX60" s="874"/>
      <c r="AY60" s="872">
        <f>[1]UnosPod!AM964</f>
        <v>0</v>
      </c>
      <c r="AZ60" s="873"/>
      <c r="BA60" s="873"/>
      <c r="BB60" s="873"/>
      <c r="BC60" s="874"/>
      <c r="BD60" s="872">
        <f>ROUND([1]UnosPod!AR964,0)</f>
        <v>310473</v>
      </c>
      <c r="BE60" s="873"/>
      <c r="BF60" s="873"/>
      <c r="BG60" s="873"/>
      <c r="BH60" s="874"/>
    </row>
    <row r="61" spans="1:60" ht="15" x14ac:dyDescent="0.25">
      <c r="A61" s="260" t="s">
        <v>623</v>
      </c>
      <c r="B61" s="261" t="s">
        <v>755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2"/>
      <c r="S61" s="867">
        <v>909</v>
      </c>
      <c r="T61" s="868"/>
      <c r="U61" s="869">
        <f>[1]UnosPod!I965</f>
        <v>0</v>
      </c>
      <c r="V61" s="870"/>
      <c r="W61" s="870"/>
      <c r="X61" s="870"/>
      <c r="Y61" s="870"/>
      <c r="Z61" s="870">
        <f>[1]UnosPod!N965</f>
        <v>0</v>
      </c>
      <c r="AA61" s="870"/>
      <c r="AB61" s="870"/>
      <c r="AC61" s="870"/>
      <c r="AD61" s="870"/>
      <c r="AE61" s="870">
        <f>[1]UnosPod!S965</f>
        <v>0</v>
      </c>
      <c r="AF61" s="870"/>
      <c r="AG61" s="870"/>
      <c r="AH61" s="870"/>
      <c r="AI61" s="870"/>
      <c r="AJ61" s="870">
        <f>[1]UnosPod!X965</f>
        <v>0</v>
      </c>
      <c r="AK61" s="870"/>
      <c r="AL61" s="870"/>
      <c r="AM61" s="870"/>
      <c r="AN61" s="870"/>
      <c r="AO61" s="870">
        <f>[1]UnosPod!AC965</f>
        <v>0</v>
      </c>
      <c r="AP61" s="870"/>
      <c r="AQ61" s="870"/>
      <c r="AR61" s="870"/>
      <c r="AS61" s="871"/>
      <c r="AT61" s="872">
        <f>[1]UnosPod!AH965</f>
        <v>0</v>
      </c>
      <c r="AU61" s="873"/>
      <c r="AV61" s="873"/>
      <c r="AW61" s="873"/>
      <c r="AX61" s="874"/>
      <c r="AY61" s="872">
        <f>[1]UnosPod!AM965</f>
        <v>0</v>
      </c>
      <c r="AZ61" s="873"/>
      <c r="BA61" s="873"/>
      <c r="BB61" s="873"/>
      <c r="BC61" s="874"/>
      <c r="BD61" s="872">
        <f>ROUND([1]UnosPod!AR965,0)</f>
        <v>0</v>
      </c>
      <c r="BE61" s="873"/>
      <c r="BF61" s="873"/>
      <c r="BG61" s="873"/>
      <c r="BH61" s="874"/>
    </row>
    <row r="62" spans="1:60" ht="15" x14ac:dyDescent="0.25">
      <c r="A62" s="259" t="s">
        <v>756</v>
      </c>
      <c r="B62" s="865" t="s">
        <v>757</v>
      </c>
      <c r="C62" s="865"/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6"/>
      <c r="S62" s="867">
        <v>910</v>
      </c>
      <c r="T62" s="868"/>
      <c r="U62" s="869">
        <f>[1]UnosPod!I966</f>
        <v>0</v>
      </c>
      <c r="V62" s="870"/>
      <c r="W62" s="870"/>
      <c r="X62" s="870"/>
      <c r="Y62" s="870"/>
      <c r="Z62" s="870">
        <f>[1]UnosPod!N966</f>
        <v>0</v>
      </c>
      <c r="AA62" s="870"/>
      <c r="AB62" s="870"/>
      <c r="AC62" s="870"/>
      <c r="AD62" s="870"/>
      <c r="AE62" s="870">
        <f>[1]UnosPod!S966</f>
        <v>0</v>
      </c>
      <c r="AF62" s="870"/>
      <c r="AG62" s="870"/>
      <c r="AH62" s="870"/>
      <c r="AI62" s="870"/>
      <c r="AJ62" s="870">
        <f>[1]UnosPod!X966</f>
        <v>0</v>
      </c>
      <c r="AK62" s="870"/>
      <c r="AL62" s="870"/>
      <c r="AM62" s="870"/>
      <c r="AN62" s="870"/>
      <c r="AO62" s="870">
        <f>[1]UnosPod!AC966</f>
        <v>796376</v>
      </c>
      <c r="AP62" s="870"/>
      <c r="AQ62" s="870"/>
      <c r="AR62" s="870"/>
      <c r="AS62" s="871"/>
      <c r="AT62" s="872">
        <f>[1]UnosPod!AH966</f>
        <v>796376</v>
      </c>
      <c r="AU62" s="873"/>
      <c r="AV62" s="873"/>
      <c r="AW62" s="873"/>
      <c r="AX62" s="874"/>
      <c r="AY62" s="872">
        <f>[1]UnosPod!AM966</f>
        <v>0</v>
      </c>
      <c r="AZ62" s="873"/>
      <c r="BA62" s="873"/>
      <c r="BB62" s="873"/>
      <c r="BC62" s="874"/>
      <c r="BD62" s="872">
        <f>ROUND([1]UnosPod!AR966,0)</f>
        <v>796376</v>
      </c>
      <c r="BE62" s="873"/>
      <c r="BF62" s="873"/>
      <c r="BG62" s="873"/>
      <c r="BH62" s="874"/>
    </row>
    <row r="63" spans="1:60" ht="15" x14ac:dyDescent="0.25">
      <c r="A63" s="263" t="s">
        <v>26</v>
      </c>
      <c r="B63" s="875" t="s">
        <v>758</v>
      </c>
      <c r="C63" s="875"/>
      <c r="D63" s="875"/>
      <c r="E63" s="875"/>
      <c r="F63" s="875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Q63" s="875"/>
      <c r="R63" s="876"/>
      <c r="S63" s="877">
        <v>911</v>
      </c>
      <c r="T63" s="878"/>
      <c r="U63" s="855">
        <f>[1]UnosPod!I967</f>
        <v>0</v>
      </c>
      <c r="V63" s="856"/>
      <c r="W63" s="856"/>
      <c r="X63" s="856"/>
      <c r="Y63" s="856"/>
      <c r="Z63" s="856">
        <f>[1]UnosPod!N967</f>
        <v>0</v>
      </c>
      <c r="AA63" s="856"/>
      <c r="AB63" s="856"/>
      <c r="AC63" s="856"/>
      <c r="AD63" s="856"/>
      <c r="AE63" s="856">
        <f>[1]UnosPod!S967</f>
        <v>0</v>
      </c>
      <c r="AF63" s="856"/>
      <c r="AG63" s="856"/>
      <c r="AH63" s="856"/>
      <c r="AI63" s="856"/>
      <c r="AJ63" s="856">
        <f>[1]UnosPod!X967</f>
        <v>0</v>
      </c>
      <c r="AK63" s="856"/>
      <c r="AL63" s="856"/>
      <c r="AM63" s="856"/>
      <c r="AN63" s="856"/>
      <c r="AO63" s="856">
        <f>[1]UnosPod!AC967</f>
        <v>0</v>
      </c>
      <c r="AP63" s="856"/>
      <c r="AQ63" s="856"/>
      <c r="AR63" s="856"/>
      <c r="AS63" s="857"/>
      <c r="AT63" s="858">
        <f>[1]UnosPod!AH967</f>
        <v>0</v>
      </c>
      <c r="AU63" s="859"/>
      <c r="AV63" s="859"/>
      <c r="AW63" s="859"/>
      <c r="AX63" s="860"/>
      <c r="AY63" s="858">
        <f>[1]UnosPod!AM967</f>
        <v>0</v>
      </c>
      <c r="AZ63" s="859"/>
      <c r="BA63" s="859"/>
      <c r="BB63" s="859"/>
      <c r="BC63" s="860"/>
      <c r="BD63" s="858">
        <f>ROUND([1]UnosPod!AR967,0)</f>
        <v>0</v>
      </c>
      <c r="BE63" s="859"/>
      <c r="BF63" s="859"/>
      <c r="BG63" s="859"/>
      <c r="BH63" s="860"/>
    </row>
    <row r="64" spans="1:60" ht="15" x14ac:dyDescent="0.25">
      <c r="A64" s="264" t="s">
        <v>627</v>
      </c>
      <c r="B64" s="249" t="str">
        <f>"Stanje na dan 31/12/"&amp;[1]Baza!C6-1&amp;".godine"</f>
        <v>Stanje na dan 31/12/2017.godine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50"/>
      <c r="S64" s="879">
        <v>912</v>
      </c>
      <c r="T64" s="880"/>
      <c r="U64" s="839">
        <f>[1]UnosPod!I968</f>
        <v>400000</v>
      </c>
      <c r="V64" s="840"/>
      <c r="W64" s="840"/>
      <c r="X64" s="840"/>
      <c r="Y64" s="840"/>
      <c r="Z64" s="840">
        <f>[1]UnosPod!N968</f>
        <v>0</v>
      </c>
      <c r="AA64" s="840"/>
      <c r="AB64" s="840"/>
      <c r="AC64" s="840"/>
      <c r="AD64" s="840"/>
      <c r="AE64" s="840">
        <f>[1]UnosPod!S968</f>
        <v>0</v>
      </c>
      <c r="AF64" s="840"/>
      <c r="AG64" s="840"/>
      <c r="AH64" s="840"/>
      <c r="AI64" s="840"/>
      <c r="AJ64" s="840">
        <f>[1]UnosPod!X968</f>
        <v>65090</v>
      </c>
      <c r="AK64" s="840"/>
      <c r="AL64" s="840"/>
      <c r="AM64" s="840"/>
      <c r="AN64" s="840"/>
      <c r="AO64" s="840">
        <f>[1]UnosPod!AC968</f>
        <v>310473</v>
      </c>
      <c r="AP64" s="840"/>
      <c r="AQ64" s="840"/>
      <c r="AR64" s="840"/>
      <c r="AS64" s="841"/>
      <c r="AT64" s="842">
        <f>[1]UnosPod!AH968</f>
        <v>775563</v>
      </c>
      <c r="AU64" s="843"/>
      <c r="AV64" s="843"/>
      <c r="AW64" s="843"/>
      <c r="AX64" s="844"/>
      <c r="AY64" s="842">
        <f>[1]UnosPod!AM968</f>
        <v>0</v>
      </c>
      <c r="AZ64" s="843"/>
      <c r="BA64" s="843"/>
      <c r="BB64" s="843"/>
      <c r="BC64" s="844"/>
      <c r="BD64" s="842">
        <f>ROUND([1]UnosPod!AR968,0)</f>
        <v>775563</v>
      </c>
      <c r="BE64" s="843"/>
      <c r="BF64" s="843"/>
      <c r="BG64" s="843"/>
      <c r="BH64" s="844"/>
    </row>
    <row r="65" spans="1:144" ht="18" customHeight="1" x14ac:dyDescent="0.25">
      <c r="A65" s="251" t="s">
        <v>629</v>
      </c>
      <c r="B65" s="252" t="s">
        <v>749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3"/>
      <c r="S65" s="845">
        <v>913</v>
      </c>
      <c r="T65" s="846"/>
      <c r="U65" s="847">
        <f>[1]UnosPod!I969</f>
        <v>0</v>
      </c>
      <c r="V65" s="848"/>
      <c r="W65" s="848"/>
      <c r="X65" s="848"/>
      <c r="Y65" s="848"/>
      <c r="Z65" s="848">
        <f>[1]UnosPod!N969</f>
        <v>0</v>
      </c>
      <c r="AA65" s="848"/>
      <c r="AB65" s="848"/>
      <c r="AC65" s="848"/>
      <c r="AD65" s="848"/>
      <c r="AE65" s="848">
        <f>[1]UnosPod!S969</f>
        <v>0</v>
      </c>
      <c r="AF65" s="848"/>
      <c r="AG65" s="848"/>
      <c r="AH65" s="848"/>
      <c r="AI65" s="848"/>
      <c r="AJ65" s="848">
        <f>[1]UnosPod!X969</f>
        <v>0</v>
      </c>
      <c r="AK65" s="848"/>
      <c r="AL65" s="848"/>
      <c r="AM65" s="848"/>
      <c r="AN65" s="848"/>
      <c r="AO65" s="848">
        <f>[1]UnosPod!AC969</f>
        <v>0</v>
      </c>
      <c r="AP65" s="848"/>
      <c r="AQ65" s="848"/>
      <c r="AR65" s="848"/>
      <c r="AS65" s="849"/>
      <c r="AT65" s="850">
        <f>[1]UnosPod!AH969</f>
        <v>0</v>
      </c>
      <c r="AU65" s="851"/>
      <c r="AV65" s="851"/>
      <c r="AW65" s="851"/>
      <c r="AX65" s="852"/>
      <c r="AY65" s="850">
        <f>[1]UnosPod!AM969</f>
        <v>0</v>
      </c>
      <c r="AZ65" s="851"/>
      <c r="BA65" s="851"/>
      <c r="BB65" s="851"/>
      <c r="BC65" s="852"/>
      <c r="BD65" s="850">
        <f>ROUND([1]UnosPod!AR969,0)</f>
        <v>0</v>
      </c>
      <c r="BE65" s="851"/>
      <c r="BF65" s="851"/>
      <c r="BG65" s="851"/>
      <c r="BH65" s="852"/>
    </row>
    <row r="66" spans="1:144" ht="18" customHeight="1" x14ac:dyDescent="0.25">
      <c r="A66" s="254" t="s">
        <v>631</v>
      </c>
      <c r="B66" s="255" t="s">
        <v>750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6"/>
      <c r="S66" s="853">
        <v>914</v>
      </c>
      <c r="T66" s="854"/>
      <c r="U66" s="855">
        <f>[1]UnosPod!I970</f>
        <v>0</v>
      </c>
      <c r="V66" s="856"/>
      <c r="W66" s="856"/>
      <c r="X66" s="856"/>
      <c r="Y66" s="856"/>
      <c r="Z66" s="856">
        <f>[1]UnosPod!N970</f>
        <v>0</v>
      </c>
      <c r="AA66" s="856"/>
      <c r="AB66" s="856"/>
      <c r="AC66" s="856"/>
      <c r="AD66" s="856"/>
      <c r="AE66" s="856">
        <f>[1]UnosPod!S970</f>
        <v>0</v>
      </c>
      <c r="AF66" s="856"/>
      <c r="AG66" s="856"/>
      <c r="AH66" s="856"/>
      <c r="AI66" s="856"/>
      <c r="AJ66" s="856">
        <f>[1]UnosPod!X970</f>
        <v>0</v>
      </c>
      <c r="AK66" s="856"/>
      <c r="AL66" s="856"/>
      <c r="AM66" s="856"/>
      <c r="AN66" s="856"/>
      <c r="AO66" s="856">
        <f>[1]UnosPod!AC970</f>
        <v>0</v>
      </c>
      <c r="AP66" s="856"/>
      <c r="AQ66" s="856"/>
      <c r="AR66" s="856"/>
      <c r="AS66" s="857"/>
      <c r="AT66" s="858">
        <f>[1]UnosPod!AH970</f>
        <v>0</v>
      </c>
      <c r="AU66" s="859"/>
      <c r="AV66" s="859"/>
      <c r="AW66" s="859"/>
      <c r="AX66" s="860"/>
      <c r="AY66" s="858">
        <f>[1]UnosPod!AM970</f>
        <v>0</v>
      </c>
      <c r="AZ66" s="859"/>
      <c r="BA66" s="859"/>
      <c r="BB66" s="859"/>
      <c r="BC66" s="860"/>
      <c r="BD66" s="858">
        <f>ROUND([1]UnosPod!AR970,0)</f>
        <v>0</v>
      </c>
      <c r="BE66" s="859"/>
      <c r="BF66" s="859"/>
      <c r="BG66" s="859"/>
      <c r="BH66" s="860"/>
    </row>
    <row r="67" spans="1:144" ht="28.5" customHeight="1" x14ac:dyDescent="0.25">
      <c r="A67" s="265" t="s">
        <v>633</v>
      </c>
      <c r="B67" s="861" t="str">
        <f>"Ponovno iskazano stanje na dan 31.12."&amp;[1]Baza!C6-1&amp;".god."&amp;" odnosno 01.01."&amp;[1]Baza!C6&amp;".g."&amp;" (912+913+914)"</f>
        <v>Ponovno iskazano stanje na dan 31.12.2017.god. odnosno 01.01.2018.g. (912+913+914)</v>
      </c>
      <c r="C67" s="861"/>
      <c r="D67" s="861"/>
      <c r="E67" s="861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2"/>
      <c r="S67" s="881">
        <v>915</v>
      </c>
      <c r="T67" s="882"/>
      <c r="U67" s="839">
        <f>[1]UnosPod!I971</f>
        <v>400000</v>
      </c>
      <c r="V67" s="840"/>
      <c r="W67" s="840"/>
      <c r="X67" s="840"/>
      <c r="Y67" s="840"/>
      <c r="Z67" s="840">
        <f>[1]UnosPod!N971</f>
        <v>0</v>
      </c>
      <c r="AA67" s="840"/>
      <c r="AB67" s="840"/>
      <c r="AC67" s="840"/>
      <c r="AD67" s="840"/>
      <c r="AE67" s="840">
        <f>[1]UnosPod!S971</f>
        <v>0</v>
      </c>
      <c r="AF67" s="840"/>
      <c r="AG67" s="840"/>
      <c r="AH67" s="840"/>
      <c r="AI67" s="840"/>
      <c r="AJ67" s="840">
        <f>[1]UnosPod!X971</f>
        <v>65090</v>
      </c>
      <c r="AK67" s="840"/>
      <c r="AL67" s="840"/>
      <c r="AM67" s="840"/>
      <c r="AN67" s="840"/>
      <c r="AO67" s="840">
        <f>[1]UnosPod!AC971</f>
        <v>310473</v>
      </c>
      <c r="AP67" s="840"/>
      <c r="AQ67" s="840"/>
      <c r="AR67" s="840"/>
      <c r="AS67" s="841"/>
      <c r="AT67" s="842">
        <f>[1]UnosPod!AH971</f>
        <v>775563</v>
      </c>
      <c r="AU67" s="843"/>
      <c r="AV67" s="843"/>
      <c r="AW67" s="843"/>
      <c r="AX67" s="844"/>
      <c r="AY67" s="842">
        <f>[1]UnosPod!AM971</f>
        <v>0</v>
      </c>
      <c r="AZ67" s="843"/>
      <c r="BA67" s="843"/>
      <c r="BB67" s="843"/>
      <c r="BC67" s="844"/>
      <c r="BD67" s="842">
        <f>ROUND([1]UnosPod!AR971,0)</f>
        <v>775563</v>
      </c>
      <c r="BE67" s="843"/>
      <c r="BF67" s="843"/>
      <c r="BG67" s="843"/>
      <c r="BH67" s="844"/>
    </row>
    <row r="68" spans="1:144" ht="18.75" customHeight="1" x14ac:dyDescent="0.25">
      <c r="A68" s="251" t="s">
        <v>635</v>
      </c>
      <c r="B68" s="252" t="s">
        <v>751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3"/>
      <c r="S68" s="845">
        <v>916</v>
      </c>
      <c r="T68" s="846"/>
      <c r="U68" s="847">
        <f>[1]UnosPod!I972</f>
        <v>0</v>
      </c>
      <c r="V68" s="848"/>
      <c r="W68" s="848"/>
      <c r="X68" s="848"/>
      <c r="Y68" s="848"/>
      <c r="Z68" s="848">
        <f>[1]UnosPod!N972</f>
        <v>0</v>
      </c>
      <c r="AA68" s="848"/>
      <c r="AB68" s="848"/>
      <c r="AC68" s="848"/>
      <c r="AD68" s="848"/>
      <c r="AE68" s="848">
        <f>[1]UnosPod!S972</f>
        <v>0</v>
      </c>
      <c r="AF68" s="848"/>
      <c r="AG68" s="848"/>
      <c r="AH68" s="848"/>
      <c r="AI68" s="848"/>
      <c r="AJ68" s="848">
        <f>[1]UnosPod!X972</f>
        <v>0</v>
      </c>
      <c r="AK68" s="848"/>
      <c r="AL68" s="848"/>
      <c r="AM68" s="848"/>
      <c r="AN68" s="848"/>
      <c r="AO68" s="848">
        <f>[1]UnosPod!AC972</f>
        <v>0</v>
      </c>
      <c r="AP68" s="848"/>
      <c r="AQ68" s="848"/>
      <c r="AR68" s="848"/>
      <c r="AS68" s="849"/>
      <c r="AT68" s="850">
        <f>[1]UnosPod!AH972</f>
        <v>0</v>
      </c>
      <c r="AU68" s="851"/>
      <c r="AV68" s="851"/>
      <c r="AW68" s="851"/>
      <c r="AX68" s="852"/>
      <c r="AY68" s="850">
        <f>[1]UnosPod!AM972</f>
        <v>0</v>
      </c>
      <c r="AZ68" s="851"/>
      <c r="BA68" s="851"/>
      <c r="BB68" s="851"/>
      <c r="BC68" s="852"/>
      <c r="BD68" s="850">
        <f>ROUND([1]UnosPod!AR972,0)</f>
        <v>0</v>
      </c>
      <c r="BE68" s="851"/>
      <c r="BF68" s="851"/>
      <c r="BG68" s="851"/>
      <c r="BH68" s="852"/>
    </row>
    <row r="69" spans="1:144" ht="27.75" customHeight="1" x14ac:dyDescent="0.25">
      <c r="A69" s="259" t="s">
        <v>637</v>
      </c>
      <c r="B69" s="865" t="s">
        <v>752</v>
      </c>
      <c r="C69" s="865"/>
      <c r="D69" s="865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6"/>
      <c r="S69" s="867">
        <v>917</v>
      </c>
      <c r="T69" s="868"/>
      <c r="U69" s="869">
        <f>[1]UnosPod!I973</f>
        <v>0</v>
      </c>
      <c r="V69" s="870"/>
      <c r="W69" s="870"/>
      <c r="X69" s="870"/>
      <c r="Y69" s="870"/>
      <c r="Z69" s="870">
        <f>[1]UnosPod!N973</f>
        <v>0</v>
      </c>
      <c r="AA69" s="870"/>
      <c r="AB69" s="870"/>
      <c r="AC69" s="870"/>
      <c r="AD69" s="870"/>
      <c r="AE69" s="870">
        <f>[1]UnosPod!S973</f>
        <v>0</v>
      </c>
      <c r="AF69" s="870"/>
      <c r="AG69" s="870"/>
      <c r="AH69" s="870"/>
      <c r="AI69" s="870"/>
      <c r="AJ69" s="870">
        <f>[1]UnosPod!X973</f>
        <v>0</v>
      </c>
      <c r="AK69" s="870"/>
      <c r="AL69" s="870"/>
      <c r="AM69" s="870"/>
      <c r="AN69" s="870"/>
      <c r="AO69" s="870">
        <f>[1]UnosPod!AC973</f>
        <v>0</v>
      </c>
      <c r="AP69" s="870"/>
      <c r="AQ69" s="870"/>
      <c r="AR69" s="870"/>
      <c r="AS69" s="871"/>
      <c r="AT69" s="872">
        <f>[1]UnosPod!AH973</f>
        <v>0</v>
      </c>
      <c r="AU69" s="873"/>
      <c r="AV69" s="873"/>
      <c r="AW69" s="873"/>
      <c r="AX69" s="874"/>
      <c r="AY69" s="872">
        <f>[1]UnosPod!AM973</f>
        <v>0</v>
      </c>
      <c r="AZ69" s="873"/>
      <c r="BA69" s="873"/>
      <c r="BB69" s="873"/>
      <c r="BC69" s="874"/>
      <c r="BD69" s="872">
        <f>ROUND([1]UnosPod!AR973,0)</f>
        <v>0</v>
      </c>
      <c r="BE69" s="873"/>
      <c r="BF69" s="873"/>
      <c r="BG69" s="873"/>
      <c r="BH69" s="874"/>
    </row>
    <row r="70" spans="1:144" ht="27.75" customHeight="1" x14ac:dyDescent="0.25">
      <c r="A70" s="259" t="s">
        <v>639</v>
      </c>
      <c r="B70" s="865" t="s">
        <v>759</v>
      </c>
      <c r="C70" s="865"/>
      <c r="D70" s="865"/>
      <c r="E70" s="865"/>
      <c r="F70" s="865"/>
      <c r="G70" s="865"/>
      <c r="H70" s="865"/>
      <c r="I70" s="865"/>
      <c r="J70" s="865"/>
      <c r="K70" s="865"/>
      <c r="L70" s="865"/>
      <c r="M70" s="865"/>
      <c r="N70" s="865"/>
      <c r="O70" s="865"/>
      <c r="P70" s="865"/>
      <c r="Q70" s="865"/>
      <c r="R70" s="866"/>
      <c r="S70" s="867">
        <v>918</v>
      </c>
      <c r="T70" s="868"/>
      <c r="U70" s="869">
        <f>[1]UnosPod!I974</f>
        <v>0</v>
      </c>
      <c r="V70" s="870"/>
      <c r="W70" s="870"/>
      <c r="X70" s="870"/>
      <c r="Y70" s="870"/>
      <c r="Z70" s="870">
        <f>[1]UnosPod!N974</f>
        <v>0</v>
      </c>
      <c r="AA70" s="870"/>
      <c r="AB70" s="870"/>
      <c r="AC70" s="870"/>
      <c r="AD70" s="870"/>
      <c r="AE70" s="870">
        <f>[1]UnosPod!S974</f>
        <v>0</v>
      </c>
      <c r="AF70" s="870"/>
      <c r="AG70" s="870"/>
      <c r="AH70" s="870"/>
      <c r="AI70" s="870"/>
      <c r="AJ70" s="870">
        <f>[1]UnosPod!X974</f>
        <v>0</v>
      </c>
      <c r="AK70" s="870"/>
      <c r="AL70" s="870"/>
      <c r="AM70" s="870"/>
      <c r="AN70" s="870"/>
      <c r="AO70" s="870">
        <f>[1]UnosPod!AC974</f>
        <v>0</v>
      </c>
      <c r="AP70" s="870"/>
      <c r="AQ70" s="870"/>
      <c r="AR70" s="870"/>
      <c r="AS70" s="871"/>
      <c r="AT70" s="872">
        <f>[1]UnosPod!AH974</f>
        <v>0</v>
      </c>
      <c r="AU70" s="873"/>
      <c r="AV70" s="873"/>
      <c r="AW70" s="873"/>
      <c r="AX70" s="874"/>
      <c r="AY70" s="872">
        <f>[1]UnosPod!AM974</f>
        <v>0</v>
      </c>
      <c r="AZ70" s="873"/>
      <c r="BA70" s="873"/>
      <c r="BB70" s="873"/>
      <c r="BC70" s="874"/>
      <c r="BD70" s="872">
        <f>ROUND([1]UnosPod!AR974,0)</f>
        <v>0</v>
      </c>
      <c r="BE70" s="873"/>
      <c r="BF70" s="873"/>
      <c r="BG70" s="873"/>
      <c r="BH70" s="874"/>
    </row>
    <row r="71" spans="1:144" ht="18" customHeight="1" x14ac:dyDescent="0.25">
      <c r="A71" s="260" t="s">
        <v>642</v>
      </c>
      <c r="B71" s="261" t="s">
        <v>754</v>
      </c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2"/>
      <c r="S71" s="867">
        <v>919</v>
      </c>
      <c r="T71" s="868"/>
      <c r="U71" s="869">
        <f>[1]UnosPod!I975</f>
        <v>0</v>
      </c>
      <c r="V71" s="870"/>
      <c r="W71" s="870"/>
      <c r="X71" s="870"/>
      <c r="Y71" s="870"/>
      <c r="Z71" s="870">
        <f>[1]UnosPod!N975</f>
        <v>0</v>
      </c>
      <c r="AA71" s="870"/>
      <c r="AB71" s="870"/>
      <c r="AC71" s="870"/>
      <c r="AD71" s="870"/>
      <c r="AE71" s="870">
        <f>[1]UnosPod!S975</f>
        <v>0</v>
      </c>
      <c r="AF71" s="870"/>
      <c r="AG71" s="870"/>
      <c r="AH71" s="870"/>
      <c r="AI71" s="870"/>
      <c r="AJ71" s="870">
        <f>[1]UnosPod!X975</f>
        <v>0</v>
      </c>
      <c r="AK71" s="870"/>
      <c r="AL71" s="870"/>
      <c r="AM71" s="870"/>
      <c r="AN71" s="870"/>
      <c r="AO71" s="870">
        <f>[1]UnosPod!AC975</f>
        <v>139050</v>
      </c>
      <c r="AP71" s="870"/>
      <c r="AQ71" s="870"/>
      <c r="AR71" s="870"/>
      <c r="AS71" s="871"/>
      <c r="AT71" s="872">
        <f>[1]UnosPod!AH975</f>
        <v>139050</v>
      </c>
      <c r="AU71" s="873"/>
      <c r="AV71" s="873"/>
      <c r="AW71" s="873"/>
      <c r="AX71" s="874"/>
      <c r="AY71" s="872">
        <f>[1]UnosPod!AM975</f>
        <v>0</v>
      </c>
      <c r="AZ71" s="873"/>
      <c r="BA71" s="873"/>
      <c r="BB71" s="873"/>
      <c r="BC71" s="874"/>
      <c r="BD71" s="872">
        <f>ROUND([1]UnosPod!AR975,0)</f>
        <v>139050</v>
      </c>
      <c r="BE71" s="873"/>
      <c r="BF71" s="873"/>
      <c r="BG71" s="873"/>
      <c r="BH71" s="874"/>
    </row>
    <row r="72" spans="1:144" ht="18" customHeight="1" x14ac:dyDescent="0.25">
      <c r="A72" s="260" t="s">
        <v>644</v>
      </c>
      <c r="B72" s="261" t="s">
        <v>755</v>
      </c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2"/>
      <c r="S72" s="867">
        <v>920</v>
      </c>
      <c r="T72" s="868"/>
      <c r="U72" s="869">
        <f>[1]UnosPod!I976</f>
        <v>0</v>
      </c>
      <c r="V72" s="870"/>
      <c r="W72" s="870"/>
      <c r="X72" s="870"/>
      <c r="Y72" s="870"/>
      <c r="Z72" s="870">
        <f>[1]UnosPod!N976</f>
        <v>0</v>
      </c>
      <c r="AA72" s="870"/>
      <c r="AB72" s="870"/>
      <c r="AC72" s="870"/>
      <c r="AD72" s="870"/>
      <c r="AE72" s="870">
        <f>[1]UnosPod!S976</f>
        <v>0</v>
      </c>
      <c r="AF72" s="870"/>
      <c r="AG72" s="870"/>
      <c r="AH72" s="870"/>
      <c r="AI72" s="870"/>
      <c r="AJ72" s="870">
        <f>[1]UnosPod!X976</f>
        <v>-65090</v>
      </c>
      <c r="AK72" s="870"/>
      <c r="AL72" s="870"/>
      <c r="AM72" s="870"/>
      <c r="AN72" s="870"/>
      <c r="AO72" s="870">
        <f>[1]UnosPod!AC976</f>
        <v>65090</v>
      </c>
      <c r="AP72" s="870"/>
      <c r="AQ72" s="870"/>
      <c r="AR72" s="870"/>
      <c r="AS72" s="871"/>
      <c r="AT72" s="872">
        <f>[1]UnosPod!AH976</f>
        <v>0</v>
      </c>
      <c r="AU72" s="873"/>
      <c r="AV72" s="873"/>
      <c r="AW72" s="873"/>
      <c r="AX72" s="874"/>
      <c r="AY72" s="872">
        <f>[1]UnosPod!AM976</f>
        <v>0</v>
      </c>
      <c r="AZ72" s="873"/>
      <c r="BA72" s="873"/>
      <c r="BB72" s="873"/>
      <c r="BC72" s="874"/>
      <c r="BD72" s="872">
        <f>ROUND([1]UnosPod!AR976,0)</f>
        <v>0</v>
      </c>
      <c r="BE72" s="873"/>
      <c r="BF72" s="873"/>
      <c r="BG72" s="873"/>
      <c r="BH72" s="874"/>
    </row>
    <row r="73" spans="1:144" ht="28.5" customHeight="1" x14ac:dyDescent="0.25">
      <c r="A73" s="259" t="s">
        <v>646</v>
      </c>
      <c r="B73" s="865" t="s">
        <v>757</v>
      </c>
      <c r="C73" s="865"/>
      <c r="D73" s="865"/>
      <c r="E73" s="865"/>
      <c r="F73" s="865"/>
      <c r="G73" s="865"/>
      <c r="H73" s="865"/>
      <c r="I73" s="865"/>
      <c r="J73" s="865"/>
      <c r="K73" s="865"/>
      <c r="L73" s="865"/>
      <c r="M73" s="865"/>
      <c r="N73" s="865"/>
      <c r="O73" s="865"/>
      <c r="P73" s="865"/>
      <c r="Q73" s="865"/>
      <c r="R73" s="866"/>
      <c r="S73" s="867">
        <v>921</v>
      </c>
      <c r="T73" s="868"/>
      <c r="U73" s="869">
        <f>[1]UnosPod!I977</f>
        <v>0</v>
      </c>
      <c r="V73" s="870"/>
      <c r="W73" s="870"/>
      <c r="X73" s="870"/>
      <c r="Y73" s="870"/>
      <c r="Z73" s="870">
        <f>[1]UnosPod!N977</f>
        <v>0</v>
      </c>
      <c r="AA73" s="870"/>
      <c r="AB73" s="870"/>
      <c r="AC73" s="870"/>
      <c r="AD73" s="870"/>
      <c r="AE73" s="870">
        <f>[1]UnosPod!S977</f>
        <v>0</v>
      </c>
      <c r="AF73" s="870"/>
      <c r="AG73" s="870"/>
      <c r="AH73" s="870"/>
      <c r="AI73" s="870"/>
      <c r="AJ73" s="870">
        <f>[1]UnosPod!X977</f>
        <v>0</v>
      </c>
      <c r="AK73" s="870"/>
      <c r="AL73" s="870"/>
      <c r="AM73" s="870"/>
      <c r="AN73" s="870"/>
      <c r="AO73" s="870">
        <f>[1]UnosPod!AC977</f>
        <v>455113</v>
      </c>
      <c r="AP73" s="870"/>
      <c r="AQ73" s="870"/>
      <c r="AR73" s="870"/>
      <c r="AS73" s="871"/>
      <c r="AT73" s="872">
        <f>[1]UnosPod!AH977</f>
        <v>455113</v>
      </c>
      <c r="AU73" s="873"/>
      <c r="AV73" s="873"/>
      <c r="AW73" s="873"/>
      <c r="AX73" s="874"/>
      <c r="AY73" s="872">
        <f>[1]UnosPod!AM977</f>
        <v>0</v>
      </c>
      <c r="AZ73" s="873"/>
      <c r="BA73" s="873"/>
      <c r="BB73" s="873"/>
      <c r="BC73" s="874"/>
      <c r="BD73" s="872">
        <f>ROUND([1]UnosPod!AR977,0)</f>
        <v>455113</v>
      </c>
      <c r="BE73" s="873"/>
      <c r="BF73" s="873"/>
      <c r="BG73" s="873"/>
      <c r="BH73" s="874"/>
    </row>
    <row r="74" spans="1:144" ht="30.75" customHeight="1" x14ac:dyDescent="0.25">
      <c r="A74" s="263" t="s">
        <v>648</v>
      </c>
      <c r="B74" s="875" t="s">
        <v>760</v>
      </c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  <c r="P74" s="875"/>
      <c r="Q74" s="875"/>
      <c r="R74" s="876"/>
      <c r="S74" s="853">
        <v>922</v>
      </c>
      <c r="T74" s="854"/>
      <c r="U74" s="855">
        <f>[1]UnosPod!I978</f>
        <v>0</v>
      </c>
      <c r="V74" s="856"/>
      <c r="W74" s="856"/>
      <c r="X74" s="856"/>
      <c r="Y74" s="856"/>
      <c r="Z74" s="856">
        <f>[1]UnosPod!N978</f>
        <v>0</v>
      </c>
      <c r="AA74" s="856"/>
      <c r="AB74" s="856"/>
      <c r="AC74" s="856"/>
      <c r="AD74" s="856"/>
      <c r="AE74" s="856">
        <f>[1]UnosPod!S978</f>
        <v>0</v>
      </c>
      <c r="AF74" s="856"/>
      <c r="AG74" s="856"/>
      <c r="AH74" s="856"/>
      <c r="AI74" s="856"/>
      <c r="AJ74" s="856">
        <f>[1]UnosPod!X978</f>
        <v>0</v>
      </c>
      <c r="AK74" s="856"/>
      <c r="AL74" s="856"/>
      <c r="AM74" s="856"/>
      <c r="AN74" s="856"/>
      <c r="AO74" s="856">
        <f>[1]UnosPod!AC978</f>
        <v>0</v>
      </c>
      <c r="AP74" s="856"/>
      <c r="AQ74" s="856"/>
      <c r="AR74" s="856"/>
      <c r="AS74" s="857"/>
      <c r="AT74" s="858">
        <f>[1]UnosPod!AH978</f>
        <v>0</v>
      </c>
      <c r="AU74" s="859"/>
      <c r="AV74" s="859"/>
      <c r="AW74" s="859"/>
      <c r="AX74" s="860"/>
      <c r="AY74" s="858">
        <f>[1]UnosPod!AM978</f>
        <v>0</v>
      </c>
      <c r="AZ74" s="859"/>
      <c r="BA74" s="859"/>
      <c r="BB74" s="859"/>
      <c r="BC74" s="860"/>
      <c r="BD74" s="858">
        <f>ROUND([1]UnosPod!AR978,0)</f>
        <v>0</v>
      </c>
      <c r="BE74" s="859"/>
      <c r="BF74" s="859"/>
      <c r="BG74" s="859"/>
      <c r="BH74" s="860"/>
    </row>
    <row r="75" spans="1:144" ht="18.75" customHeight="1" x14ac:dyDescent="0.25">
      <c r="A75" s="266" t="s">
        <v>650</v>
      </c>
      <c r="B75" s="249" t="str">
        <f>"Stanje na dan "&amp;[1]Baza!C13&amp;[1]Baza!C6&amp;".godine"</f>
        <v>Stanje na dan 30.06.2018.godine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50"/>
      <c r="S75" s="879">
        <v>923</v>
      </c>
      <c r="T75" s="880"/>
      <c r="U75" s="884">
        <f>[1]UnosPod!I979</f>
        <v>400000</v>
      </c>
      <c r="V75" s="885"/>
      <c r="W75" s="885"/>
      <c r="X75" s="885"/>
      <c r="Y75" s="885"/>
      <c r="Z75" s="885">
        <f>[1]UnosPod!N979</f>
        <v>0</v>
      </c>
      <c r="AA75" s="885"/>
      <c r="AB75" s="885"/>
      <c r="AC75" s="885"/>
      <c r="AD75" s="885"/>
      <c r="AE75" s="885">
        <f>[1]UnosPod!S979</f>
        <v>0</v>
      </c>
      <c r="AF75" s="885"/>
      <c r="AG75" s="885"/>
      <c r="AH75" s="885"/>
      <c r="AI75" s="885"/>
      <c r="AJ75" s="885">
        <f>[1]UnosPod!X979</f>
        <v>0</v>
      </c>
      <c r="AK75" s="885"/>
      <c r="AL75" s="885"/>
      <c r="AM75" s="885"/>
      <c r="AN75" s="885"/>
      <c r="AO75" s="885">
        <f>[1]UnosPod!AC979</f>
        <v>59500</v>
      </c>
      <c r="AP75" s="885"/>
      <c r="AQ75" s="885"/>
      <c r="AR75" s="885"/>
      <c r="AS75" s="886"/>
      <c r="AT75" s="887">
        <f>[1]UnosPod!AH979</f>
        <v>459500</v>
      </c>
      <c r="AU75" s="888"/>
      <c r="AV75" s="888"/>
      <c r="AW75" s="888"/>
      <c r="AX75" s="889"/>
      <c r="AY75" s="887">
        <f>[1]UnosPod!AM979</f>
        <v>0</v>
      </c>
      <c r="AZ75" s="888"/>
      <c r="BA75" s="888"/>
      <c r="BB75" s="888"/>
      <c r="BC75" s="889"/>
      <c r="BD75" s="887">
        <f>ROUND([1]UnosPod!AR979,0)</f>
        <v>459500</v>
      </c>
      <c r="BE75" s="888"/>
      <c r="BF75" s="888"/>
      <c r="BG75" s="888"/>
      <c r="BH75" s="889"/>
    </row>
    <row r="76" spans="1:144" ht="15.75" customHeight="1" x14ac:dyDescent="0.2">
      <c r="V76" s="268"/>
      <c r="BD76" s="883"/>
      <c r="BE76" s="883"/>
      <c r="BF76" s="883"/>
      <c r="BG76" s="883"/>
      <c r="BH76" s="883"/>
      <c r="CB76" s="300"/>
      <c r="CC76" s="301"/>
      <c r="CD76" s="302"/>
      <c r="CE76" s="302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  <c r="CW76" s="286"/>
      <c r="CX76" s="286"/>
      <c r="CY76" s="301"/>
      <c r="CZ76" s="301"/>
      <c r="DA76" s="301"/>
      <c r="DB76" s="301"/>
      <c r="DC76" s="301"/>
      <c r="DD76" s="301"/>
      <c r="DE76" s="301"/>
      <c r="DF76" s="286"/>
      <c r="DG76" s="301"/>
      <c r="DH76" s="301"/>
      <c r="DI76" s="301"/>
      <c r="DJ76" s="301"/>
      <c r="DK76" s="286"/>
      <c r="DL76" s="301"/>
      <c r="DM76" s="301"/>
      <c r="DN76" s="301"/>
      <c r="DO76" s="301"/>
      <c r="DP76" s="286"/>
      <c r="DQ76" s="301"/>
      <c r="DR76" s="301"/>
      <c r="DS76" s="301"/>
      <c r="DT76" s="301"/>
      <c r="DU76" s="300"/>
      <c r="DV76" s="301"/>
      <c r="DW76" s="301"/>
      <c r="DX76" s="301"/>
      <c r="DY76" s="301"/>
      <c r="DZ76" s="301"/>
      <c r="EA76" s="304"/>
      <c r="EB76" s="304"/>
      <c r="EC76" s="304"/>
      <c r="ED76" s="304"/>
      <c r="EE76" s="300"/>
      <c r="EF76" s="301"/>
      <c r="EG76" s="301"/>
      <c r="EH76" s="301"/>
      <c r="EI76" s="301"/>
      <c r="EJ76" s="300"/>
      <c r="EK76" s="301"/>
      <c r="EL76" s="301"/>
      <c r="EM76" s="301"/>
      <c r="EN76" s="301"/>
    </row>
    <row r="77" spans="1:144" ht="15.75" customHeight="1" x14ac:dyDescent="0.2">
      <c r="V77" s="268"/>
      <c r="CM77" s="305"/>
      <c r="CN77" s="300"/>
      <c r="CO77" s="300"/>
      <c r="CP77" s="300"/>
      <c r="CQ77" s="306"/>
      <c r="CR77" s="306"/>
      <c r="CS77" s="306"/>
      <c r="CT77" s="306"/>
      <c r="CW77" s="290"/>
    </row>
    <row r="78" spans="1:144" ht="12.75" x14ac:dyDescent="0.2"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</row>
    <row r="79" spans="1:144" ht="12.75" x14ac:dyDescent="0.2"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</row>
    <row r="80" spans="1:144" ht="12.75" x14ac:dyDescent="0.2"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</row>
    <row r="81" spans="7:52" ht="12.75" x14ac:dyDescent="0.2"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</row>
    <row r="82" spans="7:52" ht="12.75" x14ac:dyDescent="0.2"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</row>
    <row r="83" spans="7:52" ht="12.75" x14ac:dyDescent="0.2"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AZ83" s="308"/>
    </row>
    <row r="84" spans="7:52" ht="12.75" x14ac:dyDescent="0.2"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</row>
  </sheetData>
  <mergeCells count="295">
    <mergeCell ref="BD76:BH76"/>
    <mergeCell ref="BD74:BH74"/>
    <mergeCell ref="S75:T75"/>
    <mergeCell ref="U75:Y75"/>
    <mergeCell ref="Z75:AD75"/>
    <mergeCell ref="AE75:AI75"/>
    <mergeCell ref="AJ75:AN75"/>
    <mergeCell ref="AO75:AS75"/>
    <mergeCell ref="AT75:AX75"/>
    <mergeCell ref="AY75:BC75"/>
    <mergeCell ref="BD75:BH75"/>
    <mergeCell ref="BD73:BH73"/>
    <mergeCell ref="B74:R74"/>
    <mergeCell ref="S74:T74"/>
    <mergeCell ref="U74:Y74"/>
    <mergeCell ref="Z74:AD74"/>
    <mergeCell ref="AE74:AI74"/>
    <mergeCell ref="AJ74:AN74"/>
    <mergeCell ref="AO74:AS74"/>
    <mergeCell ref="AT74:AX74"/>
    <mergeCell ref="AY74:BC74"/>
    <mergeCell ref="B73:R73"/>
    <mergeCell ref="S73:T73"/>
    <mergeCell ref="U73:Y73"/>
    <mergeCell ref="Z73:AD73"/>
    <mergeCell ref="AE73:AI73"/>
    <mergeCell ref="AJ73:AN73"/>
    <mergeCell ref="AO73:AS73"/>
    <mergeCell ref="AT73:AX73"/>
    <mergeCell ref="AY73:BC73"/>
    <mergeCell ref="S72:T72"/>
    <mergeCell ref="U72:Y72"/>
    <mergeCell ref="Z72:AD72"/>
    <mergeCell ref="AE72:AI72"/>
    <mergeCell ref="AJ72:AN72"/>
    <mergeCell ref="AO72:AS72"/>
    <mergeCell ref="AT72:AX72"/>
    <mergeCell ref="AY72:BC72"/>
    <mergeCell ref="BD72:BH72"/>
    <mergeCell ref="S71:T71"/>
    <mergeCell ref="U71:Y71"/>
    <mergeCell ref="Z71:AD71"/>
    <mergeCell ref="AE71:AI71"/>
    <mergeCell ref="AJ71:AN71"/>
    <mergeCell ref="AO71:AS71"/>
    <mergeCell ref="AT71:AX71"/>
    <mergeCell ref="AY71:BC71"/>
    <mergeCell ref="BD71:BH71"/>
    <mergeCell ref="BD69:BH69"/>
    <mergeCell ref="B70:R70"/>
    <mergeCell ref="S70:T70"/>
    <mergeCell ref="U70:Y70"/>
    <mergeCell ref="Z70:AD70"/>
    <mergeCell ref="AE70:AI70"/>
    <mergeCell ref="AJ70:AN70"/>
    <mergeCell ref="AO70:AS70"/>
    <mergeCell ref="AT70:AX70"/>
    <mergeCell ref="AY70:BC70"/>
    <mergeCell ref="BD70:BH70"/>
    <mergeCell ref="B69:R69"/>
    <mergeCell ref="S69:T69"/>
    <mergeCell ref="U69:Y69"/>
    <mergeCell ref="Z69:AD69"/>
    <mergeCell ref="AE69:AI69"/>
    <mergeCell ref="AJ69:AN69"/>
    <mergeCell ref="AO69:AS69"/>
    <mergeCell ref="AT69:AX69"/>
    <mergeCell ref="AY69:BC69"/>
    <mergeCell ref="BD67:BH67"/>
    <mergeCell ref="S68:T68"/>
    <mergeCell ref="U68:Y68"/>
    <mergeCell ref="Z68:AD68"/>
    <mergeCell ref="AE68:AI68"/>
    <mergeCell ref="AJ68:AN68"/>
    <mergeCell ref="AO68:AS68"/>
    <mergeCell ref="AT68:AX68"/>
    <mergeCell ref="AY68:BC68"/>
    <mergeCell ref="BD68:BH68"/>
    <mergeCell ref="BD65:BH65"/>
    <mergeCell ref="S66:T66"/>
    <mergeCell ref="U66:Y66"/>
    <mergeCell ref="Z66:AD66"/>
    <mergeCell ref="AE66:AI66"/>
    <mergeCell ref="AJ66:AN66"/>
    <mergeCell ref="AO66:AS66"/>
    <mergeCell ref="AT66:AX66"/>
    <mergeCell ref="AY66:BC66"/>
    <mergeCell ref="BD66:BH66"/>
    <mergeCell ref="S65:T65"/>
    <mergeCell ref="U65:Y65"/>
    <mergeCell ref="Z65:AD65"/>
    <mergeCell ref="AE65:AI65"/>
    <mergeCell ref="AJ65:AN65"/>
    <mergeCell ref="AO65:AS65"/>
    <mergeCell ref="AT65:AX65"/>
    <mergeCell ref="AY65:BC65"/>
    <mergeCell ref="B67:R67"/>
    <mergeCell ref="S67:T67"/>
    <mergeCell ref="U67:Y67"/>
    <mergeCell ref="Z67:AD67"/>
    <mergeCell ref="AE67:AI67"/>
    <mergeCell ref="AJ67:AN67"/>
    <mergeCell ref="AO67:AS67"/>
    <mergeCell ref="AT67:AX67"/>
    <mergeCell ref="AY67:BC67"/>
    <mergeCell ref="BD63:BH63"/>
    <mergeCell ref="S64:T64"/>
    <mergeCell ref="U64:Y64"/>
    <mergeCell ref="Z64:AD64"/>
    <mergeCell ref="AE64:AI64"/>
    <mergeCell ref="AJ64:AN64"/>
    <mergeCell ref="AO64:AS64"/>
    <mergeCell ref="AT64:AX64"/>
    <mergeCell ref="AY64:BC64"/>
    <mergeCell ref="BD64:BH64"/>
    <mergeCell ref="B63:R63"/>
    <mergeCell ref="S63:T63"/>
    <mergeCell ref="U63:Y63"/>
    <mergeCell ref="Z63:AD63"/>
    <mergeCell ref="AE63:AI63"/>
    <mergeCell ref="AJ63:AN63"/>
    <mergeCell ref="AO63:AS63"/>
    <mergeCell ref="AT63:AX63"/>
    <mergeCell ref="AY63:BC63"/>
    <mergeCell ref="AT61:AX61"/>
    <mergeCell ref="AY61:BC61"/>
    <mergeCell ref="BD61:BH61"/>
    <mergeCell ref="B62:R62"/>
    <mergeCell ref="S62:T62"/>
    <mergeCell ref="U62:Y62"/>
    <mergeCell ref="Z62:AD62"/>
    <mergeCell ref="AE62:AI62"/>
    <mergeCell ref="AJ62:AN62"/>
    <mergeCell ref="AO62:AS62"/>
    <mergeCell ref="S61:T61"/>
    <mergeCell ref="U61:Y61"/>
    <mergeCell ref="Z61:AD61"/>
    <mergeCell ref="AE61:AI61"/>
    <mergeCell ref="AJ61:AN61"/>
    <mergeCell ref="AO61:AS61"/>
    <mergeCell ref="AT62:AX62"/>
    <mergeCell ref="AY62:BC62"/>
    <mergeCell ref="BD62:BH62"/>
    <mergeCell ref="S60:T60"/>
    <mergeCell ref="U60:Y60"/>
    <mergeCell ref="Z60:AD60"/>
    <mergeCell ref="AE60:AI60"/>
    <mergeCell ref="AJ60:AN60"/>
    <mergeCell ref="AO60:AS60"/>
    <mergeCell ref="AT60:AX60"/>
    <mergeCell ref="AY60:BC60"/>
    <mergeCell ref="BD60:BH60"/>
    <mergeCell ref="BD58:BH58"/>
    <mergeCell ref="B59:R59"/>
    <mergeCell ref="S59:T59"/>
    <mergeCell ref="U59:Y59"/>
    <mergeCell ref="Z59:AD59"/>
    <mergeCell ref="AE59:AI59"/>
    <mergeCell ref="AJ59:AN59"/>
    <mergeCell ref="AO59:AS59"/>
    <mergeCell ref="AT59:AX59"/>
    <mergeCell ref="AY59:BC59"/>
    <mergeCell ref="BD59:BH59"/>
    <mergeCell ref="B58:R58"/>
    <mergeCell ref="S58:T58"/>
    <mergeCell ref="U58:Y58"/>
    <mergeCell ref="Z58:AD58"/>
    <mergeCell ref="AE58:AI58"/>
    <mergeCell ref="AJ58:AN58"/>
    <mergeCell ref="AO58:AS58"/>
    <mergeCell ref="AT58:AX58"/>
    <mergeCell ref="AY58:BC58"/>
    <mergeCell ref="BD56:BH56"/>
    <mergeCell ref="S57:T57"/>
    <mergeCell ref="U57:Y57"/>
    <mergeCell ref="Z57:AD57"/>
    <mergeCell ref="AE57:AI57"/>
    <mergeCell ref="AJ57:AN57"/>
    <mergeCell ref="AO57:AS57"/>
    <mergeCell ref="AT57:AX57"/>
    <mergeCell ref="AY57:BC57"/>
    <mergeCell ref="BD57:BH57"/>
    <mergeCell ref="B56:R56"/>
    <mergeCell ref="S56:T56"/>
    <mergeCell ref="U56:Y56"/>
    <mergeCell ref="Z56:AD56"/>
    <mergeCell ref="AE56:AI56"/>
    <mergeCell ref="AJ56:AN56"/>
    <mergeCell ref="AO56:AS56"/>
    <mergeCell ref="AT56:AX56"/>
    <mergeCell ref="AY56:BC56"/>
    <mergeCell ref="S55:T55"/>
    <mergeCell ref="U55:Y55"/>
    <mergeCell ref="Z55:AD55"/>
    <mergeCell ref="AE55:AI55"/>
    <mergeCell ref="AJ55:AN55"/>
    <mergeCell ref="AO55:AS55"/>
    <mergeCell ref="AT55:AX55"/>
    <mergeCell ref="AY55:BC55"/>
    <mergeCell ref="BD55:BH55"/>
    <mergeCell ref="S54:T54"/>
    <mergeCell ref="U54:Y54"/>
    <mergeCell ref="Z54:AD54"/>
    <mergeCell ref="AE54:AI54"/>
    <mergeCell ref="AJ54:AN54"/>
    <mergeCell ref="AO54:AS54"/>
    <mergeCell ref="AT54:AX54"/>
    <mergeCell ref="AY54:BC54"/>
    <mergeCell ref="BD54:BH54"/>
    <mergeCell ref="AU48:AU51"/>
    <mergeCell ref="AV48:AV51"/>
    <mergeCell ref="AJ52:AN52"/>
    <mergeCell ref="AO52:AS52"/>
    <mergeCell ref="AT52:AX52"/>
    <mergeCell ref="AY52:BC52"/>
    <mergeCell ref="BD52:BH52"/>
    <mergeCell ref="S53:T53"/>
    <mergeCell ref="U53:Y53"/>
    <mergeCell ref="Z53:AD53"/>
    <mergeCell ref="AE53:AI53"/>
    <mergeCell ref="AJ53:AN53"/>
    <mergeCell ref="AO53:AS53"/>
    <mergeCell ref="AT53:AX53"/>
    <mergeCell ref="AY53:BC53"/>
    <mergeCell ref="BD53:BH53"/>
    <mergeCell ref="AF48:AF51"/>
    <mergeCell ref="AG48:AG51"/>
    <mergeCell ref="A52:B52"/>
    <mergeCell ref="C52:R52"/>
    <mergeCell ref="S52:T52"/>
    <mergeCell ref="U52:Y52"/>
    <mergeCell ref="Z52:AD52"/>
    <mergeCell ref="AE52:AI52"/>
    <mergeCell ref="AT48:AT51"/>
    <mergeCell ref="BH47:BH51"/>
    <mergeCell ref="A48:B48"/>
    <mergeCell ref="C48:R48"/>
    <mergeCell ref="U48:U51"/>
    <mergeCell ref="V48:V51"/>
    <mergeCell ref="W48:W51"/>
    <mergeCell ref="X48:X51"/>
    <mergeCell ref="Y48:Y51"/>
    <mergeCell ref="Z48:Z51"/>
    <mergeCell ref="AA48:AA51"/>
    <mergeCell ref="BB47:BB51"/>
    <mergeCell ref="BC47:BC51"/>
    <mergeCell ref="BD47:BD51"/>
    <mergeCell ref="BE47:BE51"/>
    <mergeCell ref="BF47:BF51"/>
    <mergeCell ref="BG47:BG51"/>
    <mergeCell ref="AW48:AW51"/>
    <mergeCell ref="AX48:AX51"/>
    <mergeCell ref="A49:R49"/>
    <mergeCell ref="A50:R50"/>
    <mergeCell ref="A51:B51"/>
    <mergeCell ref="C51:R51"/>
    <mergeCell ref="AN48:AN51"/>
    <mergeCell ref="AO48:AO51"/>
    <mergeCell ref="C36:I36"/>
    <mergeCell ref="AV36:BE36"/>
    <mergeCell ref="AV38:BE38"/>
    <mergeCell ref="A47:B47"/>
    <mergeCell ref="C47:R47"/>
    <mergeCell ref="S47:T51"/>
    <mergeCell ref="U47:AX47"/>
    <mergeCell ref="AY47:AY51"/>
    <mergeCell ref="AZ47:AZ51"/>
    <mergeCell ref="BA47:BA51"/>
    <mergeCell ref="AP48:AP51"/>
    <mergeCell ref="AQ48:AQ51"/>
    <mergeCell ref="AR48:AR51"/>
    <mergeCell ref="AS48:AS51"/>
    <mergeCell ref="AH48:AH51"/>
    <mergeCell ref="AI48:AI51"/>
    <mergeCell ref="AJ48:AJ51"/>
    <mergeCell ref="AK48:AK51"/>
    <mergeCell ref="AL48:AL51"/>
    <mergeCell ref="AM48:AM51"/>
    <mergeCell ref="AB48:AB51"/>
    <mergeCell ref="AC48:AC51"/>
    <mergeCell ref="AD48:AD51"/>
    <mergeCell ref="AE48:AE51"/>
    <mergeCell ref="A14:P14"/>
    <mergeCell ref="W14:AL14"/>
    <mergeCell ref="AS14:BH14"/>
    <mergeCell ref="A22:BH22"/>
    <mergeCell ref="A24:BH24"/>
    <mergeCell ref="A35:B35"/>
    <mergeCell ref="AV2:BH2"/>
    <mergeCell ref="AX4:BH4"/>
    <mergeCell ref="BA8:BH8"/>
    <mergeCell ref="BA10:BH10"/>
    <mergeCell ref="A13:P13"/>
    <mergeCell ref="W13:AL13"/>
    <mergeCell ref="AS13:B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8"/>
  <sheetViews>
    <sheetView showGridLines="0" tabSelected="1" workbookViewId="0">
      <selection activeCell="E28" sqref="E28"/>
    </sheetView>
  </sheetViews>
  <sheetFormatPr defaultRowHeight="15.75" customHeight="1" x14ac:dyDescent="0.25"/>
  <cols>
    <col min="1" max="1" width="3" style="310" customWidth="1"/>
    <col min="2" max="2" width="2.7109375" style="310" customWidth="1"/>
    <col min="3" max="3" width="2.5703125" style="310" customWidth="1"/>
    <col min="4" max="4" width="2.7109375" style="310" customWidth="1"/>
    <col min="5" max="5" width="2.5703125" style="310" customWidth="1"/>
    <col min="6" max="6" width="2.7109375" style="310" customWidth="1"/>
    <col min="7" max="8" width="2.5703125" style="310" customWidth="1"/>
    <col min="9" max="9" width="2.7109375" style="310" customWidth="1"/>
    <col min="10" max="10" width="2.5703125" style="310" customWidth="1"/>
    <col min="11" max="11" width="2.7109375" style="310" customWidth="1"/>
    <col min="12" max="13" width="2.5703125" style="310" customWidth="1"/>
    <col min="14" max="14" width="2.7109375" style="310" customWidth="1"/>
    <col min="15" max="15" width="2.5703125" style="310" customWidth="1"/>
    <col min="16" max="16" width="2.7109375" style="310" customWidth="1"/>
    <col min="17" max="22" width="2.5703125" style="310" customWidth="1"/>
    <col min="23" max="23" width="2.7109375" style="310" customWidth="1"/>
    <col min="24" max="24" width="2.5703125" style="310" customWidth="1"/>
    <col min="25" max="26" width="4.42578125" style="310" customWidth="1"/>
    <col min="27" max="27" width="3.28515625" style="310" customWidth="1"/>
    <col min="28" max="28" width="2.7109375" style="310" customWidth="1"/>
    <col min="29" max="40" width="3.28515625" style="310" customWidth="1"/>
    <col min="41" max="41" width="2.42578125" style="310" customWidth="1"/>
    <col min="42" max="44" width="2.5703125" style="310" customWidth="1"/>
    <col min="45" max="45" width="2.7109375" style="310" customWidth="1"/>
    <col min="46" max="51" width="3" style="310" customWidth="1"/>
    <col min="52" max="57" width="2.85546875" style="310" customWidth="1"/>
    <col min="58" max="58" width="4" style="310" customWidth="1"/>
    <col min="59" max="59" width="2.7109375" style="310" customWidth="1"/>
    <col min="60" max="60" width="2.5703125" style="310" customWidth="1"/>
    <col min="61" max="61" width="2.7109375" style="310" customWidth="1"/>
    <col min="62" max="63" width="2.5703125" style="310" customWidth="1"/>
    <col min="64" max="64" width="2.7109375" style="310" customWidth="1"/>
    <col min="65" max="65" width="2.5703125" style="310" customWidth="1"/>
    <col min="66" max="66" width="2.7109375" style="310" customWidth="1"/>
    <col min="67" max="68" width="2.5703125" style="310" customWidth="1"/>
    <col min="69" max="69" width="2.7109375" style="310" customWidth="1"/>
    <col min="70" max="70" width="2.5703125" style="310" customWidth="1"/>
    <col min="71" max="71" width="2.7109375" style="310" customWidth="1"/>
    <col min="72" max="72" width="2.5703125" style="310" customWidth="1"/>
    <col min="73" max="16384" width="9.140625" style="310"/>
  </cols>
  <sheetData>
    <row r="1" spans="1:40" ht="15" x14ac:dyDescent="0.25">
      <c r="A1" s="309"/>
      <c r="AB1" s="311">
        <f>[1]UnosPod!AB8</f>
        <v>4</v>
      </c>
      <c r="AC1" s="311">
        <f>[1]UnosPod!AC8</f>
        <v>2</v>
      </c>
      <c r="AD1" s="311">
        <f>[1]UnosPod!AD8</f>
        <v>2</v>
      </c>
      <c r="AE1" s="311">
        <f>[1]UnosPod!AE8</f>
        <v>7</v>
      </c>
      <c r="AF1" s="311">
        <f>[1]UnosPod!AF8</f>
        <v>0</v>
      </c>
      <c r="AG1" s="311">
        <f>[1]UnosPod!AG8</f>
        <v>0</v>
      </c>
      <c r="AH1" s="311">
        <f>[1]UnosPod!AH8</f>
        <v>3</v>
      </c>
      <c r="AI1" s="311">
        <f>[1]UnosPod!AI8</f>
        <v>0</v>
      </c>
      <c r="AJ1" s="311">
        <f>[1]UnosPod!AJ8</f>
        <v>8</v>
      </c>
      <c r="AK1" s="311">
        <f>[1]UnosPod!AK8</f>
        <v>0</v>
      </c>
      <c r="AL1" s="311">
        <f>[1]UnosPod!AL8</f>
        <v>0</v>
      </c>
      <c r="AM1" s="311">
        <f>[1]UnosPod!AM8</f>
        <v>0</v>
      </c>
      <c r="AN1" s="311">
        <f>[1]UnosPod!AN8</f>
        <v>4</v>
      </c>
    </row>
    <row r="2" spans="1:40" ht="15" x14ac:dyDescent="0.25">
      <c r="AB2" s="895" t="s">
        <v>0</v>
      </c>
      <c r="AC2" s="895"/>
      <c r="AD2" s="895"/>
      <c r="AE2" s="895"/>
      <c r="AF2" s="895"/>
      <c r="AG2" s="895"/>
      <c r="AH2" s="895"/>
      <c r="AI2" s="895"/>
      <c r="AJ2" s="895"/>
      <c r="AK2" s="895"/>
      <c r="AL2" s="895"/>
      <c r="AM2" s="895"/>
      <c r="AN2" s="895"/>
    </row>
    <row r="3" spans="1:40" ht="15" x14ac:dyDescent="0.25">
      <c r="AC3" s="312">
        <f>[1]UnosPod!AB9</f>
        <v>2</v>
      </c>
      <c r="AD3" s="312">
        <f>[1]UnosPod!AC9</f>
        <v>2</v>
      </c>
      <c r="AE3" s="312">
        <f>[1]UnosPod!AD9</f>
        <v>7</v>
      </c>
      <c r="AF3" s="312">
        <f>[1]UnosPod!AE9</f>
        <v>0</v>
      </c>
      <c r="AG3" s="312">
        <f>[1]UnosPod!AF9</f>
        <v>0</v>
      </c>
      <c r="AH3" s="312">
        <f>[1]UnosPod!AG9</f>
        <v>3</v>
      </c>
      <c r="AI3" s="312">
        <f>[1]UnosPod!AH9</f>
        <v>0</v>
      </c>
      <c r="AJ3" s="312">
        <f>[1]UnosPod!AI9</f>
        <v>8</v>
      </c>
      <c r="AK3" s="312">
        <f>[1]UnosPod!AJ9</f>
        <v>0</v>
      </c>
      <c r="AL3" s="312">
        <f>[1]UnosPod!AK9</f>
        <v>0</v>
      </c>
      <c r="AM3" s="312">
        <f>[1]UnosPod!AL9</f>
        <v>0</v>
      </c>
      <c r="AN3" s="312">
        <f>[1]UnosPod!AM9</f>
        <v>4</v>
      </c>
    </row>
    <row r="4" spans="1:40" ht="15" x14ac:dyDescent="0.25">
      <c r="AD4" s="896" t="s">
        <v>1</v>
      </c>
      <c r="AE4" s="896"/>
      <c r="AF4" s="896"/>
      <c r="AG4" s="896"/>
      <c r="AH4" s="896"/>
      <c r="AI4" s="896"/>
      <c r="AJ4" s="896"/>
      <c r="AK4" s="896"/>
      <c r="AL4" s="896"/>
      <c r="AM4" s="896"/>
      <c r="AN4" s="896"/>
    </row>
    <row r="5" spans="1:40" ht="18.75" x14ac:dyDescent="0.3">
      <c r="A5" s="313" t="str">
        <f>Firma</f>
        <v xml:space="preserve">SME  INVEST d.o.o. 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AB5" s="315"/>
      <c r="AH5" s="9"/>
      <c r="AI5" s="9"/>
      <c r="AJ5" s="7">
        <f>[1]UnosPod!AB10</f>
        <v>6</v>
      </c>
      <c r="AK5" s="7">
        <f>[1]UnosPod!AC10</f>
        <v>6</v>
      </c>
      <c r="AL5" s="7">
        <f>[1]UnosPod!AD10</f>
        <v>3</v>
      </c>
      <c r="AM5" s="7">
        <f>[1]UnosPod!AE10</f>
        <v>0</v>
      </c>
      <c r="AN5" s="7">
        <f>[1]UnosPod!AF10</f>
        <v>0</v>
      </c>
    </row>
    <row r="6" spans="1:40" ht="15" x14ac:dyDescent="0.25">
      <c r="A6" s="897" t="s">
        <v>2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AB6" s="316"/>
      <c r="AH6" s="11"/>
      <c r="AI6" s="11"/>
      <c r="AJ6" s="11"/>
      <c r="AK6" s="11"/>
      <c r="AL6" s="11"/>
      <c r="AM6" s="11"/>
      <c r="AN6" s="274" t="s">
        <v>3</v>
      </c>
    </row>
    <row r="7" spans="1:40" x14ac:dyDescent="0.25">
      <c r="A7" s="317" t="str">
        <f>[1]UnosPod!F15</f>
        <v>Financijske djelatnosti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AG7" s="319"/>
      <c r="AH7" s="319"/>
      <c r="AI7" s="319"/>
      <c r="AJ7" s="319"/>
      <c r="AK7" s="320">
        <f>[1]UnosPod!AB11</f>
        <v>6</v>
      </c>
      <c r="AL7" s="320">
        <f>[1]UnosPod!AC11</f>
        <v>6</v>
      </c>
      <c r="AM7" s="320">
        <f>[1]UnosPod!AD11</f>
        <v>3</v>
      </c>
      <c r="AN7" s="320">
        <f>[1]UnosPod!AE11</f>
        <v>0</v>
      </c>
    </row>
    <row r="8" spans="1:40" ht="15" x14ac:dyDescent="0.25">
      <c r="A8" s="897" t="s">
        <v>4</v>
      </c>
      <c r="B8" s="897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AG8" s="321"/>
      <c r="AH8" s="321"/>
      <c r="AI8" s="321"/>
      <c r="AJ8" s="321"/>
      <c r="AK8" s="321"/>
      <c r="AL8" s="321"/>
      <c r="AM8" s="321"/>
      <c r="AN8" s="322" t="s">
        <v>5</v>
      </c>
    </row>
    <row r="9" spans="1:40" x14ac:dyDescent="0.25">
      <c r="A9" s="323" t="str">
        <f>Sjedište&amp;", "&amp;Adresa</f>
        <v>MOSTAR,  ul Kralja Petra Krešimira IV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AD9" s="319"/>
      <c r="AE9" s="319"/>
      <c r="AF9" s="319"/>
      <c r="AG9" s="325"/>
      <c r="AH9" s="325"/>
      <c r="AI9" s="325"/>
      <c r="AJ9" s="325"/>
      <c r="AK9" s="326"/>
      <c r="AL9" s="320">
        <f>[1]UnosPod!AB12</f>
        <v>1</v>
      </c>
      <c r="AM9" s="320">
        <f>[1]UnosPod!AC12</f>
        <v>8</v>
      </c>
      <c r="AN9" s="320">
        <f>[1]UnosPod!AD12</f>
        <v>0</v>
      </c>
    </row>
    <row r="10" spans="1:40" ht="15" x14ac:dyDescent="0.25">
      <c r="A10" s="897" t="s">
        <v>6</v>
      </c>
      <c r="B10" s="897"/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AD10" s="319"/>
      <c r="AE10" s="319"/>
      <c r="AF10" s="319"/>
      <c r="AG10" s="898" t="s">
        <v>7</v>
      </c>
      <c r="AH10" s="898"/>
      <c r="AI10" s="898"/>
      <c r="AJ10" s="898"/>
      <c r="AK10" s="898"/>
      <c r="AL10" s="898"/>
      <c r="AM10" s="898"/>
      <c r="AN10" s="898"/>
    </row>
    <row r="11" spans="1:40" ht="15" x14ac:dyDescent="0.25">
      <c r="AD11" s="319"/>
      <c r="AE11" s="319"/>
      <c r="AF11" s="319"/>
    </row>
    <row r="12" spans="1:40" ht="15" x14ac:dyDescent="0.25">
      <c r="A12" s="316" t="s">
        <v>8</v>
      </c>
      <c r="AD12" s="319"/>
      <c r="AE12" s="319"/>
      <c r="AF12" s="319"/>
    </row>
    <row r="13" spans="1:40" ht="15" x14ac:dyDescent="0.25">
      <c r="Q13" s="316"/>
      <c r="R13" s="316"/>
      <c r="S13" s="316"/>
      <c r="T13" s="316"/>
      <c r="U13" s="316"/>
      <c r="V13" s="316"/>
      <c r="Y13" s="327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</row>
    <row r="14" spans="1:40" ht="15" x14ac:dyDescent="0.25">
      <c r="Q14" s="316"/>
      <c r="R14" s="316"/>
      <c r="S14" s="316"/>
      <c r="T14" s="316"/>
      <c r="U14" s="316"/>
      <c r="V14" s="316"/>
      <c r="Y14" s="327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</row>
    <row r="15" spans="1:40" ht="15" x14ac:dyDescent="0.25">
      <c r="A15" s="890" t="str">
        <f>[1]UnosPod!AB13</f>
        <v>ADDIKO BANK D.D. SARAJEVO</v>
      </c>
      <c r="B15" s="890"/>
      <c r="C15" s="890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315"/>
      <c r="R15" s="315"/>
      <c r="S15" s="315"/>
      <c r="T15" s="315"/>
      <c r="U15" s="315"/>
      <c r="V15" s="315"/>
      <c r="Y15" s="890">
        <f>[1]UnosPod!AB15</f>
        <v>0</v>
      </c>
      <c r="Z15" s="890"/>
      <c r="AA15" s="890"/>
      <c r="AB15" s="890"/>
      <c r="AC15" s="890"/>
      <c r="AD15" s="890"/>
      <c r="AE15" s="890"/>
      <c r="AF15" s="890"/>
      <c r="AG15" s="890"/>
      <c r="AH15" s="890"/>
      <c r="AI15" s="890"/>
      <c r="AJ15" s="890"/>
      <c r="AK15" s="890"/>
      <c r="AL15" s="890"/>
      <c r="AM15" s="890"/>
      <c r="AN15" s="890"/>
    </row>
    <row r="16" spans="1:40" ht="15" x14ac:dyDescent="0.25">
      <c r="A16" s="891" t="s">
        <v>9</v>
      </c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327"/>
      <c r="R16" s="327"/>
      <c r="S16" s="327"/>
      <c r="T16" s="327"/>
      <c r="U16" s="327"/>
      <c r="V16" s="327"/>
      <c r="Y16" s="891" t="s">
        <v>9</v>
      </c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  <c r="AJ16" s="891"/>
      <c r="AK16" s="891"/>
      <c r="AL16" s="891"/>
      <c r="AM16" s="891"/>
      <c r="AN16" s="891"/>
    </row>
    <row r="17" spans="1:42" ht="15" x14ac:dyDescent="0.25">
      <c r="A17" s="328">
        <f>[1]UnosPod!AB14</f>
        <v>3</v>
      </c>
      <c r="B17" s="328">
        <f>[1]UnosPod!AC14</f>
        <v>0</v>
      </c>
      <c r="C17" s="328">
        <f>[1]UnosPod!AD14</f>
        <v>6</v>
      </c>
      <c r="D17" s="328">
        <f>[1]UnosPod!AE14</f>
        <v>0</v>
      </c>
      <c r="E17" s="328">
        <f>[1]UnosPod!AF14</f>
        <v>2</v>
      </c>
      <c r="F17" s="328">
        <f>[1]UnosPod!AG14</f>
        <v>1</v>
      </c>
      <c r="G17" s="328">
        <f>[1]UnosPod!AH14</f>
        <v>0</v>
      </c>
      <c r="H17" s="328">
        <f>[1]UnosPod!AI14</f>
        <v>0</v>
      </c>
      <c r="I17" s="328">
        <f>[1]UnosPod!AJ14</f>
        <v>0</v>
      </c>
      <c r="J17" s="328">
        <f>[1]UnosPod!AK14</f>
        <v>0</v>
      </c>
      <c r="K17" s="328">
        <f>[1]UnosPod!AL14</f>
        <v>0</v>
      </c>
      <c r="L17" s="328">
        <f>[1]UnosPod!AM14</f>
        <v>1</v>
      </c>
      <c r="M17" s="328">
        <f>[1]UnosPod!AN14</f>
        <v>9</v>
      </c>
      <c r="N17" s="328">
        <f>[1]UnosPod!AO14</f>
        <v>8</v>
      </c>
      <c r="O17" s="328">
        <f>[1]UnosPod!AP14</f>
        <v>9</v>
      </c>
      <c r="P17" s="328">
        <f>[1]UnosPod!AQ14</f>
        <v>3</v>
      </c>
      <c r="Q17" s="327"/>
      <c r="R17" s="327"/>
      <c r="S17" s="327"/>
      <c r="T17" s="327"/>
      <c r="U17" s="327"/>
      <c r="V17" s="327"/>
      <c r="Y17" s="328">
        <f>[1]UnosPod!AB16</f>
        <v>0</v>
      </c>
      <c r="Z17" s="328">
        <f>[1]UnosPod!AC16</f>
        <v>0</v>
      </c>
      <c r="AA17" s="328">
        <f>[1]UnosPod!AD16</f>
        <v>0</v>
      </c>
      <c r="AB17" s="328">
        <f>[1]UnosPod!AE16</f>
        <v>0</v>
      </c>
      <c r="AC17" s="328">
        <f>[1]UnosPod!AF16</f>
        <v>0</v>
      </c>
      <c r="AD17" s="328">
        <f>[1]UnosPod!AG16</f>
        <v>0</v>
      </c>
      <c r="AE17" s="328">
        <f>[1]UnosPod!AH16</f>
        <v>0</v>
      </c>
      <c r="AF17" s="328">
        <f>[1]UnosPod!AI16</f>
        <v>0</v>
      </c>
      <c r="AG17" s="328">
        <f>[1]UnosPod!AJ16</f>
        <v>0</v>
      </c>
      <c r="AH17" s="328">
        <f>[1]UnosPod!AK16</f>
        <v>0</v>
      </c>
      <c r="AI17" s="328">
        <f>[1]UnosPod!AL16</f>
        <v>0</v>
      </c>
      <c r="AJ17" s="328">
        <f>[1]UnosPod!AM16</f>
        <v>0</v>
      </c>
      <c r="AK17" s="328">
        <f>[1]UnosPod!AN16</f>
        <v>0</v>
      </c>
      <c r="AL17" s="328">
        <f>[1]UnosPod!AO16</f>
        <v>0</v>
      </c>
      <c r="AM17" s="328">
        <f>[1]UnosPod!AP16</f>
        <v>0</v>
      </c>
      <c r="AN17" s="328">
        <f>[1]UnosPod!AQ16</f>
        <v>0</v>
      </c>
    </row>
    <row r="18" spans="1:42" ht="15" x14ac:dyDescent="0.25"/>
    <row r="19" spans="1:42" ht="15" x14ac:dyDescent="0.25"/>
    <row r="20" spans="1:42" ht="15" x14ac:dyDescent="0.25">
      <c r="A20" s="890">
        <f>[1]UnosPod!AB17</f>
        <v>0</v>
      </c>
      <c r="B20" s="890"/>
      <c r="C20" s="890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315"/>
      <c r="R20" s="315"/>
      <c r="S20" s="315"/>
      <c r="T20" s="315"/>
      <c r="U20" s="315"/>
      <c r="V20" s="315"/>
      <c r="Y20" s="892" t="s">
        <v>10</v>
      </c>
      <c r="Z20" s="893"/>
      <c r="AA20" s="893"/>
      <c r="AB20" s="893"/>
      <c r="AC20" s="893"/>
      <c r="AD20" s="893"/>
      <c r="AE20" s="893"/>
      <c r="AF20" s="893"/>
      <c r="AG20" s="893"/>
      <c r="AH20" s="893"/>
      <c r="AI20" s="893"/>
      <c r="AJ20" s="893"/>
      <c r="AK20" s="893"/>
      <c r="AL20" s="893"/>
      <c r="AM20" s="893"/>
      <c r="AN20" s="894"/>
    </row>
    <row r="21" spans="1:42" ht="15" x14ac:dyDescent="0.25">
      <c r="A21" s="891" t="s">
        <v>9</v>
      </c>
      <c r="B21" s="891"/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315"/>
      <c r="R21" s="315"/>
      <c r="S21" s="315"/>
      <c r="T21" s="315"/>
      <c r="U21" s="315"/>
      <c r="V21" s="315"/>
      <c r="Y21" s="899" t="s">
        <v>11</v>
      </c>
      <c r="Z21" s="900"/>
      <c r="AA21" s="900"/>
      <c r="AB21" s="900"/>
      <c r="AC21" s="900"/>
      <c r="AD21" s="900"/>
      <c r="AE21" s="900"/>
      <c r="AF21" s="900"/>
      <c r="AG21" s="900"/>
      <c r="AH21" s="900"/>
      <c r="AI21" s="900"/>
      <c r="AJ21" s="900"/>
      <c r="AK21" s="900"/>
      <c r="AL21" s="900"/>
      <c r="AM21" s="900"/>
      <c r="AN21" s="901"/>
    </row>
    <row r="22" spans="1:42" ht="15" x14ac:dyDescent="0.25">
      <c r="A22" s="328">
        <f>[1]UnosPod!AB18</f>
        <v>0</v>
      </c>
      <c r="B22" s="328">
        <f>[1]UnosPod!AC18</f>
        <v>0</v>
      </c>
      <c r="C22" s="328">
        <f>[1]UnosPod!AD18</f>
        <v>0</v>
      </c>
      <c r="D22" s="328">
        <f>[1]UnosPod!AE18</f>
        <v>0</v>
      </c>
      <c r="E22" s="328">
        <f>[1]UnosPod!AF18</f>
        <v>0</v>
      </c>
      <c r="F22" s="328">
        <f>[1]UnosPod!AG18</f>
        <v>0</v>
      </c>
      <c r="G22" s="328">
        <f>[1]UnosPod!AH18</f>
        <v>0</v>
      </c>
      <c r="H22" s="328">
        <f>[1]UnosPod!AI18</f>
        <v>0</v>
      </c>
      <c r="I22" s="328">
        <f>[1]UnosPod!AJ18</f>
        <v>0</v>
      </c>
      <c r="J22" s="328">
        <f>[1]UnosPod!AK18</f>
        <v>0</v>
      </c>
      <c r="K22" s="328">
        <f>[1]UnosPod!AL18</f>
        <v>0</v>
      </c>
      <c r="L22" s="328">
        <f>[1]UnosPod!AM18</f>
        <v>0</v>
      </c>
      <c r="M22" s="328">
        <f>[1]UnosPod!AN18</f>
        <v>0</v>
      </c>
      <c r="N22" s="328">
        <f>[1]UnosPod!AO18</f>
        <v>0</v>
      </c>
      <c r="O22" s="328">
        <f>[1]UnosPod!AP18</f>
        <v>0</v>
      </c>
      <c r="P22" s="328">
        <f>[1]UnosPod!AQ18</f>
        <v>0</v>
      </c>
      <c r="Q22" s="315"/>
      <c r="R22" s="315"/>
      <c r="S22" s="315"/>
      <c r="T22" s="315"/>
      <c r="U22" s="315"/>
      <c r="V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</row>
    <row r="23" spans="1:42" ht="15" x14ac:dyDescent="0.2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</row>
    <row r="24" spans="1:42" ht="15" x14ac:dyDescent="0.2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</row>
    <row r="25" spans="1:42" ht="15" x14ac:dyDescent="0.2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</row>
    <row r="26" spans="1:42" ht="26.25" x14ac:dyDescent="0.4">
      <c r="A26" s="902" t="s">
        <v>601</v>
      </c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2"/>
      <c r="AI26" s="902"/>
      <c r="AJ26" s="902"/>
      <c r="AK26" s="902"/>
      <c r="AL26" s="902"/>
      <c r="AM26" s="902"/>
      <c r="AN26" s="902"/>
    </row>
    <row r="27" spans="1:42" ht="18.75" x14ac:dyDescent="0.3">
      <c r="A27" s="903" t="str">
        <f>"NEIZRAVNI METOD za "&amp;PoslGod&amp;". godinu, zaključno sa "&amp;[1]UnosPod!M6&amp;[1]UnosPod!N6&amp;"."&amp;[1]UnosPod!O6&amp;[1]UnosPod!P6&amp;"."&amp;PoslGod&amp;". godine"</f>
        <v>NEIZRAVNI METOD za 2018. godinu, zaključno sa 30.06.2018. godine</v>
      </c>
      <c r="B27" s="903"/>
      <c r="C27" s="903"/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903"/>
      <c r="P27" s="903"/>
      <c r="Q27" s="903"/>
      <c r="R27" s="903"/>
      <c r="S27" s="903"/>
      <c r="T27" s="903"/>
      <c r="U27" s="903"/>
      <c r="V27" s="903"/>
      <c r="W27" s="903"/>
      <c r="X27" s="903"/>
      <c r="Y27" s="903"/>
      <c r="Z27" s="903"/>
      <c r="AA27" s="903"/>
      <c r="AB27" s="903"/>
      <c r="AC27" s="903"/>
      <c r="AD27" s="903"/>
      <c r="AE27" s="903"/>
      <c r="AF27" s="903"/>
      <c r="AG27" s="903"/>
      <c r="AH27" s="903"/>
      <c r="AI27" s="903"/>
      <c r="AJ27" s="903"/>
      <c r="AK27" s="903"/>
      <c r="AL27" s="903"/>
      <c r="AM27" s="903"/>
      <c r="AN27" s="903"/>
    </row>
    <row r="28" spans="1:42" x14ac:dyDescent="0.25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</row>
    <row r="29" spans="1:42" x14ac:dyDescent="0.2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</row>
    <row r="30" spans="1:42" ht="15" x14ac:dyDescent="0.25"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AO30" s="310" t="s">
        <v>602</v>
      </c>
    </row>
    <row r="31" spans="1:42" s="246" customFormat="1" x14ac:dyDescent="0.25">
      <c r="A31" s="904"/>
      <c r="B31" s="904"/>
      <c r="C31" s="905" t="s">
        <v>603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8" t="s">
        <v>16</v>
      </c>
      <c r="Z31" s="909"/>
      <c r="AA31" s="331"/>
      <c r="AB31" s="332"/>
      <c r="AC31" s="914" t="s">
        <v>604</v>
      </c>
      <c r="AD31" s="915"/>
      <c r="AE31" s="905" t="s">
        <v>18</v>
      </c>
      <c r="AF31" s="905"/>
      <c r="AG31" s="905"/>
      <c r="AH31" s="905"/>
      <c r="AI31" s="905"/>
      <c r="AJ31" s="905"/>
      <c r="AK31" s="905"/>
      <c r="AL31" s="905"/>
      <c r="AM31" s="905"/>
      <c r="AN31" s="905"/>
      <c r="AO31" s="905"/>
      <c r="AP31" s="905"/>
    </row>
    <row r="32" spans="1:42" s="335" customFormat="1" x14ac:dyDescent="0.25">
      <c r="A32" s="906" t="s">
        <v>605</v>
      </c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6"/>
      <c r="W32" s="906"/>
      <c r="X32" s="906"/>
      <c r="Y32" s="910"/>
      <c r="Z32" s="911"/>
      <c r="AA32" s="333" t="s">
        <v>606</v>
      </c>
      <c r="AB32" s="334"/>
      <c r="AC32" s="916"/>
      <c r="AD32" s="916"/>
      <c r="AE32" s="905" t="s">
        <v>21</v>
      </c>
      <c r="AF32" s="905"/>
      <c r="AG32" s="905"/>
      <c r="AH32" s="905"/>
      <c r="AI32" s="905"/>
      <c r="AJ32" s="905"/>
      <c r="AK32" s="905" t="s">
        <v>22</v>
      </c>
      <c r="AL32" s="905"/>
      <c r="AM32" s="905"/>
      <c r="AN32" s="905"/>
      <c r="AO32" s="905"/>
      <c r="AP32" s="905"/>
    </row>
    <row r="33" spans="1:42" s="246" customFormat="1" x14ac:dyDescent="0.25">
      <c r="A33" s="907" t="s">
        <v>607</v>
      </c>
      <c r="B33" s="907"/>
      <c r="C33" s="907"/>
      <c r="D33" s="907"/>
      <c r="E33" s="907"/>
      <c r="F33" s="907"/>
      <c r="G33" s="907"/>
      <c r="H33" s="907"/>
      <c r="I33" s="907"/>
      <c r="J33" s="907"/>
      <c r="K33" s="907"/>
      <c r="L33" s="907"/>
      <c r="M33" s="907"/>
      <c r="N33" s="907"/>
      <c r="O33" s="907"/>
      <c r="P33" s="907"/>
      <c r="Q33" s="907"/>
      <c r="R33" s="907"/>
      <c r="S33" s="907"/>
      <c r="T33" s="907"/>
      <c r="U33" s="907"/>
      <c r="V33" s="907"/>
      <c r="W33" s="907"/>
      <c r="X33" s="907"/>
      <c r="Y33" s="912"/>
      <c r="Z33" s="913"/>
      <c r="AA33" s="336" t="s">
        <v>608</v>
      </c>
      <c r="AB33" s="337"/>
      <c r="AC33" s="917"/>
      <c r="AD33" s="917"/>
      <c r="AE33" s="918"/>
      <c r="AF33" s="918"/>
      <c r="AG33" s="918"/>
      <c r="AH33" s="918"/>
      <c r="AI33" s="918"/>
      <c r="AJ33" s="918"/>
      <c r="AK33" s="918"/>
      <c r="AL33" s="918"/>
      <c r="AM33" s="918"/>
      <c r="AN33" s="918"/>
      <c r="AO33" s="918"/>
      <c r="AP33" s="918"/>
    </row>
    <row r="34" spans="1:42" s="246" customFormat="1" x14ac:dyDescent="0.25">
      <c r="A34" s="919">
        <v>1</v>
      </c>
      <c r="B34" s="919"/>
      <c r="C34" s="919">
        <v>2</v>
      </c>
      <c r="D34" s="919"/>
      <c r="E34" s="919"/>
      <c r="F34" s="919"/>
      <c r="G34" s="919"/>
      <c r="H34" s="919"/>
      <c r="I34" s="919"/>
      <c r="J34" s="919"/>
      <c r="K34" s="919"/>
      <c r="L34" s="919"/>
      <c r="M34" s="919"/>
      <c r="N34" s="919"/>
      <c r="O34" s="919"/>
      <c r="P34" s="919"/>
      <c r="Q34" s="919"/>
      <c r="R34" s="919"/>
      <c r="S34" s="919"/>
      <c r="T34" s="919"/>
      <c r="U34" s="919"/>
      <c r="V34" s="919"/>
      <c r="W34" s="919"/>
      <c r="X34" s="919"/>
      <c r="Y34" s="919">
        <v>3</v>
      </c>
      <c r="Z34" s="919"/>
      <c r="AA34" s="919"/>
      <c r="AB34" s="919"/>
      <c r="AC34" s="919"/>
      <c r="AD34" s="919"/>
      <c r="AE34" s="919">
        <v>4</v>
      </c>
      <c r="AF34" s="919"/>
      <c r="AG34" s="919"/>
      <c r="AH34" s="919"/>
      <c r="AI34" s="919"/>
      <c r="AJ34" s="919"/>
      <c r="AK34" s="919">
        <v>5</v>
      </c>
      <c r="AL34" s="919"/>
      <c r="AM34" s="919"/>
      <c r="AN34" s="919"/>
      <c r="AO34" s="919"/>
      <c r="AP34" s="919"/>
    </row>
    <row r="35" spans="1:42" s="123" customFormat="1" x14ac:dyDescent="0.25">
      <c r="A35" s="686"/>
      <c r="B35" s="686"/>
      <c r="C35" s="920" t="s">
        <v>609</v>
      </c>
      <c r="D35" s="920"/>
      <c r="E35" s="920"/>
      <c r="F35" s="920"/>
      <c r="G35" s="920"/>
      <c r="H35" s="920"/>
      <c r="I35" s="920"/>
      <c r="J35" s="920"/>
      <c r="K35" s="920"/>
      <c r="L35" s="920"/>
      <c r="M35" s="920"/>
      <c r="N35" s="920"/>
      <c r="O35" s="920"/>
      <c r="P35" s="920"/>
      <c r="Q35" s="920"/>
      <c r="R35" s="920"/>
      <c r="S35" s="920"/>
      <c r="T35" s="920"/>
      <c r="U35" s="920"/>
      <c r="V35" s="920"/>
      <c r="W35" s="920"/>
      <c r="X35" s="920"/>
      <c r="Y35" s="921"/>
      <c r="Z35" s="921"/>
      <c r="AA35" s="671"/>
      <c r="AB35" s="671"/>
      <c r="AC35" s="921"/>
      <c r="AD35" s="921"/>
      <c r="AE35" s="922"/>
      <c r="AF35" s="922"/>
      <c r="AG35" s="922"/>
      <c r="AH35" s="922"/>
      <c r="AI35" s="922"/>
      <c r="AJ35" s="922"/>
      <c r="AK35" s="922"/>
      <c r="AL35" s="922"/>
      <c r="AM35" s="922"/>
      <c r="AN35" s="922"/>
      <c r="AO35" s="922"/>
      <c r="AP35" s="922"/>
    </row>
    <row r="36" spans="1:42" s="123" customFormat="1" x14ac:dyDescent="0.25">
      <c r="A36" s="927" t="s">
        <v>293</v>
      </c>
      <c r="B36" s="927"/>
      <c r="C36" s="928" t="s">
        <v>610</v>
      </c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5" t="str">
        <f>[1]Baza!E378&amp;[1]Baza!E398</f>
        <v>4.1.1.-</v>
      </c>
      <c r="Z36" s="925"/>
      <c r="AA36" s="926"/>
      <c r="AB36" s="926"/>
      <c r="AC36" s="925">
        <v>401</v>
      </c>
      <c r="AD36" s="925"/>
      <c r="AE36" s="923">
        <f>ROUND([1]UnosPod!H1176,0)</f>
        <v>139050</v>
      </c>
      <c r="AF36" s="923"/>
      <c r="AG36" s="923"/>
      <c r="AH36" s="923"/>
      <c r="AI36" s="923"/>
      <c r="AJ36" s="923"/>
      <c r="AK36" s="923">
        <f>ROUND([1]PretGod!C415,0)</f>
        <v>310473</v>
      </c>
      <c r="AL36" s="923"/>
      <c r="AM36" s="923"/>
      <c r="AN36" s="923"/>
      <c r="AO36" s="923"/>
      <c r="AP36" s="923"/>
    </row>
    <row r="37" spans="1:42" s="123" customFormat="1" x14ac:dyDescent="0.25">
      <c r="A37" s="693"/>
      <c r="B37" s="693"/>
      <c r="C37" s="924" t="s">
        <v>611</v>
      </c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5"/>
      <c r="Z37" s="925"/>
      <c r="AA37" s="926"/>
      <c r="AB37" s="926"/>
      <c r="AC37" s="925"/>
      <c r="AD37" s="925"/>
      <c r="AE37" s="694"/>
      <c r="AF37" s="694"/>
      <c r="AG37" s="694"/>
      <c r="AH37" s="694"/>
      <c r="AI37" s="694"/>
      <c r="AJ37" s="694"/>
      <c r="AK37" s="694"/>
      <c r="AL37" s="694"/>
      <c r="AM37" s="694"/>
      <c r="AN37" s="694"/>
      <c r="AO37" s="694"/>
      <c r="AP37" s="694"/>
    </row>
    <row r="38" spans="1:42" s="123" customFormat="1" x14ac:dyDescent="0.25">
      <c r="A38" s="693" t="s">
        <v>297</v>
      </c>
      <c r="B38" s="693"/>
      <c r="C38" s="929" t="s">
        <v>612</v>
      </c>
      <c r="D38" s="929"/>
      <c r="E38" s="929"/>
      <c r="F38" s="929"/>
      <c r="G38" s="929"/>
      <c r="H38" s="929"/>
      <c r="I38" s="929"/>
      <c r="J38" s="929"/>
      <c r="K38" s="929"/>
      <c r="L38" s="929"/>
      <c r="M38" s="929"/>
      <c r="N38" s="929"/>
      <c r="O38" s="929"/>
      <c r="P38" s="929"/>
      <c r="Q38" s="929"/>
      <c r="R38" s="929"/>
      <c r="S38" s="929"/>
      <c r="T38" s="929"/>
      <c r="U38" s="929"/>
      <c r="V38" s="929"/>
      <c r="W38" s="929"/>
      <c r="X38" s="929"/>
      <c r="Y38" s="925"/>
      <c r="Z38" s="925"/>
      <c r="AA38" s="925" t="s">
        <v>613</v>
      </c>
      <c r="AB38" s="925"/>
      <c r="AC38" s="925"/>
      <c r="AD38" s="925"/>
      <c r="AE38" s="694">
        <f>ROUND([1]UnosPod!H1178,0)</f>
        <v>0</v>
      </c>
      <c r="AF38" s="694"/>
      <c r="AG38" s="694"/>
      <c r="AH38" s="694"/>
      <c r="AI38" s="694"/>
      <c r="AJ38" s="694"/>
      <c r="AK38" s="694">
        <f>ROUND([1]PretGod!C416,0)</f>
        <v>0</v>
      </c>
      <c r="AL38" s="694"/>
      <c r="AM38" s="694"/>
      <c r="AN38" s="694"/>
      <c r="AO38" s="694"/>
      <c r="AP38" s="694"/>
    </row>
    <row r="39" spans="1:42" s="123" customFormat="1" x14ac:dyDescent="0.25">
      <c r="A39" s="693" t="s">
        <v>301</v>
      </c>
      <c r="B39" s="693"/>
      <c r="C39" s="929" t="s">
        <v>614</v>
      </c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5"/>
      <c r="Z39" s="925"/>
      <c r="AA39" s="925" t="s">
        <v>615</v>
      </c>
      <c r="AB39" s="925"/>
      <c r="AC39" s="925"/>
      <c r="AD39" s="925"/>
      <c r="AE39" s="694">
        <f>ROUND([1]UnosPod!H1179,0)</f>
        <v>0</v>
      </c>
      <c r="AF39" s="694"/>
      <c r="AG39" s="694"/>
      <c r="AH39" s="694"/>
      <c r="AI39" s="694"/>
      <c r="AJ39" s="694"/>
      <c r="AK39" s="694">
        <f>ROUND([1]PretGod!C417,0)</f>
        <v>0</v>
      </c>
      <c r="AL39" s="694"/>
      <c r="AM39" s="694"/>
      <c r="AN39" s="694"/>
      <c r="AO39" s="694"/>
      <c r="AP39" s="694"/>
    </row>
    <row r="40" spans="1:42" s="123" customFormat="1" x14ac:dyDescent="0.25">
      <c r="A40" s="693" t="s">
        <v>305</v>
      </c>
      <c r="B40" s="693"/>
      <c r="C40" s="929" t="s">
        <v>616</v>
      </c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29"/>
      <c r="P40" s="929"/>
      <c r="Q40" s="929"/>
      <c r="R40" s="929"/>
      <c r="S40" s="929"/>
      <c r="T40" s="929"/>
      <c r="U40" s="929"/>
      <c r="V40" s="929"/>
      <c r="W40" s="929"/>
      <c r="X40" s="929"/>
      <c r="Y40" s="925"/>
      <c r="Z40" s="925"/>
      <c r="AA40" s="925" t="s">
        <v>617</v>
      </c>
      <c r="AB40" s="925"/>
      <c r="AC40" s="925"/>
      <c r="AD40" s="925"/>
      <c r="AE40" s="694">
        <f>ROUND([1]UnosPod!H1180,0)</f>
        <v>7059</v>
      </c>
      <c r="AF40" s="694"/>
      <c r="AG40" s="694"/>
      <c r="AH40" s="694"/>
      <c r="AI40" s="694"/>
      <c r="AJ40" s="694"/>
      <c r="AK40" s="694">
        <f>ROUND([1]PretGod!C418,0)</f>
        <v>21676</v>
      </c>
      <c r="AL40" s="694"/>
      <c r="AM40" s="694"/>
      <c r="AN40" s="694"/>
      <c r="AO40" s="694"/>
      <c r="AP40" s="694"/>
    </row>
    <row r="41" spans="1:42" s="123" customFormat="1" x14ac:dyDescent="0.25">
      <c r="A41" s="693" t="s">
        <v>309</v>
      </c>
      <c r="B41" s="693"/>
      <c r="C41" s="929" t="s">
        <v>618</v>
      </c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5"/>
      <c r="Z41" s="925"/>
      <c r="AA41" s="925" t="s">
        <v>615</v>
      </c>
      <c r="AB41" s="925"/>
      <c r="AC41" s="925"/>
      <c r="AD41" s="925"/>
      <c r="AE41" s="694">
        <f>ROUND([1]UnosPod!H1181,0)</f>
        <v>-70</v>
      </c>
      <c r="AF41" s="694"/>
      <c r="AG41" s="694"/>
      <c r="AH41" s="694"/>
      <c r="AI41" s="694"/>
      <c r="AJ41" s="694"/>
      <c r="AK41" s="694">
        <f>ROUND([1]PretGod!C419,0)</f>
        <v>0</v>
      </c>
      <c r="AL41" s="694"/>
      <c r="AM41" s="694"/>
      <c r="AN41" s="694"/>
      <c r="AO41" s="694"/>
      <c r="AP41" s="694"/>
    </row>
    <row r="42" spans="1:42" s="123" customFormat="1" x14ac:dyDescent="0.25">
      <c r="A42" s="693" t="s">
        <v>362</v>
      </c>
      <c r="B42" s="693"/>
      <c r="C42" s="930" t="s">
        <v>619</v>
      </c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  <c r="P42" s="930"/>
      <c r="Q42" s="930"/>
      <c r="R42" s="930"/>
      <c r="S42" s="930"/>
      <c r="T42" s="930"/>
      <c r="U42" s="930"/>
      <c r="V42" s="930"/>
      <c r="W42" s="930"/>
      <c r="X42" s="930"/>
      <c r="Y42" s="925"/>
      <c r="Z42" s="925"/>
      <c r="AA42" s="925" t="s">
        <v>615</v>
      </c>
      <c r="AB42" s="925"/>
      <c r="AC42" s="925"/>
      <c r="AD42" s="925"/>
      <c r="AE42" s="694">
        <f>ROUND([1]UnosPod!H1182,0)</f>
        <v>0</v>
      </c>
      <c r="AF42" s="694"/>
      <c r="AG42" s="694"/>
      <c r="AH42" s="694"/>
      <c r="AI42" s="694"/>
      <c r="AJ42" s="694"/>
      <c r="AK42" s="694">
        <f>ROUND([1]PretGod!C420,0)</f>
        <v>0</v>
      </c>
      <c r="AL42" s="694"/>
      <c r="AM42" s="694"/>
      <c r="AN42" s="694"/>
      <c r="AO42" s="694"/>
      <c r="AP42" s="694"/>
    </row>
    <row r="43" spans="1:42" s="123" customFormat="1" x14ac:dyDescent="0.25">
      <c r="A43" s="693" t="s">
        <v>366</v>
      </c>
      <c r="B43" s="693"/>
      <c r="C43" s="930" t="s">
        <v>620</v>
      </c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25"/>
      <c r="Z43" s="925"/>
      <c r="AA43" s="925" t="s">
        <v>615</v>
      </c>
      <c r="AB43" s="925"/>
      <c r="AC43" s="925"/>
      <c r="AD43" s="925"/>
      <c r="AE43" s="694">
        <f>ROUND([1]UnosPod!H1183,0)</f>
        <v>0</v>
      </c>
      <c r="AF43" s="694"/>
      <c r="AG43" s="694"/>
      <c r="AH43" s="694"/>
      <c r="AI43" s="694"/>
      <c r="AJ43" s="694"/>
      <c r="AK43" s="694">
        <f>ROUND([1]PretGod!C421,0)</f>
        <v>0</v>
      </c>
      <c r="AL43" s="694"/>
      <c r="AM43" s="694"/>
      <c r="AN43" s="694"/>
      <c r="AO43" s="694"/>
      <c r="AP43" s="694"/>
    </row>
    <row r="44" spans="1:42" s="123" customFormat="1" x14ac:dyDescent="0.25">
      <c r="A44" s="938" t="s">
        <v>370</v>
      </c>
      <c r="B44" s="939"/>
      <c r="C44" s="942" t="s">
        <v>621</v>
      </c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2"/>
      <c r="T44" s="942"/>
      <c r="U44" s="942"/>
      <c r="V44" s="942"/>
      <c r="W44" s="942"/>
      <c r="X44" s="942"/>
      <c r="Y44" s="943"/>
      <c r="Z44" s="943"/>
      <c r="AA44" s="944" t="s">
        <v>615</v>
      </c>
      <c r="AB44" s="945"/>
      <c r="AC44" s="943"/>
      <c r="AD44" s="943"/>
      <c r="AE44" s="931">
        <f>ROUND([1]UnosPod!H1184,0)</f>
        <v>0</v>
      </c>
      <c r="AF44" s="932"/>
      <c r="AG44" s="932"/>
      <c r="AH44" s="932"/>
      <c r="AI44" s="932"/>
      <c r="AJ44" s="933"/>
      <c r="AK44" s="931">
        <f>ROUND([1]PretGod!C422,0)</f>
        <v>0</v>
      </c>
      <c r="AL44" s="932"/>
      <c r="AM44" s="932"/>
      <c r="AN44" s="932"/>
      <c r="AO44" s="932"/>
      <c r="AP44" s="933"/>
    </row>
    <row r="45" spans="1:42" s="123" customFormat="1" x14ac:dyDescent="0.25">
      <c r="A45" s="940"/>
      <c r="B45" s="941"/>
      <c r="C45" s="209" t="s">
        <v>622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/>
      <c r="Y45" s="937"/>
      <c r="Z45" s="937"/>
      <c r="AA45" s="946"/>
      <c r="AB45" s="947"/>
      <c r="AC45" s="937"/>
      <c r="AD45" s="937"/>
      <c r="AE45" s="934"/>
      <c r="AF45" s="935"/>
      <c r="AG45" s="935"/>
      <c r="AH45" s="935"/>
      <c r="AI45" s="935"/>
      <c r="AJ45" s="936"/>
      <c r="AK45" s="934"/>
      <c r="AL45" s="935"/>
      <c r="AM45" s="935"/>
      <c r="AN45" s="935"/>
      <c r="AO45" s="935"/>
      <c r="AP45" s="936"/>
    </row>
    <row r="46" spans="1:42" s="123" customFormat="1" x14ac:dyDescent="0.25">
      <c r="A46" s="927" t="s">
        <v>623</v>
      </c>
      <c r="B46" s="927"/>
      <c r="C46" s="928" t="s">
        <v>624</v>
      </c>
      <c r="D46" s="928"/>
      <c r="E46" s="928"/>
      <c r="F46" s="928"/>
      <c r="G46" s="928"/>
      <c r="H46" s="928"/>
      <c r="I46" s="928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5"/>
      <c r="Z46" s="925"/>
      <c r="AA46" s="926"/>
      <c r="AB46" s="926"/>
      <c r="AC46" s="925">
        <v>402</v>
      </c>
      <c r="AD46" s="925"/>
      <c r="AE46" s="923">
        <f>SUM(AE38:AJ44)</f>
        <v>6989</v>
      </c>
      <c r="AF46" s="923"/>
      <c r="AG46" s="923"/>
      <c r="AH46" s="923"/>
      <c r="AI46" s="923"/>
      <c r="AJ46" s="923"/>
      <c r="AK46" s="923">
        <f>SUM(AK38:AP44)</f>
        <v>21676</v>
      </c>
      <c r="AL46" s="923"/>
      <c r="AM46" s="923"/>
      <c r="AN46" s="923"/>
      <c r="AO46" s="923"/>
      <c r="AP46" s="923"/>
    </row>
    <row r="47" spans="1:42" s="123" customFormat="1" x14ac:dyDescent="0.25">
      <c r="A47" s="693" t="s">
        <v>393</v>
      </c>
      <c r="B47" s="693"/>
      <c r="C47" s="929" t="s">
        <v>625</v>
      </c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5" t="str">
        <f>[1]Baza!E379&amp;[1]Baza!E399</f>
        <v>--</v>
      </c>
      <c r="Z47" s="925"/>
      <c r="AA47" s="925" t="s">
        <v>615</v>
      </c>
      <c r="AB47" s="925"/>
      <c r="AC47" s="925"/>
      <c r="AD47" s="925"/>
      <c r="AE47" s="694">
        <f>ROUND([1]UnosPod!H1187,0)</f>
        <v>0</v>
      </c>
      <c r="AF47" s="694"/>
      <c r="AG47" s="694"/>
      <c r="AH47" s="694"/>
      <c r="AI47" s="694"/>
      <c r="AJ47" s="694"/>
      <c r="AK47" s="694">
        <f>ROUND([1]PretGod!C424,0)</f>
        <v>0</v>
      </c>
      <c r="AL47" s="694"/>
      <c r="AM47" s="694"/>
      <c r="AN47" s="694"/>
      <c r="AO47" s="694"/>
      <c r="AP47" s="694"/>
    </row>
    <row r="48" spans="1:42" s="123" customFormat="1" x14ac:dyDescent="0.25">
      <c r="A48" s="693" t="s">
        <v>26</v>
      </c>
      <c r="B48" s="693"/>
      <c r="C48" s="929" t="s">
        <v>626</v>
      </c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5" t="str">
        <f>[1]Baza!E380&amp;[1]Baza!E400</f>
        <v>-4.2.3.</v>
      </c>
      <c r="Z48" s="925"/>
      <c r="AA48" s="925" t="s">
        <v>615</v>
      </c>
      <c r="AB48" s="925"/>
      <c r="AC48" s="925"/>
      <c r="AD48" s="925"/>
      <c r="AE48" s="694">
        <f>ROUND([1]UnosPod!H1188,0)</f>
        <v>-28106</v>
      </c>
      <c r="AF48" s="694"/>
      <c r="AG48" s="694"/>
      <c r="AH48" s="694"/>
      <c r="AI48" s="694"/>
      <c r="AJ48" s="694"/>
      <c r="AK48" s="694">
        <f>ROUND([1]PretGod!C425,0)</f>
        <v>25817</v>
      </c>
      <c r="AL48" s="694"/>
      <c r="AM48" s="694"/>
      <c r="AN48" s="694"/>
      <c r="AO48" s="694"/>
      <c r="AP48" s="694"/>
    </row>
    <row r="49" spans="1:58" s="123" customFormat="1" x14ac:dyDescent="0.25">
      <c r="A49" s="693" t="s">
        <v>627</v>
      </c>
      <c r="B49" s="693"/>
      <c r="C49" s="929" t="s">
        <v>628</v>
      </c>
      <c r="D49" s="929"/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5" t="str">
        <f>[1]Baza!E381&amp;[1]Baza!E401</f>
        <v>--</v>
      </c>
      <c r="Z49" s="925"/>
      <c r="AA49" s="925" t="s">
        <v>615</v>
      </c>
      <c r="AB49" s="925"/>
      <c r="AC49" s="925"/>
      <c r="AD49" s="925"/>
      <c r="AE49" s="694">
        <f>ROUND([1]UnosPod!H1189,0)</f>
        <v>0</v>
      </c>
      <c r="AF49" s="694"/>
      <c r="AG49" s="694"/>
      <c r="AH49" s="694"/>
      <c r="AI49" s="694"/>
      <c r="AJ49" s="694"/>
      <c r="AK49" s="694">
        <f>ROUND([1]PretGod!C426,0)</f>
        <v>0</v>
      </c>
      <c r="AL49" s="694"/>
      <c r="AM49" s="694"/>
      <c r="AN49" s="694"/>
      <c r="AO49" s="694"/>
      <c r="AP49" s="694"/>
    </row>
    <row r="50" spans="1:58" s="123" customFormat="1" x14ac:dyDescent="0.25">
      <c r="A50" s="693" t="s">
        <v>629</v>
      </c>
      <c r="B50" s="693"/>
      <c r="C50" s="929" t="s">
        <v>630</v>
      </c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5" t="str">
        <f>[1]Baza!E382&amp;[1]Baza!E402</f>
        <v>--</v>
      </c>
      <c r="Z50" s="925"/>
      <c r="AA50" s="925" t="s">
        <v>615</v>
      </c>
      <c r="AB50" s="925"/>
      <c r="AC50" s="925"/>
      <c r="AD50" s="925"/>
      <c r="AE50" s="694">
        <f>ROUND([1]UnosPod!H1190,0)</f>
        <v>0</v>
      </c>
      <c r="AF50" s="694"/>
      <c r="AG50" s="694"/>
      <c r="AH50" s="694"/>
      <c r="AI50" s="694"/>
      <c r="AJ50" s="694"/>
      <c r="AK50" s="694">
        <f>ROUND([1]PretGod!C427,0)</f>
        <v>0</v>
      </c>
      <c r="AL50" s="694"/>
      <c r="AM50" s="694"/>
      <c r="AN50" s="694"/>
      <c r="AO50" s="694"/>
      <c r="AP50" s="694"/>
    </row>
    <row r="51" spans="1:58" s="123" customFormat="1" x14ac:dyDescent="0.25">
      <c r="A51" s="693" t="s">
        <v>631</v>
      </c>
      <c r="B51" s="693"/>
      <c r="C51" s="929" t="s">
        <v>632</v>
      </c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5" t="str">
        <f>[1]Baza!E383&amp;[1]Baza!E403</f>
        <v>-4.2.2.</v>
      </c>
      <c r="Z51" s="925"/>
      <c r="AA51" s="925" t="s">
        <v>615</v>
      </c>
      <c r="AB51" s="925"/>
      <c r="AC51" s="925"/>
      <c r="AD51" s="925"/>
      <c r="AE51" s="694">
        <f>ROUND([1]UnosPod!H1191,0)</f>
        <v>-30272</v>
      </c>
      <c r="AF51" s="694"/>
      <c r="AG51" s="694"/>
      <c r="AH51" s="694"/>
      <c r="AI51" s="694"/>
      <c r="AJ51" s="694"/>
      <c r="AK51" s="694">
        <f>ROUND([1]PretGod!C428,0)</f>
        <v>20779</v>
      </c>
      <c r="AL51" s="694"/>
      <c r="AM51" s="694"/>
      <c r="AN51" s="694"/>
      <c r="AO51" s="694"/>
      <c r="AP51" s="694"/>
    </row>
    <row r="52" spans="1:58" s="123" customFormat="1" x14ac:dyDescent="0.25">
      <c r="A52" s="693" t="s">
        <v>633</v>
      </c>
      <c r="B52" s="693"/>
      <c r="C52" s="929" t="s">
        <v>634</v>
      </c>
      <c r="D52" s="929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5" t="str">
        <f>[1]Baza!E384&amp;[1]Baza!E404</f>
        <v>4.1.2.-</v>
      </c>
      <c r="Z52" s="925"/>
      <c r="AA52" s="925" t="s">
        <v>615</v>
      </c>
      <c r="AB52" s="925"/>
      <c r="AC52" s="925"/>
      <c r="AD52" s="925"/>
      <c r="AE52" s="694">
        <f>ROUND([1]UnosPod!H1192,0)</f>
        <v>13989</v>
      </c>
      <c r="AF52" s="694"/>
      <c r="AG52" s="694"/>
      <c r="AH52" s="694"/>
      <c r="AI52" s="694"/>
      <c r="AJ52" s="694"/>
      <c r="AK52" s="694">
        <f>ROUND([1]PretGod!C429,0)</f>
        <v>-1969</v>
      </c>
      <c r="AL52" s="694"/>
      <c r="AM52" s="694"/>
      <c r="AN52" s="694"/>
      <c r="AO52" s="694"/>
      <c r="AP52" s="694"/>
    </row>
    <row r="53" spans="1:58" s="123" customFormat="1" x14ac:dyDescent="0.25">
      <c r="A53" s="693" t="s">
        <v>635</v>
      </c>
      <c r="B53" s="693"/>
      <c r="C53" s="930" t="s">
        <v>636</v>
      </c>
      <c r="D53" s="930"/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25" t="str">
        <f>[1]Baza!E385&amp;[1]Baza!E405</f>
        <v>--</v>
      </c>
      <c r="Z53" s="925"/>
      <c r="AA53" s="925" t="s">
        <v>615</v>
      </c>
      <c r="AB53" s="925"/>
      <c r="AC53" s="925"/>
      <c r="AD53" s="925"/>
      <c r="AE53" s="694">
        <f>ROUND([1]UnosPod!H1193,0)</f>
        <v>0</v>
      </c>
      <c r="AF53" s="694"/>
      <c r="AG53" s="694"/>
      <c r="AH53" s="694"/>
      <c r="AI53" s="694"/>
      <c r="AJ53" s="694"/>
      <c r="AK53" s="694">
        <f>ROUND([1]PretGod!C430,0)</f>
        <v>0</v>
      </c>
      <c r="AL53" s="694"/>
      <c r="AM53" s="694"/>
      <c r="AN53" s="694"/>
      <c r="AO53" s="694"/>
      <c r="AP53" s="694"/>
    </row>
    <row r="54" spans="1:58" s="123" customFormat="1" x14ac:dyDescent="0.25">
      <c r="A54" s="927" t="s">
        <v>637</v>
      </c>
      <c r="B54" s="927"/>
      <c r="C54" s="928" t="s">
        <v>638</v>
      </c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928"/>
      <c r="Y54" s="925"/>
      <c r="Z54" s="925"/>
      <c r="AA54" s="926"/>
      <c r="AB54" s="926"/>
      <c r="AC54" s="925">
        <v>403</v>
      </c>
      <c r="AD54" s="925"/>
      <c r="AE54" s="923">
        <f>SUM(AE47:AJ53)</f>
        <v>-44389</v>
      </c>
      <c r="AF54" s="923"/>
      <c r="AG54" s="923"/>
      <c r="AH54" s="923"/>
      <c r="AI54" s="923"/>
      <c r="AJ54" s="923"/>
      <c r="AK54" s="923">
        <f>SUM(AK47:AP53)</f>
        <v>44627</v>
      </c>
      <c r="AL54" s="923"/>
      <c r="AM54" s="923"/>
      <c r="AN54" s="923"/>
      <c r="AO54" s="923"/>
      <c r="AP54" s="923"/>
    </row>
    <row r="55" spans="1:58" s="123" customFormat="1" x14ac:dyDescent="0.25">
      <c r="A55" s="951" t="s">
        <v>639</v>
      </c>
      <c r="B55" s="951"/>
      <c r="C55" s="952" t="s">
        <v>640</v>
      </c>
      <c r="D55" s="952"/>
      <c r="E55" s="952"/>
      <c r="F55" s="952"/>
      <c r="G55" s="952"/>
      <c r="H55" s="952"/>
      <c r="I55" s="952"/>
      <c r="J55" s="952"/>
      <c r="K55" s="952"/>
      <c r="L55" s="952"/>
      <c r="M55" s="952"/>
      <c r="N55" s="952"/>
      <c r="O55" s="952"/>
      <c r="P55" s="952"/>
      <c r="Q55" s="952"/>
      <c r="R55" s="952"/>
      <c r="S55" s="952"/>
      <c r="T55" s="952"/>
      <c r="U55" s="952"/>
      <c r="V55" s="952"/>
      <c r="W55" s="952"/>
      <c r="X55" s="952"/>
      <c r="Y55" s="953"/>
      <c r="Z55" s="953"/>
      <c r="AA55" s="672"/>
      <c r="AB55" s="672"/>
      <c r="AC55" s="953">
        <v>404</v>
      </c>
      <c r="AD55" s="953"/>
      <c r="AE55" s="730">
        <f>AE36+AE46+AE54</f>
        <v>101650</v>
      </c>
      <c r="AF55" s="730"/>
      <c r="AG55" s="730"/>
      <c r="AH55" s="730"/>
      <c r="AI55" s="730"/>
      <c r="AJ55" s="730"/>
      <c r="AK55" s="730">
        <f>AK36+AK46+AK54</f>
        <v>376776</v>
      </c>
      <c r="AL55" s="730"/>
      <c r="AM55" s="730"/>
      <c r="AN55" s="730"/>
      <c r="AO55" s="730"/>
      <c r="AP55" s="730"/>
    </row>
    <row r="56" spans="1:58" s="338" customFormat="1" x14ac:dyDescent="0.2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</row>
    <row r="57" spans="1:58" s="338" customFormat="1" x14ac:dyDescent="0.2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</row>
    <row r="58" spans="1:58" s="338" customFormat="1" x14ac:dyDescent="0.2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</row>
    <row r="59" spans="1:58" s="246" customFormat="1" x14ac:dyDescent="0.25">
      <c r="A59" s="339"/>
      <c r="B59" s="339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244"/>
      <c r="Z59" s="244"/>
      <c r="AA59" s="245"/>
      <c r="AB59" s="245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BF59" s="341"/>
    </row>
    <row r="60" spans="1:58" s="246" customFormat="1" x14ac:dyDescent="0.25">
      <c r="A60" s="339"/>
      <c r="B60" s="339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244"/>
      <c r="Z60" s="244"/>
      <c r="AA60" s="245"/>
      <c r="AB60" s="245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BF60" s="341"/>
    </row>
    <row r="61" spans="1:58" s="246" customFormat="1" x14ac:dyDescent="0.25">
      <c r="A61" s="919">
        <v>1</v>
      </c>
      <c r="B61" s="919"/>
      <c r="C61" s="919">
        <v>2</v>
      </c>
      <c r="D61" s="919"/>
      <c r="E61" s="919"/>
      <c r="F61" s="919"/>
      <c r="G61" s="919"/>
      <c r="H61" s="919"/>
      <c r="I61" s="919"/>
      <c r="J61" s="919"/>
      <c r="K61" s="919"/>
      <c r="L61" s="919"/>
      <c r="M61" s="919"/>
      <c r="N61" s="919"/>
      <c r="O61" s="919"/>
      <c r="P61" s="919"/>
      <c r="Q61" s="919"/>
      <c r="R61" s="919"/>
      <c r="S61" s="919"/>
      <c r="T61" s="919"/>
      <c r="U61" s="919"/>
      <c r="V61" s="919"/>
      <c r="W61" s="919"/>
      <c r="X61" s="919"/>
      <c r="Y61" s="919">
        <v>3</v>
      </c>
      <c r="Z61" s="919"/>
      <c r="AA61" s="919"/>
      <c r="AB61" s="919"/>
      <c r="AC61" s="919"/>
      <c r="AD61" s="919"/>
      <c r="AE61" s="948">
        <v>4</v>
      </c>
      <c r="AF61" s="949"/>
      <c r="AG61" s="949"/>
      <c r="AH61" s="949"/>
      <c r="AI61" s="949"/>
      <c r="AJ61" s="950"/>
      <c r="AK61" s="948">
        <v>5</v>
      </c>
      <c r="AL61" s="949"/>
      <c r="AM61" s="949"/>
      <c r="AN61" s="949"/>
      <c r="AO61" s="949"/>
      <c r="AP61" s="950"/>
      <c r="BF61" s="245"/>
    </row>
    <row r="62" spans="1:58" s="246" customFormat="1" x14ac:dyDescent="0.25">
      <c r="A62" s="957"/>
      <c r="B62" s="957"/>
      <c r="C62" s="958" t="s">
        <v>641</v>
      </c>
      <c r="D62" s="958"/>
      <c r="E62" s="958"/>
      <c r="F62" s="958"/>
      <c r="G62" s="958"/>
      <c r="H62" s="958"/>
      <c r="I62" s="958"/>
      <c r="J62" s="958"/>
      <c r="K62" s="958"/>
      <c r="L62" s="958"/>
      <c r="M62" s="958"/>
      <c r="N62" s="958"/>
      <c r="O62" s="958"/>
      <c r="P62" s="958"/>
      <c r="Q62" s="958"/>
      <c r="R62" s="958"/>
      <c r="S62" s="958"/>
      <c r="T62" s="958"/>
      <c r="U62" s="958"/>
      <c r="V62" s="958"/>
      <c r="W62" s="958"/>
      <c r="X62" s="958"/>
      <c r="Y62" s="959"/>
      <c r="Z62" s="959"/>
      <c r="AA62" s="919"/>
      <c r="AB62" s="919"/>
      <c r="AC62" s="919"/>
      <c r="AD62" s="919"/>
      <c r="AE62" s="954"/>
      <c r="AF62" s="955"/>
      <c r="AG62" s="955"/>
      <c r="AH62" s="955"/>
      <c r="AI62" s="955"/>
      <c r="AJ62" s="956"/>
      <c r="AK62" s="954"/>
      <c r="AL62" s="955"/>
      <c r="AM62" s="955"/>
      <c r="AN62" s="955"/>
      <c r="AO62" s="955"/>
      <c r="AP62" s="956"/>
      <c r="BF62" s="342"/>
    </row>
    <row r="63" spans="1:58" s="335" customFormat="1" x14ac:dyDescent="0.25">
      <c r="A63" s="957" t="s">
        <v>642</v>
      </c>
      <c r="B63" s="957"/>
      <c r="C63" s="958" t="s">
        <v>643</v>
      </c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8"/>
      <c r="V63" s="958"/>
      <c r="W63" s="958"/>
      <c r="X63" s="958"/>
      <c r="Y63" s="959"/>
      <c r="Z63" s="959"/>
      <c r="AA63" s="919"/>
      <c r="AB63" s="919"/>
      <c r="AC63" s="919">
        <v>405</v>
      </c>
      <c r="AD63" s="919"/>
      <c r="AE63" s="960">
        <f>SUM(AE64:AE69)</f>
        <v>0</v>
      </c>
      <c r="AF63" s="961"/>
      <c r="AG63" s="961"/>
      <c r="AH63" s="961"/>
      <c r="AI63" s="961"/>
      <c r="AJ63" s="962"/>
      <c r="AK63" s="960">
        <f>SUM(AK64:AK69)</f>
        <v>0</v>
      </c>
      <c r="AL63" s="961"/>
      <c r="AM63" s="961"/>
      <c r="AN63" s="961"/>
      <c r="AO63" s="961"/>
      <c r="AP63" s="962"/>
      <c r="BF63" s="341"/>
    </row>
    <row r="64" spans="1:58" s="246" customFormat="1" x14ac:dyDescent="0.25">
      <c r="A64" s="973" t="s">
        <v>644</v>
      </c>
      <c r="B64" s="973"/>
      <c r="C64" s="974" t="s">
        <v>645</v>
      </c>
      <c r="D64" s="974"/>
      <c r="E64" s="974"/>
      <c r="F64" s="974"/>
      <c r="G64" s="974"/>
      <c r="H64" s="974"/>
      <c r="I64" s="974"/>
      <c r="J64" s="974"/>
      <c r="K64" s="974"/>
      <c r="L64" s="974"/>
      <c r="M64" s="974"/>
      <c r="N64" s="974"/>
      <c r="O64" s="974"/>
      <c r="P64" s="974"/>
      <c r="Q64" s="974"/>
      <c r="R64" s="974"/>
      <c r="S64" s="974"/>
      <c r="T64" s="974"/>
      <c r="U64" s="974"/>
      <c r="V64" s="974"/>
      <c r="W64" s="974"/>
      <c r="X64" s="974"/>
      <c r="Y64" s="968" t="str">
        <f>[1]Baza!E386</f>
        <v>-</v>
      </c>
      <c r="Z64" s="968"/>
      <c r="AA64" s="968" t="s">
        <v>617</v>
      </c>
      <c r="AB64" s="968"/>
      <c r="AC64" s="968">
        <v>406</v>
      </c>
      <c r="AD64" s="968"/>
      <c r="AE64" s="963">
        <f>ROUND([1]UnosPod!O1225+[1]UnosPod!O1226+[1]UnosPod!O1227+[1]UnosPod!O1228+[1]UnosPod!O1229,0)</f>
        <v>0</v>
      </c>
      <c r="AF64" s="964"/>
      <c r="AG64" s="964"/>
      <c r="AH64" s="964"/>
      <c r="AI64" s="964"/>
      <c r="AJ64" s="965"/>
      <c r="AK64" s="963">
        <f>ROUND([1]PretGod!C434,0)</f>
        <v>0</v>
      </c>
      <c r="AL64" s="964"/>
      <c r="AM64" s="964"/>
      <c r="AN64" s="964"/>
      <c r="AO64" s="964"/>
      <c r="AP64" s="965"/>
      <c r="BF64" s="342"/>
    </row>
    <row r="65" spans="1:58" s="246" customFormat="1" x14ac:dyDescent="0.25">
      <c r="A65" s="966" t="s">
        <v>646</v>
      </c>
      <c r="B65" s="966"/>
      <c r="C65" s="967" t="s">
        <v>647</v>
      </c>
      <c r="D65" s="967"/>
      <c r="E65" s="967"/>
      <c r="F65" s="967"/>
      <c r="G65" s="967"/>
      <c r="H65" s="967"/>
      <c r="I65" s="967"/>
      <c r="J65" s="967"/>
      <c r="K65" s="967"/>
      <c r="L65" s="967"/>
      <c r="M65" s="967"/>
      <c r="N65" s="967"/>
      <c r="O65" s="967"/>
      <c r="P65" s="967"/>
      <c r="Q65" s="967"/>
      <c r="R65" s="967"/>
      <c r="S65" s="967"/>
      <c r="T65" s="967"/>
      <c r="U65" s="967"/>
      <c r="V65" s="967"/>
      <c r="W65" s="967"/>
      <c r="X65" s="967"/>
      <c r="Y65" s="968" t="str">
        <f>[1]Baza!E387</f>
        <v>-</v>
      </c>
      <c r="Z65" s="968"/>
      <c r="AA65" s="969" t="s">
        <v>617</v>
      </c>
      <c r="AB65" s="969"/>
      <c r="AC65" s="969">
        <v>407</v>
      </c>
      <c r="AD65" s="969"/>
      <c r="AE65" s="970">
        <f>ROUND([1]UnosPod!O1221,0)</f>
        <v>0</v>
      </c>
      <c r="AF65" s="971"/>
      <c r="AG65" s="971"/>
      <c r="AH65" s="971"/>
      <c r="AI65" s="971"/>
      <c r="AJ65" s="972"/>
      <c r="AK65" s="970">
        <f>ROUND([1]PretGod!C435,0)</f>
        <v>0</v>
      </c>
      <c r="AL65" s="971"/>
      <c r="AM65" s="971"/>
      <c r="AN65" s="971"/>
      <c r="AO65" s="971"/>
      <c r="AP65" s="972"/>
      <c r="BF65" s="342"/>
    </row>
    <row r="66" spans="1:58" s="246" customFormat="1" x14ac:dyDescent="0.25">
      <c r="A66" s="966" t="s">
        <v>648</v>
      </c>
      <c r="B66" s="966"/>
      <c r="C66" s="967" t="s">
        <v>649</v>
      </c>
      <c r="D66" s="967"/>
      <c r="E66" s="967"/>
      <c r="F66" s="967"/>
      <c r="G66" s="967"/>
      <c r="H66" s="967"/>
      <c r="I66" s="967"/>
      <c r="J66" s="967"/>
      <c r="K66" s="967"/>
      <c r="L66" s="967"/>
      <c r="M66" s="967"/>
      <c r="N66" s="967"/>
      <c r="O66" s="967"/>
      <c r="P66" s="967"/>
      <c r="Q66" s="967"/>
      <c r="R66" s="967"/>
      <c r="S66" s="967"/>
      <c r="T66" s="967"/>
      <c r="U66" s="967"/>
      <c r="V66" s="967"/>
      <c r="W66" s="967"/>
      <c r="X66" s="967"/>
      <c r="Y66" s="968" t="str">
        <f>[1]Baza!E388</f>
        <v>-</v>
      </c>
      <c r="Z66" s="968"/>
      <c r="AA66" s="969" t="s">
        <v>617</v>
      </c>
      <c r="AB66" s="969"/>
      <c r="AC66" s="969">
        <v>408</v>
      </c>
      <c r="AD66" s="969"/>
      <c r="AE66" s="970">
        <f>ROUND([1]UnosPod!O1222,0)</f>
        <v>0</v>
      </c>
      <c r="AF66" s="971"/>
      <c r="AG66" s="971"/>
      <c r="AH66" s="971"/>
      <c r="AI66" s="971"/>
      <c r="AJ66" s="972"/>
      <c r="AK66" s="970">
        <f>ROUND([1]PretGod!C436,0)</f>
        <v>0</v>
      </c>
      <c r="AL66" s="971"/>
      <c r="AM66" s="971"/>
      <c r="AN66" s="971"/>
      <c r="AO66" s="971"/>
      <c r="AP66" s="972"/>
      <c r="BF66" s="342"/>
    </row>
    <row r="67" spans="1:58" s="246" customFormat="1" x14ac:dyDescent="0.25">
      <c r="A67" s="966" t="s">
        <v>650</v>
      </c>
      <c r="B67" s="966"/>
      <c r="C67" s="967" t="s">
        <v>651</v>
      </c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8" t="str">
        <f>[1]Baza!E389</f>
        <v>-</v>
      </c>
      <c r="Z67" s="968"/>
      <c r="AA67" s="969" t="s">
        <v>617</v>
      </c>
      <c r="AB67" s="969"/>
      <c r="AC67" s="969">
        <v>409</v>
      </c>
      <c r="AD67" s="969"/>
      <c r="AE67" s="970">
        <f>ROUND([1]UnosPod!O1223,0)</f>
        <v>0</v>
      </c>
      <c r="AF67" s="971"/>
      <c r="AG67" s="971"/>
      <c r="AH67" s="971"/>
      <c r="AI67" s="971"/>
      <c r="AJ67" s="972"/>
      <c r="AK67" s="970">
        <f>ROUND([1]PretGod!C437,0)</f>
        <v>0</v>
      </c>
      <c r="AL67" s="971"/>
      <c r="AM67" s="971"/>
      <c r="AN67" s="971"/>
      <c r="AO67" s="971"/>
      <c r="AP67" s="972"/>
      <c r="BF67" s="342"/>
    </row>
    <row r="68" spans="1:58" s="246" customFormat="1" x14ac:dyDescent="0.25">
      <c r="A68" s="966" t="s">
        <v>652</v>
      </c>
      <c r="B68" s="966"/>
      <c r="C68" s="967" t="s">
        <v>653</v>
      </c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8" t="str">
        <f>[1]Baza!E390</f>
        <v>-</v>
      </c>
      <c r="Z68" s="968"/>
      <c r="AA68" s="969" t="s">
        <v>617</v>
      </c>
      <c r="AB68" s="969"/>
      <c r="AC68" s="969">
        <v>410</v>
      </c>
      <c r="AD68" s="969"/>
      <c r="AE68" s="970">
        <f>ROUND([1]UnosPod!O1224,0)</f>
        <v>0</v>
      </c>
      <c r="AF68" s="971"/>
      <c r="AG68" s="971"/>
      <c r="AH68" s="971"/>
      <c r="AI68" s="971"/>
      <c r="AJ68" s="972"/>
      <c r="AK68" s="970">
        <f>ROUND([1]PretGod!C438,0)</f>
        <v>0</v>
      </c>
      <c r="AL68" s="971"/>
      <c r="AM68" s="971"/>
      <c r="AN68" s="971"/>
      <c r="AO68" s="971"/>
      <c r="AP68" s="972"/>
      <c r="BF68" s="342"/>
    </row>
    <row r="69" spans="1:58" s="246" customFormat="1" x14ac:dyDescent="0.25">
      <c r="A69" s="975" t="s">
        <v>654</v>
      </c>
      <c r="B69" s="975"/>
      <c r="C69" s="976" t="s">
        <v>655</v>
      </c>
      <c r="D69" s="976"/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6"/>
      <c r="R69" s="976"/>
      <c r="S69" s="976"/>
      <c r="T69" s="976"/>
      <c r="U69" s="976"/>
      <c r="V69" s="976"/>
      <c r="W69" s="976"/>
      <c r="X69" s="976"/>
      <c r="Y69" s="968" t="str">
        <f>[1]Baza!E391</f>
        <v>-</v>
      </c>
      <c r="Z69" s="968"/>
      <c r="AA69" s="977" t="s">
        <v>617</v>
      </c>
      <c r="AB69" s="977"/>
      <c r="AC69" s="977">
        <v>411</v>
      </c>
      <c r="AD69" s="977"/>
      <c r="AE69" s="978">
        <f>ROUND([1]UnosPod!O1209+[1]UnosPod!O1210+[1]UnosPod!O1211+[1]UnosPod!O1212+[1]UnosPod!O1213+[1]UnosPod!O1214+[1]UnosPod!O1215+[1]UnosPod!O1216+[1]UnosPod!O1217+[1]UnosPod!O1218+[1]UnosPod!O1219+[1]UnosPod!O1220+[1]UnosPod!O1230+[1]UnosPod!O1231+[1]UnosPod!O1232+[1]UnosPod!O1233+[1]UnosPod!O1250,0)</f>
        <v>0</v>
      </c>
      <c r="AF69" s="979"/>
      <c r="AG69" s="979"/>
      <c r="AH69" s="979"/>
      <c r="AI69" s="979"/>
      <c r="AJ69" s="980"/>
      <c r="AK69" s="978">
        <f>ROUND([1]PretGod!C439,0)</f>
        <v>0</v>
      </c>
      <c r="AL69" s="979"/>
      <c r="AM69" s="979"/>
      <c r="AN69" s="979"/>
      <c r="AO69" s="979"/>
      <c r="AP69" s="980"/>
      <c r="BF69" s="342"/>
    </row>
    <row r="70" spans="1:58" s="246" customFormat="1" x14ac:dyDescent="0.25">
      <c r="A70" s="957" t="s">
        <v>656</v>
      </c>
      <c r="B70" s="957"/>
      <c r="C70" s="958" t="s">
        <v>657</v>
      </c>
      <c r="D70" s="958"/>
      <c r="E70" s="958"/>
      <c r="F70" s="958"/>
      <c r="G70" s="958"/>
      <c r="H70" s="958"/>
      <c r="I70" s="958"/>
      <c r="J70" s="958"/>
      <c r="K70" s="958"/>
      <c r="L70" s="958"/>
      <c r="M70" s="958"/>
      <c r="N70" s="958"/>
      <c r="O70" s="958"/>
      <c r="P70" s="958"/>
      <c r="Q70" s="958"/>
      <c r="R70" s="958"/>
      <c r="S70" s="958"/>
      <c r="T70" s="958"/>
      <c r="U70" s="958"/>
      <c r="V70" s="958"/>
      <c r="W70" s="958"/>
      <c r="X70" s="958"/>
      <c r="Y70" s="959"/>
      <c r="Z70" s="959"/>
      <c r="AA70" s="919" t="s">
        <v>617</v>
      </c>
      <c r="AB70" s="919"/>
      <c r="AC70" s="919">
        <v>412</v>
      </c>
      <c r="AD70" s="919"/>
      <c r="AE70" s="960">
        <f>SUM(AE71:AE74)</f>
        <v>0</v>
      </c>
      <c r="AF70" s="961"/>
      <c r="AG70" s="961"/>
      <c r="AH70" s="961"/>
      <c r="AI70" s="961"/>
      <c r="AJ70" s="962"/>
      <c r="AK70" s="960">
        <f>SUM(AK71:AK74)</f>
        <v>0</v>
      </c>
      <c r="AL70" s="961"/>
      <c r="AM70" s="961"/>
      <c r="AN70" s="961"/>
      <c r="AO70" s="961"/>
      <c r="AP70" s="962"/>
      <c r="BF70" s="341"/>
    </row>
    <row r="71" spans="1:58" s="246" customFormat="1" x14ac:dyDescent="0.25">
      <c r="A71" s="973" t="s">
        <v>658</v>
      </c>
      <c r="B71" s="973"/>
      <c r="C71" s="974" t="s">
        <v>659</v>
      </c>
      <c r="D71" s="974"/>
      <c r="E71" s="974"/>
      <c r="F71" s="974"/>
      <c r="G71" s="974"/>
      <c r="H71" s="974"/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S71" s="974"/>
      <c r="T71" s="974"/>
      <c r="U71" s="974"/>
      <c r="V71" s="974"/>
      <c r="W71" s="974"/>
      <c r="X71" s="974"/>
      <c r="Y71" s="968" t="str">
        <f>[1]Baza!E406</f>
        <v>-</v>
      </c>
      <c r="Z71" s="968"/>
      <c r="AA71" s="968" t="s">
        <v>31</v>
      </c>
      <c r="AB71" s="968"/>
      <c r="AC71" s="968">
        <v>413</v>
      </c>
      <c r="AD71" s="968"/>
      <c r="AE71" s="963">
        <f>ROUND(SUM([1]UnosPod!H1225:H1232)+[1]UnosPod!H1250+[1]UnosPod!H1251,0)</f>
        <v>0</v>
      </c>
      <c r="AF71" s="964"/>
      <c r="AG71" s="964"/>
      <c r="AH71" s="964"/>
      <c r="AI71" s="964"/>
      <c r="AJ71" s="965"/>
      <c r="AK71" s="963">
        <f>ROUND([1]PretGod!C441,0)</f>
        <v>0</v>
      </c>
      <c r="AL71" s="964"/>
      <c r="AM71" s="964"/>
      <c r="AN71" s="964"/>
      <c r="AO71" s="964"/>
      <c r="AP71" s="965"/>
      <c r="BF71" s="342"/>
    </row>
    <row r="72" spans="1:58" s="246" customFormat="1" x14ac:dyDescent="0.25">
      <c r="A72" s="966" t="s">
        <v>660</v>
      </c>
      <c r="B72" s="966"/>
      <c r="C72" s="967" t="s">
        <v>661</v>
      </c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7"/>
      <c r="V72" s="967"/>
      <c r="W72" s="967"/>
      <c r="X72" s="967"/>
      <c r="Y72" s="968" t="str">
        <f>[1]Baza!E407</f>
        <v>-</v>
      </c>
      <c r="Z72" s="968"/>
      <c r="AA72" s="969" t="s">
        <v>31</v>
      </c>
      <c r="AB72" s="969"/>
      <c r="AC72" s="969">
        <v>414</v>
      </c>
      <c r="AD72" s="969"/>
      <c r="AE72" s="970">
        <f>ROUND([1]UnosPod!H1258,0)</f>
        <v>0</v>
      </c>
      <c r="AF72" s="971"/>
      <c r="AG72" s="971"/>
      <c r="AH72" s="971"/>
      <c r="AI72" s="971"/>
      <c r="AJ72" s="972"/>
      <c r="AK72" s="970">
        <f>ROUND([1]PretGod!C442,0)</f>
        <v>0</v>
      </c>
      <c r="AL72" s="971"/>
      <c r="AM72" s="971"/>
      <c r="AN72" s="971"/>
      <c r="AO72" s="971"/>
      <c r="AP72" s="972"/>
      <c r="BF72" s="342"/>
    </row>
    <row r="73" spans="1:58" s="246" customFormat="1" x14ac:dyDescent="0.25">
      <c r="A73" s="966" t="s">
        <v>662</v>
      </c>
      <c r="B73" s="966"/>
      <c r="C73" s="967" t="s">
        <v>663</v>
      </c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8" t="str">
        <f>[1]Baza!E408</f>
        <v>-</v>
      </c>
      <c r="Z73" s="968"/>
      <c r="AA73" s="969" t="s">
        <v>31</v>
      </c>
      <c r="AB73" s="969"/>
      <c r="AC73" s="969">
        <v>415</v>
      </c>
      <c r="AD73" s="969"/>
      <c r="AE73" s="970">
        <f>ROUND([1]UnosPod!H1259,0)</f>
        <v>0</v>
      </c>
      <c r="AF73" s="971"/>
      <c r="AG73" s="971"/>
      <c r="AH73" s="971"/>
      <c r="AI73" s="971"/>
      <c r="AJ73" s="972"/>
      <c r="AK73" s="970">
        <f>ROUND([1]PretGod!C443,0)</f>
        <v>0</v>
      </c>
      <c r="AL73" s="971"/>
      <c r="AM73" s="971"/>
      <c r="AN73" s="971"/>
      <c r="AO73" s="971"/>
      <c r="AP73" s="972"/>
      <c r="BF73" s="342"/>
    </row>
    <row r="74" spans="1:58" s="246" customFormat="1" x14ac:dyDescent="0.25">
      <c r="A74" s="975" t="s">
        <v>664</v>
      </c>
      <c r="B74" s="975"/>
      <c r="C74" s="976" t="s">
        <v>665</v>
      </c>
      <c r="D74" s="976"/>
      <c r="E74" s="976"/>
      <c r="F74" s="976"/>
      <c r="G74" s="976"/>
      <c r="H74" s="976"/>
      <c r="I74" s="976"/>
      <c r="J74" s="976"/>
      <c r="K74" s="976"/>
      <c r="L74" s="976"/>
      <c r="M74" s="976"/>
      <c r="N74" s="976"/>
      <c r="O74" s="976"/>
      <c r="P74" s="976"/>
      <c r="Q74" s="976"/>
      <c r="R74" s="976"/>
      <c r="S74" s="976"/>
      <c r="T74" s="976"/>
      <c r="U74" s="976"/>
      <c r="V74" s="976"/>
      <c r="W74" s="976"/>
      <c r="X74" s="976"/>
      <c r="Y74" s="968" t="str">
        <f>[1]Baza!E409</f>
        <v>-</v>
      </c>
      <c r="Z74" s="968"/>
      <c r="AA74" s="977" t="s">
        <v>31</v>
      </c>
      <c r="AB74" s="977"/>
      <c r="AC74" s="977">
        <v>416</v>
      </c>
      <c r="AD74" s="977"/>
      <c r="AE74" s="978">
        <f>ROUND(SUM([1]UnosPod!H1209:H1216)+[1]UnosPod!H1241+[1]UnosPod!H1242+[1]UnosPod!H1243,0)</f>
        <v>0</v>
      </c>
      <c r="AF74" s="979"/>
      <c r="AG74" s="979"/>
      <c r="AH74" s="979"/>
      <c r="AI74" s="979"/>
      <c r="AJ74" s="980"/>
      <c r="AK74" s="978">
        <f>ROUND([1]PretGod!C444,0)</f>
        <v>0</v>
      </c>
      <c r="AL74" s="979"/>
      <c r="AM74" s="979"/>
      <c r="AN74" s="979"/>
      <c r="AO74" s="979"/>
      <c r="AP74" s="980"/>
      <c r="BF74" s="342"/>
    </row>
    <row r="75" spans="1:58" s="246" customFormat="1" x14ac:dyDescent="0.25">
      <c r="A75" s="957" t="s">
        <v>666</v>
      </c>
      <c r="B75" s="957"/>
      <c r="C75" s="958" t="s">
        <v>667</v>
      </c>
      <c r="D75" s="958"/>
      <c r="E75" s="958"/>
      <c r="F75" s="958"/>
      <c r="G75" s="958"/>
      <c r="H75" s="958"/>
      <c r="I75" s="958"/>
      <c r="J75" s="958"/>
      <c r="K75" s="958"/>
      <c r="L75" s="958"/>
      <c r="M75" s="958"/>
      <c r="N75" s="958"/>
      <c r="O75" s="958"/>
      <c r="P75" s="958"/>
      <c r="Q75" s="958"/>
      <c r="R75" s="958"/>
      <c r="S75" s="958"/>
      <c r="T75" s="958"/>
      <c r="U75" s="958"/>
      <c r="V75" s="958"/>
      <c r="W75" s="958"/>
      <c r="X75" s="958"/>
      <c r="Y75" s="959"/>
      <c r="Z75" s="959"/>
      <c r="AA75" s="919"/>
      <c r="AB75" s="919"/>
      <c r="AC75" s="919">
        <v>417</v>
      </c>
      <c r="AD75" s="919"/>
      <c r="AE75" s="960">
        <f>IF(AE63-AE70&lt;0,0,AE63-AE70)</f>
        <v>0</v>
      </c>
      <c r="AF75" s="961"/>
      <c r="AG75" s="961"/>
      <c r="AH75" s="961"/>
      <c r="AI75" s="961"/>
      <c r="AJ75" s="962"/>
      <c r="AK75" s="960">
        <f>IF(AK63-AK70&lt;0,0,AK63-AK70)</f>
        <v>0</v>
      </c>
      <c r="AL75" s="961"/>
      <c r="AM75" s="961"/>
      <c r="AN75" s="961"/>
      <c r="AO75" s="961"/>
      <c r="AP75" s="962"/>
      <c r="BF75" s="341"/>
    </row>
    <row r="76" spans="1:58" s="246" customFormat="1" x14ac:dyDescent="0.25">
      <c r="A76" s="957" t="s">
        <v>668</v>
      </c>
      <c r="B76" s="957"/>
      <c r="C76" s="958" t="s">
        <v>669</v>
      </c>
      <c r="D76" s="958"/>
      <c r="E76" s="958"/>
      <c r="F76" s="958"/>
      <c r="G76" s="958"/>
      <c r="H76" s="958"/>
      <c r="I76" s="958"/>
      <c r="J76" s="958"/>
      <c r="K76" s="958"/>
      <c r="L76" s="958"/>
      <c r="M76" s="958"/>
      <c r="N76" s="958"/>
      <c r="O76" s="958"/>
      <c r="P76" s="958"/>
      <c r="Q76" s="958"/>
      <c r="R76" s="958"/>
      <c r="S76" s="958"/>
      <c r="T76" s="958"/>
      <c r="U76" s="958"/>
      <c r="V76" s="958"/>
      <c r="W76" s="958"/>
      <c r="X76" s="958"/>
      <c r="Y76" s="959"/>
      <c r="Z76" s="959"/>
      <c r="AA76" s="919"/>
      <c r="AB76" s="919"/>
      <c r="AC76" s="919">
        <v>418</v>
      </c>
      <c r="AD76" s="919"/>
      <c r="AE76" s="960">
        <f>IF(AE70-AE63&lt;0,0,AE70-AE63)</f>
        <v>0</v>
      </c>
      <c r="AF76" s="961"/>
      <c r="AG76" s="961"/>
      <c r="AH76" s="961"/>
      <c r="AI76" s="961"/>
      <c r="AJ76" s="962"/>
      <c r="AK76" s="960">
        <f>IF(AK70-AK63&lt;0,0,AK70-AK63)</f>
        <v>0</v>
      </c>
      <c r="AL76" s="961"/>
      <c r="AM76" s="961"/>
      <c r="AN76" s="961"/>
      <c r="AO76" s="961"/>
      <c r="AP76" s="962"/>
      <c r="BF76" s="341"/>
    </row>
    <row r="77" spans="1:58" s="246" customFormat="1" x14ac:dyDescent="0.25">
      <c r="A77" s="981"/>
      <c r="B77" s="981"/>
      <c r="C77" s="982" t="s">
        <v>670</v>
      </c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2"/>
      <c r="V77" s="982"/>
      <c r="W77" s="982"/>
      <c r="X77" s="982"/>
      <c r="Y77" s="959"/>
      <c r="Z77" s="959"/>
      <c r="AA77" s="919"/>
      <c r="AB77" s="919"/>
      <c r="AC77" s="919"/>
      <c r="AD77" s="919"/>
      <c r="AE77" s="954"/>
      <c r="AF77" s="955"/>
      <c r="AG77" s="955"/>
      <c r="AH77" s="955"/>
      <c r="AI77" s="955"/>
      <c r="AJ77" s="956"/>
      <c r="AK77" s="954"/>
      <c r="AL77" s="955"/>
      <c r="AM77" s="955"/>
      <c r="AN77" s="955"/>
      <c r="AO77" s="955"/>
      <c r="AP77" s="956"/>
      <c r="BF77" s="342"/>
    </row>
    <row r="78" spans="1:58" s="246" customFormat="1" x14ac:dyDescent="0.25">
      <c r="A78" s="957" t="s">
        <v>671</v>
      </c>
      <c r="B78" s="957"/>
      <c r="C78" s="958" t="s">
        <v>672</v>
      </c>
      <c r="D78" s="958"/>
      <c r="E78" s="958"/>
      <c r="F78" s="958"/>
      <c r="G78" s="958"/>
      <c r="H78" s="958"/>
      <c r="I78" s="958"/>
      <c r="J78" s="958"/>
      <c r="K78" s="958"/>
      <c r="L78" s="958"/>
      <c r="M78" s="958"/>
      <c r="N78" s="958"/>
      <c r="O78" s="958"/>
      <c r="P78" s="958"/>
      <c r="Q78" s="958"/>
      <c r="R78" s="958"/>
      <c r="S78" s="958"/>
      <c r="T78" s="958"/>
      <c r="U78" s="958"/>
      <c r="V78" s="958"/>
      <c r="W78" s="958"/>
      <c r="X78" s="958"/>
      <c r="Y78" s="959"/>
      <c r="Z78" s="959"/>
      <c r="AA78" s="919"/>
      <c r="AB78" s="919"/>
      <c r="AC78" s="919">
        <v>419</v>
      </c>
      <c r="AD78" s="919"/>
      <c r="AE78" s="960">
        <f>SUM(AE79:AE82)</f>
        <v>0</v>
      </c>
      <c r="AF78" s="961"/>
      <c r="AG78" s="961"/>
      <c r="AH78" s="961"/>
      <c r="AI78" s="961"/>
      <c r="AJ78" s="962"/>
      <c r="AK78" s="960">
        <f>SUM(AK79:AK82)</f>
        <v>0</v>
      </c>
      <c r="AL78" s="961"/>
      <c r="AM78" s="961"/>
      <c r="AN78" s="961"/>
      <c r="AO78" s="961"/>
      <c r="AP78" s="962"/>
      <c r="BF78" s="341"/>
    </row>
    <row r="79" spans="1:58" s="246" customFormat="1" x14ac:dyDescent="0.25">
      <c r="A79" s="973" t="s">
        <v>673</v>
      </c>
      <c r="B79" s="973"/>
      <c r="C79" s="974" t="s">
        <v>674</v>
      </c>
      <c r="D79" s="974"/>
      <c r="E79" s="974"/>
      <c r="F79" s="974"/>
      <c r="G79" s="974"/>
      <c r="H79" s="974"/>
      <c r="I79" s="974"/>
      <c r="J79" s="974"/>
      <c r="K79" s="974"/>
      <c r="L79" s="974"/>
      <c r="M79" s="974"/>
      <c r="N79" s="974"/>
      <c r="O79" s="974"/>
      <c r="P79" s="974"/>
      <c r="Q79" s="974"/>
      <c r="R79" s="974"/>
      <c r="S79" s="974"/>
      <c r="T79" s="974"/>
      <c r="U79" s="974"/>
      <c r="V79" s="974"/>
      <c r="W79" s="974"/>
      <c r="X79" s="974"/>
      <c r="Y79" s="968" t="str">
        <f>[1]Baza!E392</f>
        <v>-</v>
      </c>
      <c r="Z79" s="968"/>
      <c r="AA79" s="968" t="s">
        <v>617</v>
      </c>
      <c r="AB79" s="968"/>
      <c r="AC79" s="968">
        <v>420</v>
      </c>
      <c r="AD79" s="968"/>
      <c r="AE79" s="963">
        <f>ROUND(SUM([1]UnosPod!O1234:O1239),0)</f>
        <v>0</v>
      </c>
      <c r="AF79" s="964"/>
      <c r="AG79" s="964"/>
      <c r="AH79" s="964"/>
      <c r="AI79" s="964"/>
      <c r="AJ79" s="965"/>
      <c r="AK79" s="963">
        <f>ROUND([1]PretGod!C448,0)</f>
        <v>0</v>
      </c>
      <c r="AL79" s="964"/>
      <c r="AM79" s="964"/>
      <c r="AN79" s="964"/>
      <c r="AO79" s="964"/>
      <c r="AP79" s="965"/>
      <c r="BF79" s="342"/>
    </row>
    <row r="80" spans="1:58" s="246" customFormat="1" x14ac:dyDescent="0.25">
      <c r="A80" s="966" t="s">
        <v>675</v>
      </c>
      <c r="B80" s="966"/>
      <c r="C80" s="967" t="s">
        <v>676</v>
      </c>
      <c r="D80" s="967"/>
      <c r="E80" s="967"/>
      <c r="F80" s="967"/>
      <c r="G80" s="967"/>
      <c r="H80" s="967"/>
      <c r="I80" s="967"/>
      <c r="J80" s="967"/>
      <c r="K80" s="967"/>
      <c r="L80" s="967"/>
      <c r="M80" s="967"/>
      <c r="N80" s="967"/>
      <c r="O80" s="967"/>
      <c r="P80" s="967"/>
      <c r="Q80" s="967"/>
      <c r="R80" s="967"/>
      <c r="S80" s="967"/>
      <c r="T80" s="967"/>
      <c r="U80" s="967"/>
      <c r="V80" s="967"/>
      <c r="W80" s="967"/>
      <c r="X80" s="967"/>
      <c r="Y80" s="968" t="str">
        <f>[1]Baza!E393</f>
        <v>-</v>
      </c>
      <c r="Z80" s="968"/>
      <c r="AA80" s="969" t="s">
        <v>617</v>
      </c>
      <c r="AB80" s="969"/>
      <c r="AC80" s="969">
        <v>421</v>
      </c>
      <c r="AD80" s="969"/>
      <c r="AE80" s="970">
        <f>ROUND([1]UnosPod!O1244+[1]UnosPod!O1245,0)</f>
        <v>0</v>
      </c>
      <c r="AF80" s="971"/>
      <c r="AG80" s="971"/>
      <c r="AH80" s="971"/>
      <c r="AI80" s="971"/>
      <c r="AJ80" s="972"/>
      <c r="AK80" s="970">
        <f>ROUND([1]PretGod!C449,0)</f>
        <v>0</v>
      </c>
      <c r="AL80" s="971"/>
      <c r="AM80" s="971"/>
      <c r="AN80" s="971"/>
      <c r="AO80" s="971"/>
      <c r="AP80" s="972"/>
      <c r="BF80" s="342"/>
    </row>
    <row r="81" spans="1:58" s="246" customFormat="1" x14ac:dyDescent="0.25">
      <c r="A81" s="966" t="s">
        <v>677</v>
      </c>
      <c r="B81" s="966"/>
      <c r="C81" s="967" t="s">
        <v>678</v>
      </c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8" t="str">
        <f>[1]Baza!E394</f>
        <v>-</v>
      </c>
      <c r="Z81" s="968"/>
      <c r="AA81" s="969" t="s">
        <v>617</v>
      </c>
      <c r="AB81" s="969"/>
      <c r="AC81" s="969">
        <v>422</v>
      </c>
      <c r="AD81" s="969"/>
      <c r="AE81" s="970">
        <f>ROUND([1]UnosPod!O1252+[1]UnosPod!O1253,0)</f>
        <v>0</v>
      </c>
      <c r="AF81" s="971"/>
      <c r="AG81" s="971"/>
      <c r="AH81" s="971"/>
      <c r="AI81" s="971"/>
      <c r="AJ81" s="972"/>
      <c r="AK81" s="970">
        <f>ROUND([1]PretGod!C450,0)</f>
        <v>0</v>
      </c>
      <c r="AL81" s="971"/>
      <c r="AM81" s="971"/>
      <c r="AN81" s="971"/>
      <c r="AO81" s="971"/>
      <c r="AP81" s="972"/>
      <c r="BF81" s="342"/>
    </row>
    <row r="82" spans="1:58" s="246" customFormat="1" x14ac:dyDescent="0.25">
      <c r="A82" s="975" t="s">
        <v>679</v>
      </c>
      <c r="B82" s="975"/>
      <c r="C82" s="976" t="s">
        <v>680</v>
      </c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6"/>
      <c r="S82" s="976"/>
      <c r="T82" s="976"/>
      <c r="U82" s="976"/>
      <c r="V82" s="976"/>
      <c r="W82" s="976"/>
      <c r="X82" s="976"/>
      <c r="Y82" s="968" t="str">
        <f>[1]Baza!E395</f>
        <v>-</v>
      </c>
      <c r="Z82" s="968"/>
      <c r="AA82" s="977" t="s">
        <v>617</v>
      </c>
      <c r="AB82" s="977"/>
      <c r="AC82" s="977">
        <v>423</v>
      </c>
      <c r="AD82" s="977"/>
      <c r="AE82" s="978">
        <f>ROUND([1]UnosPod!O1241+[1]UnosPod!O1242+[1]UnosPod!O1243+[1]UnosPod!O1256+[1]UnosPod!O1257+[1]UnosPod!O1264+[1]UnosPod!O1266,0)</f>
        <v>0</v>
      </c>
      <c r="AF82" s="979"/>
      <c r="AG82" s="979"/>
      <c r="AH82" s="979"/>
      <c r="AI82" s="979"/>
      <c r="AJ82" s="980"/>
      <c r="AK82" s="978">
        <f>ROUND([1]PretGod!C451,0)</f>
        <v>0</v>
      </c>
      <c r="AL82" s="979"/>
      <c r="AM82" s="979"/>
      <c r="AN82" s="979"/>
      <c r="AO82" s="979"/>
      <c r="AP82" s="980"/>
      <c r="BF82" s="342"/>
    </row>
    <row r="83" spans="1:58" s="246" customFormat="1" x14ac:dyDescent="0.25">
      <c r="A83" s="957" t="s">
        <v>681</v>
      </c>
      <c r="B83" s="957"/>
      <c r="C83" s="958" t="s">
        <v>682</v>
      </c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  <c r="T83" s="958"/>
      <c r="U83" s="958"/>
      <c r="V83" s="958"/>
      <c r="W83" s="958"/>
      <c r="X83" s="958"/>
      <c r="Y83" s="959"/>
      <c r="Z83" s="959"/>
      <c r="AA83" s="919"/>
      <c r="AB83" s="919"/>
      <c r="AC83" s="919">
        <v>424</v>
      </c>
      <c r="AD83" s="919"/>
      <c r="AE83" s="960">
        <f>SUM(AE84:AE89)</f>
        <v>172859</v>
      </c>
      <c r="AF83" s="961"/>
      <c r="AG83" s="961"/>
      <c r="AH83" s="961"/>
      <c r="AI83" s="961"/>
      <c r="AJ83" s="962"/>
      <c r="AK83" s="960">
        <f>SUM(AK84:AK89)</f>
        <v>1866878</v>
      </c>
      <c r="AL83" s="961"/>
      <c r="AM83" s="961"/>
      <c r="AN83" s="961"/>
      <c r="AO83" s="961"/>
      <c r="AP83" s="962"/>
      <c r="BF83" s="341"/>
    </row>
    <row r="84" spans="1:58" s="246" customFormat="1" x14ac:dyDescent="0.25">
      <c r="A84" s="973" t="s">
        <v>683</v>
      </c>
      <c r="B84" s="973"/>
      <c r="C84" s="974" t="s">
        <v>684</v>
      </c>
      <c r="D84" s="974"/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S84" s="974"/>
      <c r="T84" s="974"/>
      <c r="U84" s="974"/>
      <c r="V84" s="974"/>
      <c r="W84" s="974"/>
      <c r="X84" s="974"/>
      <c r="Y84" s="968" t="str">
        <f>[1]Baza!E410</f>
        <v>-</v>
      </c>
      <c r="Z84" s="968"/>
      <c r="AA84" s="968" t="s">
        <v>31</v>
      </c>
      <c r="AB84" s="968"/>
      <c r="AC84" s="968">
        <v>425</v>
      </c>
      <c r="AD84" s="968"/>
      <c r="AE84" s="963">
        <f>ROUND([1]UnosPod!H1240,0)</f>
        <v>0</v>
      </c>
      <c r="AF84" s="964"/>
      <c r="AG84" s="964"/>
      <c r="AH84" s="964"/>
      <c r="AI84" s="964"/>
      <c r="AJ84" s="965"/>
      <c r="AK84" s="963">
        <f>ROUND([1]PretGod!C453,0)</f>
        <v>0</v>
      </c>
      <c r="AL84" s="964"/>
      <c r="AM84" s="964"/>
      <c r="AN84" s="964"/>
      <c r="AO84" s="964"/>
      <c r="AP84" s="965"/>
      <c r="BF84" s="342"/>
    </row>
    <row r="85" spans="1:58" s="246" customFormat="1" x14ac:dyDescent="0.25">
      <c r="A85" s="966" t="s">
        <v>685</v>
      </c>
      <c r="B85" s="966"/>
      <c r="C85" s="967" t="s">
        <v>686</v>
      </c>
      <c r="D85" s="967"/>
      <c r="E85" s="967"/>
      <c r="F85" s="967"/>
      <c r="G85" s="967"/>
      <c r="H85" s="967"/>
      <c r="I85" s="967"/>
      <c r="J85" s="967"/>
      <c r="K85" s="967"/>
      <c r="L85" s="967"/>
      <c r="M85" s="967"/>
      <c r="N85" s="967"/>
      <c r="O85" s="967"/>
      <c r="P85" s="967"/>
      <c r="Q85" s="967"/>
      <c r="R85" s="967"/>
      <c r="S85" s="967"/>
      <c r="T85" s="967"/>
      <c r="U85" s="967"/>
      <c r="V85" s="967"/>
      <c r="W85" s="967"/>
      <c r="X85" s="967"/>
      <c r="Y85" s="968" t="str">
        <f>[1]Baza!E411</f>
        <v>-</v>
      </c>
      <c r="Z85" s="968"/>
      <c r="AA85" s="969" t="s">
        <v>31</v>
      </c>
      <c r="AB85" s="969"/>
      <c r="AC85" s="969">
        <v>426</v>
      </c>
      <c r="AD85" s="969"/>
      <c r="AE85" s="970">
        <f>ROUND([1]UnosPod!H1244+[1]UnosPod!H1245+[1]UnosPod!H1254,0)</f>
        <v>0</v>
      </c>
      <c r="AF85" s="971"/>
      <c r="AG85" s="971"/>
      <c r="AH85" s="971"/>
      <c r="AI85" s="971"/>
      <c r="AJ85" s="972"/>
      <c r="AK85" s="970">
        <f>ROUND([1]PretGod!C454,0)</f>
        <v>0</v>
      </c>
      <c r="AL85" s="971"/>
      <c r="AM85" s="971"/>
      <c r="AN85" s="971"/>
      <c r="AO85" s="971"/>
      <c r="AP85" s="972"/>
      <c r="BF85" s="342"/>
    </row>
    <row r="86" spans="1:58" s="246" customFormat="1" x14ac:dyDescent="0.25">
      <c r="A86" s="966" t="s">
        <v>687</v>
      </c>
      <c r="B86" s="966"/>
      <c r="C86" s="967" t="s">
        <v>688</v>
      </c>
      <c r="D86" s="967"/>
      <c r="E86" s="967"/>
      <c r="F86" s="967"/>
      <c r="G86" s="967"/>
      <c r="H86" s="967"/>
      <c r="I86" s="967"/>
      <c r="J86" s="967"/>
      <c r="K86" s="967"/>
      <c r="L86" s="967"/>
      <c r="M86" s="967"/>
      <c r="N86" s="967"/>
      <c r="O86" s="967"/>
      <c r="P86" s="967"/>
      <c r="Q86" s="967"/>
      <c r="R86" s="967"/>
      <c r="S86" s="967"/>
      <c r="T86" s="967"/>
      <c r="U86" s="967"/>
      <c r="V86" s="967"/>
      <c r="W86" s="967"/>
      <c r="X86" s="967"/>
      <c r="Y86" s="968" t="str">
        <f>[1]Baza!E412</f>
        <v>-</v>
      </c>
      <c r="Z86" s="968"/>
      <c r="AA86" s="969" t="s">
        <v>31</v>
      </c>
      <c r="AB86" s="969"/>
      <c r="AC86" s="969">
        <v>427</v>
      </c>
      <c r="AD86" s="969"/>
      <c r="AE86" s="970">
        <f>ROUND([1]UnosPod!H1252+[1]UnosPod!H1253,0)</f>
        <v>0</v>
      </c>
      <c r="AF86" s="971"/>
      <c r="AG86" s="971"/>
      <c r="AH86" s="971"/>
      <c r="AI86" s="971"/>
      <c r="AJ86" s="972"/>
      <c r="AK86" s="970">
        <f>ROUND([1]PretGod!C455,0)</f>
        <v>0</v>
      </c>
      <c r="AL86" s="971"/>
      <c r="AM86" s="971"/>
      <c r="AN86" s="971"/>
      <c r="AO86" s="971"/>
      <c r="AP86" s="972"/>
      <c r="BF86" s="342"/>
    </row>
    <row r="87" spans="1:58" s="246" customFormat="1" x14ac:dyDescent="0.25">
      <c r="A87" s="966" t="s">
        <v>689</v>
      </c>
      <c r="B87" s="966"/>
      <c r="C87" s="967" t="s">
        <v>690</v>
      </c>
      <c r="D87" s="967"/>
      <c r="E87" s="967"/>
      <c r="F87" s="967"/>
      <c r="G87" s="967"/>
      <c r="H87" s="967"/>
      <c r="I87" s="967"/>
      <c r="J87" s="967"/>
      <c r="K87" s="967"/>
      <c r="L87" s="967"/>
      <c r="M87" s="967"/>
      <c r="N87" s="967"/>
      <c r="O87" s="967"/>
      <c r="P87" s="967"/>
      <c r="Q87" s="967"/>
      <c r="R87" s="967"/>
      <c r="S87" s="967"/>
      <c r="T87" s="967"/>
      <c r="U87" s="967"/>
      <c r="V87" s="967"/>
      <c r="W87" s="967"/>
      <c r="X87" s="967"/>
      <c r="Y87" s="968" t="str">
        <f>[1]Baza!E413</f>
        <v>-</v>
      </c>
      <c r="Z87" s="968"/>
      <c r="AA87" s="969" t="s">
        <v>31</v>
      </c>
      <c r="AB87" s="969"/>
      <c r="AC87" s="969">
        <v>428</v>
      </c>
      <c r="AD87" s="969"/>
      <c r="AE87" s="970">
        <f>ROUND([1]UnosPod!H1246+[1]UnosPod!H1247+[1]UnosPod!H1255,0)</f>
        <v>0</v>
      </c>
      <c r="AF87" s="971"/>
      <c r="AG87" s="971"/>
      <c r="AH87" s="971"/>
      <c r="AI87" s="971"/>
      <c r="AJ87" s="972"/>
      <c r="AK87" s="970">
        <f>ROUND([1]PretGod!C456,0)</f>
        <v>0</v>
      </c>
      <c r="AL87" s="971"/>
      <c r="AM87" s="971"/>
      <c r="AN87" s="971"/>
      <c r="AO87" s="971"/>
      <c r="AP87" s="972"/>
      <c r="BF87" s="342"/>
    </row>
    <row r="88" spans="1:58" s="246" customFormat="1" x14ac:dyDescent="0.25">
      <c r="A88" s="966" t="s">
        <v>691</v>
      </c>
      <c r="B88" s="966"/>
      <c r="C88" s="967" t="s">
        <v>692</v>
      </c>
      <c r="D88" s="967"/>
      <c r="E88" s="967"/>
      <c r="F88" s="96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967"/>
      <c r="Y88" s="968" t="str">
        <f>[1]Baza!E414</f>
        <v>-</v>
      </c>
      <c r="Z88" s="968"/>
      <c r="AA88" s="969" t="s">
        <v>31</v>
      </c>
      <c r="AB88" s="969"/>
      <c r="AC88" s="969">
        <v>429</v>
      </c>
      <c r="AD88" s="969"/>
      <c r="AE88" s="970">
        <f>ROUND([1]UnosPod!H1260+[1]UnosPod!H1261,0)</f>
        <v>0</v>
      </c>
      <c r="AF88" s="971"/>
      <c r="AG88" s="971"/>
      <c r="AH88" s="971"/>
      <c r="AI88" s="971"/>
      <c r="AJ88" s="972"/>
      <c r="AK88" s="970">
        <f>ROUND([1]PretGod!C457,0)</f>
        <v>0</v>
      </c>
      <c r="AL88" s="971"/>
      <c r="AM88" s="971"/>
      <c r="AN88" s="971"/>
      <c r="AO88" s="971"/>
      <c r="AP88" s="972"/>
      <c r="BF88" s="342"/>
    </row>
    <row r="89" spans="1:58" s="246" customFormat="1" x14ac:dyDescent="0.25">
      <c r="A89" s="975" t="s">
        <v>693</v>
      </c>
      <c r="B89" s="975"/>
      <c r="C89" s="976" t="s">
        <v>694</v>
      </c>
      <c r="D89" s="976"/>
      <c r="E89" s="976"/>
      <c r="F89" s="976"/>
      <c r="G89" s="976"/>
      <c r="H89" s="976"/>
      <c r="I89" s="976"/>
      <c r="J89" s="976"/>
      <c r="K89" s="976"/>
      <c r="L89" s="976"/>
      <c r="M89" s="976"/>
      <c r="N89" s="976"/>
      <c r="O89" s="976"/>
      <c r="P89" s="976"/>
      <c r="Q89" s="976"/>
      <c r="R89" s="976"/>
      <c r="S89" s="976"/>
      <c r="T89" s="976"/>
      <c r="U89" s="976"/>
      <c r="V89" s="976"/>
      <c r="W89" s="976"/>
      <c r="X89" s="976"/>
      <c r="Y89" s="968" t="str">
        <f>[1]Baza!E415</f>
        <v>4.2.1.</v>
      </c>
      <c r="Z89" s="968"/>
      <c r="AA89" s="977" t="s">
        <v>31</v>
      </c>
      <c r="AB89" s="977"/>
      <c r="AC89" s="977">
        <v>430</v>
      </c>
      <c r="AD89" s="977"/>
      <c r="AE89" s="978">
        <f>ROUND([1]UnosPod!H1248+[1]UnosPod!H1249+[1]UnosPod!H1256+[1]UnosPod!H1257+[1]UnosPod!H1264+[1]UnosPod!H1266,0)</f>
        <v>172859</v>
      </c>
      <c r="AF89" s="979"/>
      <c r="AG89" s="979"/>
      <c r="AH89" s="979"/>
      <c r="AI89" s="979"/>
      <c r="AJ89" s="980"/>
      <c r="AK89" s="978">
        <f>ROUND([1]PretGod!C458,0)</f>
        <v>1866878</v>
      </c>
      <c r="AL89" s="979"/>
      <c r="AM89" s="979"/>
      <c r="AN89" s="979"/>
      <c r="AO89" s="979"/>
      <c r="AP89" s="980"/>
      <c r="BF89" s="342"/>
    </row>
    <row r="90" spans="1:58" s="246" customFormat="1" x14ac:dyDescent="0.25">
      <c r="A90" s="957" t="s">
        <v>695</v>
      </c>
      <c r="B90" s="957"/>
      <c r="C90" s="958" t="s">
        <v>696</v>
      </c>
      <c r="D90" s="958"/>
      <c r="E90" s="958"/>
      <c r="F90" s="958"/>
      <c r="G90" s="958"/>
      <c r="H90" s="958"/>
      <c r="I90" s="958"/>
      <c r="J90" s="958"/>
      <c r="K90" s="958"/>
      <c r="L90" s="958"/>
      <c r="M90" s="958"/>
      <c r="N90" s="958"/>
      <c r="O90" s="958"/>
      <c r="P90" s="958"/>
      <c r="Q90" s="958"/>
      <c r="R90" s="958"/>
      <c r="S90" s="958"/>
      <c r="T90" s="958"/>
      <c r="U90" s="958"/>
      <c r="V90" s="958"/>
      <c r="W90" s="958"/>
      <c r="X90" s="958"/>
      <c r="Y90" s="959"/>
      <c r="Z90" s="959"/>
      <c r="AA90" s="919"/>
      <c r="AB90" s="919"/>
      <c r="AC90" s="919">
        <v>431</v>
      </c>
      <c r="AD90" s="919"/>
      <c r="AE90" s="960">
        <f>IF(AE78-AE83&lt;0,0,AE78-AE83)</f>
        <v>0</v>
      </c>
      <c r="AF90" s="961"/>
      <c r="AG90" s="961"/>
      <c r="AH90" s="961"/>
      <c r="AI90" s="961"/>
      <c r="AJ90" s="962"/>
      <c r="AK90" s="960">
        <f>IF(AK78-AK83&lt;0,0,AK78-AK83)</f>
        <v>0</v>
      </c>
      <c r="AL90" s="961"/>
      <c r="AM90" s="961"/>
      <c r="AN90" s="961"/>
      <c r="AO90" s="961"/>
      <c r="AP90" s="962"/>
      <c r="BF90" s="341"/>
    </row>
    <row r="91" spans="1:58" s="246" customFormat="1" x14ac:dyDescent="0.25">
      <c r="A91" s="957" t="s">
        <v>697</v>
      </c>
      <c r="B91" s="957"/>
      <c r="C91" s="958" t="s">
        <v>698</v>
      </c>
      <c r="D91" s="958"/>
      <c r="E91" s="958"/>
      <c r="F91" s="958"/>
      <c r="G91" s="958"/>
      <c r="H91" s="958"/>
      <c r="I91" s="958"/>
      <c r="J91" s="958"/>
      <c r="K91" s="958"/>
      <c r="L91" s="958"/>
      <c r="M91" s="958"/>
      <c r="N91" s="958"/>
      <c r="O91" s="958"/>
      <c r="P91" s="958"/>
      <c r="Q91" s="958"/>
      <c r="R91" s="958"/>
      <c r="S91" s="958"/>
      <c r="T91" s="958"/>
      <c r="U91" s="958"/>
      <c r="V91" s="958"/>
      <c r="W91" s="958"/>
      <c r="X91" s="958"/>
      <c r="Y91" s="959"/>
      <c r="Z91" s="959"/>
      <c r="AA91" s="919"/>
      <c r="AB91" s="919"/>
      <c r="AC91" s="919">
        <v>432</v>
      </c>
      <c r="AD91" s="919"/>
      <c r="AE91" s="960">
        <f>IF(AE83-AE78&lt;0,0,AE83-AE78)</f>
        <v>172859</v>
      </c>
      <c r="AF91" s="961"/>
      <c r="AG91" s="961"/>
      <c r="AH91" s="961"/>
      <c r="AI91" s="961"/>
      <c r="AJ91" s="962"/>
      <c r="AK91" s="960">
        <f>IF(AK83-AK78&lt;0,0,AK83-AK78)</f>
        <v>1866878</v>
      </c>
      <c r="AL91" s="961"/>
      <c r="AM91" s="961"/>
      <c r="AN91" s="961"/>
      <c r="AO91" s="961"/>
      <c r="AP91" s="962"/>
      <c r="BF91" s="341"/>
    </row>
    <row r="92" spans="1:58" s="246" customFormat="1" x14ac:dyDescent="0.25">
      <c r="A92" s="973" t="s">
        <v>699</v>
      </c>
      <c r="B92" s="973"/>
      <c r="C92" s="974" t="s">
        <v>700</v>
      </c>
      <c r="D92" s="974"/>
      <c r="E92" s="974"/>
      <c r="F92" s="974"/>
      <c r="G92" s="974"/>
      <c r="H92" s="974"/>
      <c r="I92" s="974"/>
      <c r="J92" s="974"/>
      <c r="K92" s="974"/>
      <c r="L92" s="974"/>
      <c r="M92" s="974"/>
      <c r="N92" s="974"/>
      <c r="O92" s="974"/>
      <c r="P92" s="974"/>
      <c r="Q92" s="974"/>
      <c r="R92" s="974"/>
      <c r="S92" s="974"/>
      <c r="T92" s="974"/>
      <c r="U92" s="974"/>
      <c r="V92" s="974"/>
      <c r="W92" s="974"/>
      <c r="X92" s="974"/>
      <c r="Y92" s="984"/>
      <c r="Z92" s="984"/>
      <c r="AA92" s="968"/>
      <c r="AB92" s="968"/>
      <c r="AC92" s="968">
        <v>433</v>
      </c>
      <c r="AD92" s="968"/>
      <c r="AE92" s="963">
        <f>ROUND([1]UnosPod!O1198+AE75+AE90,0)</f>
        <v>101650</v>
      </c>
      <c r="AF92" s="964"/>
      <c r="AG92" s="964"/>
      <c r="AH92" s="964"/>
      <c r="AI92" s="964"/>
      <c r="AJ92" s="965"/>
      <c r="AK92" s="963">
        <f>IF(AK55&lt;0,AK75+AK90,AK55+AK75+AK90)</f>
        <v>376776</v>
      </c>
      <c r="AL92" s="964"/>
      <c r="AM92" s="964"/>
      <c r="AN92" s="964"/>
      <c r="AO92" s="964"/>
      <c r="AP92" s="965"/>
      <c r="BF92" s="342"/>
    </row>
    <row r="93" spans="1:58" s="246" customFormat="1" x14ac:dyDescent="0.25">
      <c r="A93" s="966" t="s">
        <v>701</v>
      </c>
      <c r="B93" s="966"/>
      <c r="C93" s="967" t="s">
        <v>702</v>
      </c>
      <c r="D93" s="967"/>
      <c r="E93" s="967"/>
      <c r="F93" s="967"/>
      <c r="G93" s="967"/>
      <c r="H93" s="967"/>
      <c r="I93" s="967"/>
      <c r="J93" s="967"/>
      <c r="K93" s="967"/>
      <c r="L93" s="967"/>
      <c r="M93" s="967"/>
      <c r="N93" s="967"/>
      <c r="O93" s="967"/>
      <c r="P93" s="967"/>
      <c r="Q93" s="967"/>
      <c r="R93" s="967"/>
      <c r="S93" s="967"/>
      <c r="T93" s="967"/>
      <c r="U93" s="967"/>
      <c r="V93" s="967"/>
      <c r="W93" s="967"/>
      <c r="X93" s="967"/>
      <c r="Y93" s="983"/>
      <c r="Z93" s="983"/>
      <c r="AA93" s="969"/>
      <c r="AB93" s="969"/>
      <c r="AC93" s="969">
        <v>434</v>
      </c>
      <c r="AD93" s="969"/>
      <c r="AE93" s="970">
        <f>ROUND([1]UnosPod!H1198+AE76+AE91,0)</f>
        <v>172859</v>
      </c>
      <c r="AF93" s="971"/>
      <c r="AG93" s="971"/>
      <c r="AH93" s="971"/>
      <c r="AI93" s="971"/>
      <c r="AJ93" s="972"/>
      <c r="AK93" s="970">
        <f>IF(AK55&gt;0,AK76+AK91,(AK55*-1)+AK76+AK91)</f>
        <v>1866878</v>
      </c>
      <c r="AL93" s="971"/>
      <c r="AM93" s="971"/>
      <c r="AN93" s="971"/>
      <c r="AO93" s="971"/>
      <c r="AP93" s="972"/>
      <c r="BF93" s="342"/>
    </row>
    <row r="94" spans="1:58" s="246" customFormat="1" x14ac:dyDescent="0.25">
      <c r="A94" s="966" t="s">
        <v>703</v>
      </c>
      <c r="B94" s="966"/>
      <c r="C94" s="967" t="s">
        <v>704</v>
      </c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83"/>
      <c r="Z94" s="983"/>
      <c r="AA94" s="969"/>
      <c r="AB94" s="969"/>
      <c r="AC94" s="969">
        <v>435</v>
      </c>
      <c r="AD94" s="969"/>
      <c r="AE94" s="970">
        <f>IF(AE92-AE93&lt;0,0,AE92-AE93)</f>
        <v>0</v>
      </c>
      <c r="AF94" s="971"/>
      <c r="AG94" s="971"/>
      <c r="AH94" s="971"/>
      <c r="AI94" s="971"/>
      <c r="AJ94" s="972"/>
      <c r="AK94" s="970">
        <f>IF(AK92-AK93&lt;0,0,AK92-AK93)</f>
        <v>0</v>
      </c>
      <c r="AL94" s="971"/>
      <c r="AM94" s="971"/>
      <c r="AN94" s="971"/>
      <c r="AO94" s="971"/>
      <c r="AP94" s="972"/>
      <c r="BF94" s="342"/>
    </row>
    <row r="95" spans="1:58" s="246" customFormat="1" x14ac:dyDescent="0.25">
      <c r="A95" s="966" t="s">
        <v>705</v>
      </c>
      <c r="B95" s="966"/>
      <c r="C95" s="967" t="s">
        <v>706</v>
      </c>
      <c r="D95" s="967"/>
      <c r="E95" s="967"/>
      <c r="F95" s="967"/>
      <c r="G95" s="967"/>
      <c r="H95" s="967"/>
      <c r="I95" s="967"/>
      <c r="J95" s="967"/>
      <c r="K95" s="967"/>
      <c r="L95" s="967"/>
      <c r="M95" s="967"/>
      <c r="N95" s="967"/>
      <c r="O95" s="967"/>
      <c r="P95" s="967"/>
      <c r="Q95" s="967"/>
      <c r="R95" s="967"/>
      <c r="S95" s="967"/>
      <c r="T95" s="967"/>
      <c r="U95" s="967"/>
      <c r="V95" s="967"/>
      <c r="W95" s="967"/>
      <c r="X95" s="967"/>
      <c r="Y95" s="983"/>
      <c r="Z95" s="983"/>
      <c r="AA95" s="969"/>
      <c r="AB95" s="969"/>
      <c r="AC95" s="969">
        <v>436</v>
      </c>
      <c r="AD95" s="969"/>
      <c r="AE95" s="970">
        <f>IF(AE93-AE92&lt;0,0,AE93-AE92)</f>
        <v>71209</v>
      </c>
      <c r="AF95" s="971"/>
      <c r="AG95" s="971"/>
      <c r="AH95" s="971"/>
      <c r="AI95" s="971"/>
      <c r="AJ95" s="972"/>
      <c r="AK95" s="970">
        <f>IF(AK93-AK92&lt;0,0,AK93-AK92)</f>
        <v>1490102</v>
      </c>
      <c r="AL95" s="971"/>
      <c r="AM95" s="971"/>
      <c r="AN95" s="971"/>
      <c r="AO95" s="971"/>
      <c r="AP95" s="972"/>
      <c r="BF95" s="342"/>
    </row>
    <row r="96" spans="1:58" s="246" customFormat="1" x14ac:dyDescent="0.25">
      <c r="A96" s="966" t="s">
        <v>707</v>
      </c>
      <c r="B96" s="966"/>
      <c r="C96" s="967" t="s">
        <v>708</v>
      </c>
      <c r="D96" s="967"/>
      <c r="E96" s="967"/>
      <c r="F96" s="967"/>
      <c r="G96" s="967"/>
      <c r="H96" s="967"/>
      <c r="I96" s="967"/>
      <c r="J96" s="967"/>
      <c r="K96" s="967"/>
      <c r="L96" s="967"/>
      <c r="M96" s="967"/>
      <c r="N96" s="967"/>
      <c r="O96" s="967"/>
      <c r="P96" s="967"/>
      <c r="Q96" s="967"/>
      <c r="R96" s="967"/>
      <c r="S96" s="967"/>
      <c r="T96" s="967"/>
      <c r="U96" s="967"/>
      <c r="V96" s="967"/>
      <c r="W96" s="967"/>
      <c r="X96" s="967"/>
      <c r="Y96" s="983"/>
      <c r="Z96" s="983"/>
      <c r="AA96" s="969"/>
      <c r="AB96" s="969"/>
      <c r="AC96" s="969">
        <v>437</v>
      </c>
      <c r="AD96" s="969"/>
      <c r="AE96" s="970">
        <f>ROUND([1]UnosPod!H1268,0)</f>
        <v>474727</v>
      </c>
      <c r="AF96" s="971"/>
      <c r="AG96" s="971"/>
      <c r="AH96" s="971"/>
      <c r="AI96" s="971"/>
      <c r="AJ96" s="972"/>
      <c r="AK96" s="970">
        <f>ROUND([1]PretGod!C465,0)</f>
        <v>1964829</v>
      </c>
      <c r="AL96" s="971"/>
      <c r="AM96" s="971"/>
      <c r="AN96" s="971"/>
      <c r="AO96" s="971"/>
      <c r="AP96" s="972"/>
      <c r="BF96" s="342"/>
    </row>
    <row r="97" spans="1:58" s="246" customFormat="1" x14ac:dyDescent="0.25">
      <c r="A97" s="966" t="s">
        <v>709</v>
      </c>
      <c r="B97" s="966"/>
      <c r="C97" s="967" t="s">
        <v>710</v>
      </c>
      <c r="D97" s="967"/>
      <c r="E97" s="967"/>
      <c r="F97" s="967"/>
      <c r="G97" s="967"/>
      <c r="H97" s="967"/>
      <c r="I97" s="967"/>
      <c r="J97" s="967"/>
      <c r="K97" s="967"/>
      <c r="L97" s="967"/>
      <c r="M97" s="967"/>
      <c r="N97" s="967"/>
      <c r="O97" s="967"/>
      <c r="P97" s="967"/>
      <c r="Q97" s="967"/>
      <c r="R97" s="967"/>
      <c r="S97" s="967"/>
      <c r="T97" s="967"/>
      <c r="U97" s="967"/>
      <c r="V97" s="967"/>
      <c r="W97" s="967"/>
      <c r="X97" s="967"/>
      <c r="Y97" s="983"/>
      <c r="Z97" s="983"/>
      <c r="AA97" s="969" t="s">
        <v>617</v>
      </c>
      <c r="AB97" s="969"/>
      <c r="AC97" s="969">
        <v>438</v>
      </c>
      <c r="AD97" s="969"/>
      <c r="AE97" s="970">
        <f>ROUND([1]UnosPod!O1262,0)</f>
        <v>0</v>
      </c>
      <c r="AF97" s="971"/>
      <c r="AG97" s="971"/>
      <c r="AH97" s="971"/>
      <c r="AI97" s="971"/>
      <c r="AJ97" s="972"/>
      <c r="AK97" s="970">
        <f>ROUND([1]PretGod!C466,0)</f>
        <v>0</v>
      </c>
      <c r="AL97" s="971"/>
      <c r="AM97" s="971"/>
      <c r="AN97" s="971"/>
      <c r="AO97" s="971"/>
      <c r="AP97" s="972"/>
      <c r="BF97" s="342"/>
    </row>
    <row r="98" spans="1:58" s="246" customFormat="1" x14ac:dyDescent="0.25">
      <c r="A98" s="966" t="s">
        <v>711</v>
      </c>
      <c r="B98" s="966"/>
      <c r="C98" s="967" t="s">
        <v>712</v>
      </c>
      <c r="D98" s="967"/>
      <c r="E98" s="967"/>
      <c r="F98" s="967"/>
      <c r="G98" s="967"/>
      <c r="H98" s="967"/>
      <c r="I98" s="967"/>
      <c r="J98" s="967"/>
      <c r="K98" s="967"/>
      <c r="L98" s="967"/>
      <c r="M98" s="967"/>
      <c r="N98" s="967"/>
      <c r="O98" s="967"/>
      <c r="P98" s="967"/>
      <c r="Q98" s="967"/>
      <c r="R98" s="967"/>
      <c r="S98" s="967"/>
      <c r="T98" s="967"/>
      <c r="U98" s="967"/>
      <c r="V98" s="967"/>
      <c r="W98" s="967"/>
      <c r="X98" s="967"/>
      <c r="Y98" s="983"/>
      <c r="Z98" s="983"/>
      <c r="AA98" s="969" t="s">
        <v>31</v>
      </c>
      <c r="AB98" s="969"/>
      <c r="AC98" s="969">
        <v>439</v>
      </c>
      <c r="AD98" s="969"/>
      <c r="AE98" s="970">
        <f>ROUND([1]UnosPod!H1263,0)</f>
        <v>0</v>
      </c>
      <c r="AF98" s="971"/>
      <c r="AG98" s="971"/>
      <c r="AH98" s="971"/>
      <c r="AI98" s="971"/>
      <c r="AJ98" s="972"/>
      <c r="AK98" s="970">
        <f>ROUND([1]PretGod!C467,0)</f>
        <v>0</v>
      </c>
      <c r="AL98" s="971"/>
      <c r="AM98" s="971"/>
      <c r="AN98" s="971"/>
      <c r="AO98" s="971"/>
      <c r="AP98" s="972"/>
      <c r="BF98" s="342"/>
    </row>
    <row r="99" spans="1:58" s="246" customFormat="1" x14ac:dyDescent="0.25">
      <c r="A99" s="989" t="s">
        <v>713</v>
      </c>
      <c r="B99" s="989"/>
      <c r="C99" s="990" t="s">
        <v>714</v>
      </c>
      <c r="D99" s="990"/>
      <c r="E99" s="990"/>
      <c r="F99" s="990"/>
      <c r="G99" s="990"/>
      <c r="H99" s="990"/>
      <c r="I99" s="990"/>
      <c r="J99" s="990"/>
      <c r="K99" s="990"/>
      <c r="L99" s="990"/>
      <c r="M99" s="990"/>
      <c r="N99" s="990"/>
      <c r="O99" s="990"/>
      <c r="P99" s="990"/>
      <c r="Q99" s="990"/>
      <c r="R99" s="990"/>
      <c r="S99" s="990"/>
      <c r="T99" s="990"/>
      <c r="U99" s="990"/>
      <c r="V99" s="990"/>
      <c r="W99" s="990"/>
      <c r="X99" s="990"/>
      <c r="Y99" s="991"/>
      <c r="Z99" s="991"/>
      <c r="AA99" s="992"/>
      <c r="AB99" s="992"/>
      <c r="AC99" s="992">
        <v>440</v>
      </c>
      <c r="AD99" s="992"/>
      <c r="AE99" s="978">
        <f>ROUND([1]UnosPod!H1269,0)</f>
        <v>403518</v>
      </c>
      <c r="AF99" s="979"/>
      <c r="AG99" s="979"/>
      <c r="AH99" s="979"/>
      <c r="AI99" s="979"/>
      <c r="AJ99" s="980"/>
      <c r="AK99" s="978">
        <f>ROUND([1]PretGod!C468,0)</f>
        <v>474727</v>
      </c>
      <c r="AL99" s="979"/>
      <c r="AM99" s="979"/>
      <c r="AN99" s="979"/>
      <c r="AO99" s="979"/>
      <c r="AP99" s="980"/>
      <c r="BF99" s="342"/>
    </row>
    <row r="100" spans="1:58" s="246" customFormat="1" x14ac:dyDescent="0.25">
      <c r="A100" s="242"/>
      <c r="B100" s="242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4"/>
      <c r="Z100" s="244"/>
      <c r="AA100" s="245"/>
      <c r="AB100" s="245"/>
      <c r="AE100" s="985">
        <f>AE99-(AE96+AE94-AE95+AE97-AE98)</f>
        <v>0</v>
      </c>
      <c r="AF100" s="985"/>
      <c r="AG100" s="985"/>
      <c r="AH100" s="985"/>
      <c r="AI100" s="985"/>
      <c r="AJ100" s="985"/>
      <c r="AK100" s="985">
        <f>AK99-(AK96+AK94-AK95+AK97-AK98)</f>
        <v>0</v>
      </c>
      <c r="AL100" s="985"/>
      <c r="AM100" s="985"/>
      <c r="AN100" s="985"/>
      <c r="AO100" s="985"/>
      <c r="AP100" s="985"/>
      <c r="BF100" s="342"/>
    </row>
    <row r="101" spans="1:58" s="246" customFormat="1" x14ac:dyDescent="0.25">
      <c r="A101" s="242"/>
      <c r="B101" s="242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5"/>
      <c r="AB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</row>
    <row r="102" spans="1:58" s="246" customFormat="1" x14ac:dyDescent="0.25">
      <c r="A102" s="242"/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5"/>
      <c r="AB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</row>
    <row r="103" spans="1:58" s="246" customFormat="1" x14ac:dyDescent="0.25">
      <c r="A103" s="242"/>
      <c r="B103" s="242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5"/>
      <c r="AB103" s="245"/>
      <c r="AC103" s="245"/>
      <c r="AD103" s="245"/>
      <c r="AE103" s="245"/>
      <c r="AF103" s="245"/>
    </row>
    <row r="104" spans="1:58" s="246" customFormat="1" x14ac:dyDescent="0.25">
      <c r="A104" s="242"/>
      <c r="B104" s="242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5"/>
      <c r="AB104" s="245"/>
      <c r="AC104" s="245"/>
      <c r="AD104" s="245"/>
      <c r="AE104" s="245"/>
      <c r="AF104" s="245"/>
    </row>
    <row r="105" spans="1:58" s="246" customFormat="1" x14ac:dyDescent="0.25">
      <c r="A105" s="343" t="s">
        <v>599</v>
      </c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AG105" s="986" t="s">
        <v>600</v>
      </c>
      <c r="AH105" s="986"/>
      <c r="AI105" s="986"/>
      <c r="AJ105" s="986"/>
      <c r="AK105" s="986"/>
      <c r="AL105" s="986"/>
      <c r="AM105" s="986"/>
      <c r="AN105" s="986"/>
    </row>
    <row r="106" spans="1:58" ht="15" x14ac:dyDescent="0.25"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</row>
    <row r="107" spans="1:58" ht="15" x14ac:dyDescent="0.25">
      <c r="A107" s="345" t="str">
        <f>[1]UnosPod!F3</f>
        <v>Dragan Knezović</v>
      </c>
      <c r="B107" s="346"/>
      <c r="C107" s="346"/>
      <c r="D107" s="346"/>
      <c r="E107" s="346"/>
      <c r="F107" s="316"/>
      <c r="G107" s="316"/>
      <c r="H107" s="316"/>
      <c r="I107" s="316"/>
      <c r="J107" s="330"/>
      <c r="K107" s="330"/>
      <c r="L107" s="330"/>
      <c r="M107" s="330"/>
      <c r="O107" s="330"/>
      <c r="Q107" s="330"/>
      <c r="R107" s="330"/>
      <c r="S107" s="330"/>
      <c r="T107" s="330"/>
      <c r="U107" s="330"/>
      <c r="V107" s="330"/>
      <c r="W107" s="310" t="s">
        <v>715</v>
      </c>
      <c r="AG107" s="316"/>
      <c r="AH107" s="316"/>
      <c r="AI107" s="316"/>
      <c r="AJ107" s="316"/>
      <c r="AK107" s="316"/>
      <c r="AL107" s="316"/>
    </row>
    <row r="108" spans="1:58" ht="15" x14ac:dyDescent="0.25">
      <c r="A108" s="310" t="s">
        <v>716</v>
      </c>
      <c r="D108" s="330"/>
      <c r="E108" s="316"/>
      <c r="F108" s="987" t="str">
        <f>[1]UnosPod!AB3</f>
        <v>1600/5</v>
      </c>
      <c r="G108" s="987"/>
      <c r="H108" s="987"/>
      <c r="I108" s="987"/>
      <c r="J108" s="987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AG108" s="988" t="str">
        <f>[1]UnosPod!F14</f>
        <v>Ante Kolobarić</v>
      </c>
      <c r="AH108" s="988"/>
      <c r="AI108" s="988"/>
      <c r="AJ108" s="988"/>
      <c r="AK108" s="988"/>
      <c r="AL108" s="988"/>
      <c r="AM108" s="988"/>
      <c r="AN108" s="988"/>
    </row>
    <row r="109" spans="1:58" ht="15" x14ac:dyDescent="0.25">
      <c r="A109" s="310" t="s">
        <v>719</v>
      </c>
      <c r="D109" s="330"/>
      <c r="E109" s="347"/>
      <c r="F109" s="987" t="str">
        <f>[1]UnosPod!AM3</f>
        <v>063 439 689</v>
      </c>
      <c r="G109" s="987"/>
      <c r="H109" s="987"/>
      <c r="I109" s="987"/>
      <c r="J109" s="987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</row>
    <row r="110" spans="1:58" ht="15" x14ac:dyDescent="0.25"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</row>
    <row r="111" spans="1:58" ht="15" x14ac:dyDescent="0.25"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</row>
    <row r="112" spans="1:58" ht="15" x14ac:dyDescent="0.25"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16"/>
      <c r="R112" s="316"/>
      <c r="S112" s="316"/>
      <c r="T112" s="316"/>
      <c r="U112" s="316"/>
      <c r="V112" s="316"/>
      <c r="W112" s="316"/>
      <c r="X112" s="316"/>
      <c r="Y112" s="315"/>
      <c r="Z112" s="315"/>
    </row>
    <row r="113" spans="1:24" ht="15" x14ac:dyDescent="0.25"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</row>
    <row r="114" spans="1:24" ht="15" x14ac:dyDescent="0.25"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</row>
    <row r="115" spans="1:24" ht="15" x14ac:dyDescent="0.25"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</row>
    <row r="116" spans="1:24" ht="15" x14ac:dyDescent="0.25"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</row>
    <row r="117" spans="1:24" ht="15" x14ac:dyDescent="0.25"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</row>
    <row r="118" spans="1:24" ht="15" x14ac:dyDescent="0.25"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</row>
    <row r="119" spans="1:24" ht="15" x14ac:dyDescent="0.25"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</row>
    <row r="120" spans="1:24" ht="15" x14ac:dyDescent="0.25"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</row>
    <row r="121" spans="1:24" ht="15" x14ac:dyDescent="0.25"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</row>
    <row r="122" spans="1:24" ht="15" x14ac:dyDescent="0.25"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</row>
    <row r="123" spans="1:24" ht="15" x14ac:dyDescent="0.25"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</row>
    <row r="124" spans="1:24" ht="15" x14ac:dyDescent="0.25"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</row>
    <row r="125" spans="1:24" ht="15" x14ac:dyDescent="0.25">
      <c r="A125" s="348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</row>
    <row r="126" spans="1:24" ht="15" x14ac:dyDescent="0.25"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</row>
    <row r="127" spans="1:24" ht="15" x14ac:dyDescent="0.25"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</row>
    <row r="128" spans="1:24" ht="15" x14ac:dyDescent="0.25"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</row>
    <row r="129" spans="7:24" ht="15" x14ac:dyDescent="0.25"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</row>
    <row r="130" spans="7:24" ht="15" x14ac:dyDescent="0.25"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</row>
    <row r="131" spans="7:24" ht="15" x14ac:dyDescent="0.25"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</row>
    <row r="132" spans="7:24" ht="15" x14ac:dyDescent="0.25"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</row>
    <row r="133" spans="7:24" ht="15" x14ac:dyDescent="0.25"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</row>
    <row r="134" spans="7:24" ht="15" x14ac:dyDescent="0.25"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</row>
    <row r="135" spans="7:24" ht="15" x14ac:dyDescent="0.25"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</row>
    <row r="136" spans="7:24" ht="15" x14ac:dyDescent="0.25"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0"/>
    </row>
    <row r="137" spans="7:24" ht="15" x14ac:dyDescent="0.25"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  <c r="X137" s="330"/>
    </row>
    <row r="138" spans="7:24" ht="15" x14ac:dyDescent="0.25"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</row>
    <row r="139" spans="7:24" ht="15" x14ac:dyDescent="0.25"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</row>
    <row r="140" spans="7:24" ht="15" x14ac:dyDescent="0.25"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/>
      <c r="U140" s="330"/>
      <c r="V140" s="330"/>
      <c r="W140" s="330"/>
      <c r="X140" s="330"/>
    </row>
    <row r="141" spans="7:24" ht="15" x14ac:dyDescent="0.25"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</row>
    <row r="142" spans="7:24" ht="15" x14ac:dyDescent="0.25"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</row>
    <row r="143" spans="7:24" ht="15" x14ac:dyDescent="0.25"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</row>
    <row r="144" spans="7:24" ht="15" x14ac:dyDescent="0.25"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</row>
    <row r="145" spans="7:24" ht="15" x14ac:dyDescent="0.25"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</row>
    <row r="146" spans="7:24" ht="15" x14ac:dyDescent="0.25"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</row>
    <row r="147" spans="7:24" ht="15" x14ac:dyDescent="0.25"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</row>
    <row r="148" spans="7:24" ht="15" x14ac:dyDescent="0.25"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</row>
    <row r="149" spans="7:24" ht="15" x14ac:dyDescent="0.25"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</row>
    <row r="150" spans="7:24" ht="15" x14ac:dyDescent="0.25"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</row>
    <row r="151" spans="7:24" ht="15" x14ac:dyDescent="0.25"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</row>
    <row r="152" spans="7:24" ht="15" x14ac:dyDescent="0.25"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</row>
    <row r="153" spans="7:24" ht="15" x14ac:dyDescent="0.25"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</row>
    <row r="154" spans="7:24" ht="15" x14ac:dyDescent="0.25"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</row>
    <row r="155" spans="7:24" ht="15" x14ac:dyDescent="0.25"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</row>
    <row r="156" spans="7:24" ht="15" x14ac:dyDescent="0.25"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</row>
    <row r="157" spans="7:24" ht="15" x14ac:dyDescent="0.25"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</row>
    <row r="158" spans="7:24" ht="15" x14ac:dyDescent="0.25"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</row>
    <row r="159" spans="7:24" ht="15" x14ac:dyDescent="0.25"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</row>
    <row r="160" spans="7:24" ht="15" x14ac:dyDescent="0.25"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</row>
    <row r="161" spans="7:24" ht="15" x14ac:dyDescent="0.25"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  <c r="X161" s="330"/>
    </row>
    <row r="162" spans="7:24" ht="15" x14ac:dyDescent="0.25"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</row>
    <row r="163" spans="7:24" ht="15" x14ac:dyDescent="0.25"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  <c r="X163" s="330"/>
    </row>
    <row r="164" spans="7:24" ht="15" x14ac:dyDescent="0.25"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  <c r="X164" s="330"/>
    </row>
    <row r="165" spans="7:24" ht="15" x14ac:dyDescent="0.25"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</row>
    <row r="166" spans="7:24" ht="15" x14ac:dyDescent="0.25"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</row>
    <row r="167" spans="7:24" ht="15" x14ac:dyDescent="0.25"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</row>
    <row r="168" spans="7:24" ht="15" x14ac:dyDescent="0.25"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  <c r="X168" s="330"/>
    </row>
    <row r="169" spans="7:24" ht="15" x14ac:dyDescent="0.25"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  <c r="X169" s="330"/>
    </row>
    <row r="170" spans="7:24" ht="15" x14ac:dyDescent="0.25"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  <c r="X170" s="330"/>
    </row>
    <row r="171" spans="7:24" ht="15" x14ac:dyDescent="0.25"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</row>
    <row r="172" spans="7:24" ht="15" x14ac:dyDescent="0.25"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</row>
    <row r="173" spans="7:24" ht="15" x14ac:dyDescent="0.25"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</row>
    <row r="174" spans="7:24" ht="15" x14ac:dyDescent="0.25"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</row>
    <row r="175" spans="7:24" ht="15" x14ac:dyDescent="0.25"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</row>
    <row r="176" spans="7:24" ht="15" x14ac:dyDescent="0.25"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</row>
    <row r="177" spans="7:24" ht="15" x14ac:dyDescent="0.25"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</row>
    <row r="178" spans="7:24" ht="15" x14ac:dyDescent="0.25"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</row>
    <row r="179" spans="7:24" ht="15" x14ac:dyDescent="0.25"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</row>
    <row r="180" spans="7:24" ht="15" x14ac:dyDescent="0.25"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</row>
    <row r="181" spans="7:24" ht="15" x14ac:dyDescent="0.25"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  <c r="X181" s="330"/>
    </row>
    <row r="182" spans="7:24" ht="15" x14ac:dyDescent="0.25"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</row>
    <row r="183" spans="7:24" ht="15" x14ac:dyDescent="0.25"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  <c r="X183" s="330"/>
    </row>
    <row r="184" spans="7:24" ht="15" x14ac:dyDescent="0.25"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</row>
    <row r="185" spans="7:24" ht="15" x14ac:dyDescent="0.25"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  <c r="X185" s="330"/>
    </row>
    <row r="186" spans="7:24" ht="15" x14ac:dyDescent="0.25"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</row>
    <row r="187" spans="7:24" ht="15" x14ac:dyDescent="0.25"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0"/>
      <c r="T187" s="330"/>
      <c r="U187" s="330"/>
      <c r="V187" s="330"/>
      <c r="W187" s="330"/>
      <c r="X187" s="330"/>
    </row>
    <row r="188" spans="7:24" ht="15" x14ac:dyDescent="0.25"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</row>
    <row r="189" spans="7:24" ht="15" x14ac:dyDescent="0.25"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  <c r="X189" s="330"/>
    </row>
    <row r="190" spans="7:24" ht="15" x14ac:dyDescent="0.25"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0"/>
      <c r="V190" s="330"/>
      <c r="W190" s="330"/>
      <c r="X190" s="330"/>
    </row>
    <row r="191" spans="7:24" ht="15" x14ac:dyDescent="0.25"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  <c r="U191" s="330"/>
      <c r="V191" s="330"/>
      <c r="W191" s="330"/>
      <c r="X191" s="330"/>
    </row>
    <row r="192" spans="7:24" ht="15" x14ac:dyDescent="0.25"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  <c r="T192" s="330"/>
      <c r="U192" s="330"/>
      <c r="V192" s="330"/>
      <c r="W192" s="330"/>
      <c r="X192" s="330"/>
    </row>
    <row r="193" spans="7:24" ht="15" x14ac:dyDescent="0.25"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</row>
    <row r="194" spans="7:24" ht="15" x14ac:dyDescent="0.25"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</row>
    <row r="195" spans="7:24" ht="15" x14ac:dyDescent="0.25"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  <c r="U195" s="330"/>
      <c r="V195" s="330"/>
      <c r="W195" s="330"/>
      <c r="X195" s="330"/>
    </row>
    <row r="196" spans="7:24" ht="15" x14ac:dyDescent="0.25"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330"/>
      <c r="U196" s="330"/>
      <c r="V196" s="330"/>
      <c r="W196" s="330"/>
      <c r="X196" s="330"/>
    </row>
    <row r="197" spans="7:24" ht="15" x14ac:dyDescent="0.25"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  <c r="U197" s="330"/>
      <c r="V197" s="330"/>
      <c r="W197" s="330"/>
      <c r="X197" s="330"/>
    </row>
    <row r="198" spans="7:24" ht="15" x14ac:dyDescent="0.25"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  <c r="U198" s="330"/>
      <c r="V198" s="330"/>
      <c r="W198" s="330"/>
      <c r="X198" s="330"/>
    </row>
    <row r="199" spans="7:24" ht="15" x14ac:dyDescent="0.25"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/>
      <c r="U199" s="330"/>
      <c r="V199" s="330"/>
      <c r="W199" s="330"/>
      <c r="X199" s="330"/>
    </row>
    <row r="200" spans="7:24" ht="15" x14ac:dyDescent="0.25"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  <c r="T200" s="330"/>
      <c r="U200" s="330"/>
      <c r="V200" s="330"/>
      <c r="W200" s="330"/>
      <c r="X200" s="330"/>
    </row>
    <row r="201" spans="7:24" ht="15" x14ac:dyDescent="0.25"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</row>
    <row r="202" spans="7:24" ht="15" x14ac:dyDescent="0.25"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330"/>
    </row>
    <row r="203" spans="7:24" ht="15" x14ac:dyDescent="0.25"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  <c r="U203" s="330"/>
      <c r="V203" s="330"/>
      <c r="W203" s="330"/>
      <c r="X203" s="330"/>
    </row>
    <row r="204" spans="7:24" ht="15" x14ac:dyDescent="0.25"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  <c r="U204" s="330"/>
      <c r="V204" s="330"/>
      <c r="W204" s="330"/>
      <c r="X204" s="330"/>
    </row>
    <row r="205" spans="7:24" ht="15" x14ac:dyDescent="0.25"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  <c r="T205" s="330"/>
      <c r="U205" s="330"/>
      <c r="V205" s="330"/>
      <c r="W205" s="330"/>
      <c r="X205" s="330"/>
    </row>
    <row r="206" spans="7:24" ht="15" x14ac:dyDescent="0.25"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30"/>
      <c r="W206" s="330"/>
      <c r="X206" s="330"/>
    </row>
    <row r="207" spans="7:24" ht="15" x14ac:dyDescent="0.25"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  <c r="U207" s="330"/>
      <c r="V207" s="330"/>
      <c r="W207" s="330"/>
      <c r="X207" s="330"/>
    </row>
    <row r="208" spans="7:24" ht="15" x14ac:dyDescent="0.25"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  <c r="U208" s="330"/>
      <c r="V208" s="330"/>
      <c r="W208" s="330"/>
      <c r="X208" s="330"/>
    </row>
    <row r="209" spans="7:24" ht="15" x14ac:dyDescent="0.25"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  <c r="U209" s="330"/>
      <c r="V209" s="330"/>
      <c r="W209" s="330"/>
      <c r="X209" s="330"/>
    </row>
    <row r="210" spans="7:24" ht="15" x14ac:dyDescent="0.25"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  <c r="X210" s="330"/>
    </row>
    <row r="211" spans="7:24" ht="15" x14ac:dyDescent="0.25"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</row>
    <row r="212" spans="7:24" ht="15" x14ac:dyDescent="0.25"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  <c r="U212" s="330"/>
      <c r="V212" s="330"/>
      <c r="W212" s="330"/>
      <c r="X212" s="330"/>
    </row>
    <row r="213" spans="7:24" ht="15" x14ac:dyDescent="0.25"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  <c r="T213" s="330"/>
      <c r="U213" s="330"/>
      <c r="V213" s="330"/>
      <c r="W213" s="330"/>
      <c r="X213" s="330"/>
    </row>
    <row r="214" spans="7:24" ht="15" x14ac:dyDescent="0.25"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</row>
    <row r="215" spans="7:24" ht="15" x14ac:dyDescent="0.25"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  <c r="T215" s="330"/>
      <c r="U215" s="330"/>
      <c r="V215" s="330"/>
      <c r="W215" s="330"/>
      <c r="X215" s="330"/>
    </row>
    <row r="216" spans="7:24" ht="15" x14ac:dyDescent="0.25"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</row>
    <row r="217" spans="7:24" ht="15" x14ac:dyDescent="0.25"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  <c r="U217" s="330"/>
      <c r="V217" s="330"/>
      <c r="W217" s="330"/>
      <c r="X217" s="330"/>
    </row>
    <row r="218" spans="7:24" ht="15" x14ac:dyDescent="0.25"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0"/>
      <c r="V218" s="330"/>
      <c r="W218" s="330"/>
      <c r="X218" s="330"/>
    </row>
    <row r="219" spans="7:24" ht="15" x14ac:dyDescent="0.25"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330"/>
      <c r="X219" s="330"/>
    </row>
    <row r="220" spans="7:24" ht="15" x14ac:dyDescent="0.25"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  <c r="U220" s="330"/>
      <c r="V220" s="330"/>
      <c r="W220" s="330"/>
      <c r="X220" s="330"/>
    </row>
    <row r="221" spans="7:24" ht="15" x14ac:dyDescent="0.25"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0"/>
      <c r="U221" s="330"/>
      <c r="V221" s="330"/>
      <c r="W221" s="330"/>
      <c r="X221" s="330"/>
    </row>
    <row r="222" spans="7:24" ht="15" x14ac:dyDescent="0.25"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  <c r="X222" s="330"/>
    </row>
    <row r="223" spans="7:24" ht="15" x14ac:dyDescent="0.25"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  <c r="U223" s="330"/>
      <c r="V223" s="330"/>
      <c r="W223" s="330"/>
      <c r="X223" s="330"/>
    </row>
    <row r="224" spans="7:24" ht="15" x14ac:dyDescent="0.25"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0"/>
      <c r="U224" s="330"/>
      <c r="V224" s="330"/>
      <c r="W224" s="330"/>
      <c r="X224" s="330"/>
    </row>
    <row r="225" spans="7:24" ht="15" x14ac:dyDescent="0.25"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  <c r="X225" s="330"/>
    </row>
    <row r="226" spans="7:24" ht="15" x14ac:dyDescent="0.25"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  <c r="U226" s="330"/>
      <c r="V226" s="330"/>
      <c r="W226" s="330"/>
      <c r="X226" s="330"/>
    </row>
    <row r="227" spans="7:24" ht="15" x14ac:dyDescent="0.25"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  <c r="U227" s="330"/>
      <c r="V227" s="330"/>
      <c r="W227" s="330"/>
      <c r="X227" s="330"/>
    </row>
    <row r="228" spans="7:24" ht="15" x14ac:dyDescent="0.25"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  <c r="X228" s="330"/>
    </row>
    <row r="229" spans="7:24" ht="15" x14ac:dyDescent="0.25"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  <c r="X229" s="330"/>
    </row>
    <row r="230" spans="7:24" ht="15" x14ac:dyDescent="0.25"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</row>
    <row r="231" spans="7:24" ht="15" x14ac:dyDescent="0.25"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</row>
    <row r="232" spans="7:24" ht="15" x14ac:dyDescent="0.25"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  <c r="U232" s="330"/>
      <c r="V232" s="330"/>
      <c r="W232" s="330"/>
      <c r="X232" s="330"/>
    </row>
    <row r="233" spans="7:24" ht="15" x14ac:dyDescent="0.25"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/>
      <c r="U233" s="330"/>
      <c r="V233" s="330"/>
      <c r="W233" s="330"/>
      <c r="X233" s="330"/>
    </row>
    <row r="234" spans="7:24" ht="15" x14ac:dyDescent="0.25"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  <c r="U234" s="330"/>
      <c r="V234" s="330"/>
      <c r="W234" s="330"/>
      <c r="X234" s="330"/>
    </row>
    <row r="235" spans="7:24" ht="15" x14ac:dyDescent="0.25"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30"/>
      <c r="U235" s="330"/>
      <c r="V235" s="330"/>
      <c r="W235" s="330"/>
      <c r="X235" s="330"/>
    </row>
    <row r="236" spans="7:24" ht="15" x14ac:dyDescent="0.25"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  <c r="U236" s="330"/>
      <c r="V236" s="330"/>
      <c r="W236" s="330"/>
      <c r="X236" s="330"/>
    </row>
    <row r="237" spans="7:24" ht="15" x14ac:dyDescent="0.25"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/>
      <c r="U237" s="330"/>
      <c r="V237" s="330"/>
      <c r="W237" s="330"/>
      <c r="X237" s="330"/>
    </row>
    <row r="238" spans="7:24" ht="15" x14ac:dyDescent="0.25"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</row>
    <row r="239" spans="7:24" ht="15" x14ac:dyDescent="0.25"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0"/>
      <c r="U239" s="330"/>
      <c r="V239" s="330"/>
      <c r="W239" s="330"/>
      <c r="X239" s="330"/>
    </row>
    <row r="240" spans="7:24" ht="15" x14ac:dyDescent="0.25"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  <c r="U240" s="330"/>
      <c r="V240" s="330"/>
      <c r="W240" s="330"/>
      <c r="X240" s="330"/>
    </row>
    <row r="241" spans="7:24" ht="15" x14ac:dyDescent="0.25"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0"/>
      <c r="U241" s="330"/>
      <c r="V241" s="330"/>
      <c r="W241" s="330"/>
      <c r="X241" s="330"/>
    </row>
    <row r="242" spans="7:24" ht="15" x14ac:dyDescent="0.25"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</row>
    <row r="243" spans="7:24" ht="15" x14ac:dyDescent="0.25"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</row>
    <row r="244" spans="7:24" ht="15" x14ac:dyDescent="0.25"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30"/>
      <c r="U244" s="330"/>
      <c r="V244" s="330"/>
      <c r="W244" s="330"/>
      <c r="X244" s="330"/>
    </row>
    <row r="245" spans="7:24" ht="15" x14ac:dyDescent="0.25"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</row>
    <row r="246" spans="7:24" ht="15" x14ac:dyDescent="0.25"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</row>
    <row r="247" spans="7:24" ht="15" x14ac:dyDescent="0.25"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</row>
    <row r="248" spans="7:24" ht="15" x14ac:dyDescent="0.25"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  <c r="Q248" s="330"/>
      <c r="R248" s="330"/>
      <c r="S248" s="330"/>
      <c r="T248" s="330"/>
      <c r="U248" s="330"/>
      <c r="V248" s="330"/>
      <c r="W248" s="330"/>
      <c r="X248" s="330"/>
    </row>
    <row r="249" spans="7:24" ht="15" x14ac:dyDescent="0.25"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330"/>
      <c r="R249" s="330"/>
      <c r="S249" s="330"/>
      <c r="T249" s="330"/>
      <c r="U249" s="330"/>
      <c r="V249" s="330"/>
      <c r="W249" s="330"/>
      <c r="X249" s="330"/>
    </row>
    <row r="250" spans="7:24" ht="15" x14ac:dyDescent="0.25"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  <c r="U250" s="330"/>
      <c r="V250" s="330"/>
      <c r="W250" s="330"/>
      <c r="X250" s="330"/>
    </row>
    <row r="251" spans="7:24" ht="15" x14ac:dyDescent="0.25"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  <c r="U251" s="330"/>
      <c r="V251" s="330"/>
      <c r="W251" s="330"/>
      <c r="X251" s="330"/>
    </row>
    <row r="252" spans="7:24" ht="15" x14ac:dyDescent="0.25"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0"/>
      <c r="U252" s="330"/>
      <c r="V252" s="330"/>
      <c r="W252" s="330"/>
      <c r="X252" s="330"/>
    </row>
    <row r="253" spans="7:24" ht="15" x14ac:dyDescent="0.25">
      <c r="G253" s="330"/>
      <c r="H253" s="330"/>
      <c r="I253" s="330"/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30"/>
      <c r="U253" s="330"/>
      <c r="V253" s="330"/>
      <c r="W253" s="330"/>
      <c r="X253" s="330"/>
    </row>
    <row r="254" spans="7:24" ht="15" x14ac:dyDescent="0.25"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30"/>
      <c r="U254" s="330"/>
      <c r="V254" s="330"/>
      <c r="W254" s="330"/>
      <c r="X254" s="330"/>
    </row>
    <row r="255" spans="7:24" ht="15" x14ac:dyDescent="0.25"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</row>
    <row r="256" spans="7:24" ht="15" x14ac:dyDescent="0.25">
      <c r="G256" s="330"/>
      <c r="H256" s="330"/>
      <c r="I256" s="330"/>
      <c r="J256" s="330"/>
      <c r="K256" s="330"/>
      <c r="L256" s="330"/>
      <c r="M256" s="330"/>
      <c r="N256" s="330"/>
      <c r="O256" s="330"/>
      <c r="P256" s="330"/>
      <c r="Q256" s="330"/>
      <c r="R256" s="330"/>
      <c r="S256" s="330"/>
      <c r="T256" s="330"/>
      <c r="U256" s="330"/>
      <c r="V256" s="330"/>
      <c r="W256" s="330"/>
      <c r="X256" s="330"/>
    </row>
    <row r="257" spans="7:24" ht="15" x14ac:dyDescent="0.25"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  <c r="U257" s="330"/>
      <c r="V257" s="330"/>
      <c r="W257" s="330"/>
      <c r="X257" s="330"/>
    </row>
    <row r="258" spans="7:24" ht="15" x14ac:dyDescent="0.25"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  <c r="U258" s="330"/>
      <c r="V258" s="330"/>
      <c r="W258" s="330"/>
      <c r="X258" s="330"/>
    </row>
    <row r="259" spans="7:24" ht="15" x14ac:dyDescent="0.25"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0"/>
      <c r="U259" s="330"/>
      <c r="V259" s="330"/>
      <c r="W259" s="330"/>
      <c r="X259" s="330"/>
    </row>
    <row r="260" spans="7:24" ht="15" x14ac:dyDescent="0.25">
      <c r="G260" s="330"/>
      <c r="H260" s="330"/>
      <c r="I260" s="330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30"/>
      <c r="U260" s="330"/>
      <c r="V260" s="330"/>
      <c r="W260" s="330"/>
      <c r="X260" s="330"/>
    </row>
    <row r="261" spans="7:24" ht="15" x14ac:dyDescent="0.25"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30"/>
      <c r="U261" s="330"/>
      <c r="V261" s="330"/>
      <c r="W261" s="330"/>
      <c r="X261" s="330"/>
    </row>
    <row r="262" spans="7:24" ht="15" x14ac:dyDescent="0.25">
      <c r="G262" s="330"/>
      <c r="H262" s="330"/>
      <c r="I262" s="330"/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  <c r="T262" s="330"/>
      <c r="U262" s="330"/>
      <c r="V262" s="330"/>
      <c r="W262" s="330"/>
      <c r="X262" s="330"/>
    </row>
    <row r="263" spans="7:24" ht="15" x14ac:dyDescent="0.25"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30"/>
      <c r="S263" s="330"/>
      <c r="T263" s="330"/>
      <c r="U263" s="330"/>
      <c r="V263" s="330"/>
      <c r="W263" s="330"/>
      <c r="X263" s="330"/>
    </row>
    <row r="264" spans="7:24" ht="15" x14ac:dyDescent="0.25"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0"/>
      <c r="V264" s="330"/>
      <c r="W264" s="330"/>
      <c r="X264" s="330"/>
    </row>
    <row r="265" spans="7:24" ht="15" x14ac:dyDescent="0.25"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0"/>
      <c r="V265" s="330"/>
      <c r="W265" s="330"/>
      <c r="X265" s="330"/>
    </row>
    <row r="266" spans="7:24" ht="15" x14ac:dyDescent="0.25"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  <c r="Q266" s="330"/>
      <c r="R266" s="330"/>
      <c r="S266" s="330"/>
      <c r="T266" s="330"/>
      <c r="U266" s="330"/>
      <c r="V266" s="330"/>
      <c r="W266" s="330"/>
      <c r="X266" s="330"/>
    </row>
    <row r="267" spans="7:24" ht="15" x14ac:dyDescent="0.25"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  <c r="U267" s="330"/>
      <c r="V267" s="330"/>
      <c r="W267" s="330"/>
      <c r="X267" s="330"/>
    </row>
    <row r="268" spans="7:24" ht="15" x14ac:dyDescent="0.25"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  <c r="Q268" s="330"/>
      <c r="R268" s="330"/>
      <c r="S268" s="330"/>
      <c r="T268" s="330"/>
      <c r="U268" s="330"/>
      <c r="V268" s="330"/>
      <c r="W268" s="330"/>
      <c r="X268" s="330"/>
    </row>
    <row r="269" spans="7:24" ht="15" x14ac:dyDescent="0.25"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  <c r="Q269" s="330"/>
      <c r="R269" s="330"/>
      <c r="S269" s="330"/>
      <c r="T269" s="330"/>
      <c r="U269" s="330"/>
      <c r="V269" s="330"/>
      <c r="W269" s="330"/>
      <c r="X269" s="330"/>
    </row>
    <row r="270" spans="7:24" ht="15" x14ac:dyDescent="0.25">
      <c r="G270" s="330"/>
      <c r="H270" s="330"/>
      <c r="I270" s="330"/>
      <c r="J270" s="330"/>
      <c r="K270" s="330"/>
      <c r="L270" s="330"/>
      <c r="M270" s="330"/>
      <c r="N270" s="330"/>
      <c r="O270" s="330"/>
      <c r="P270" s="330"/>
      <c r="Q270" s="330"/>
      <c r="R270" s="330"/>
      <c r="S270" s="330"/>
      <c r="T270" s="330"/>
      <c r="U270" s="330"/>
      <c r="V270" s="330"/>
      <c r="W270" s="330"/>
      <c r="X270" s="330"/>
    </row>
    <row r="271" spans="7:24" ht="15" x14ac:dyDescent="0.25"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  <c r="T271" s="330"/>
      <c r="U271" s="330"/>
      <c r="V271" s="330"/>
      <c r="W271" s="330"/>
      <c r="X271" s="330"/>
    </row>
    <row r="272" spans="7:24" ht="15" x14ac:dyDescent="0.25">
      <c r="G272" s="330"/>
      <c r="H272" s="330"/>
      <c r="I272" s="330"/>
      <c r="J272" s="330"/>
      <c r="K272" s="330"/>
      <c r="L272" s="330"/>
      <c r="M272" s="330"/>
      <c r="N272" s="330"/>
      <c r="O272" s="330"/>
      <c r="P272" s="330"/>
      <c r="Q272" s="330"/>
      <c r="R272" s="330"/>
      <c r="S272" s="330"/>
      <c r="T272" s="330"/>
      <c r="U272" s="330"/>
      <c r="V272" s="330"/>
      <c r="W272" s="330"/>
      <c r="X272" s="330"/>
    </row>
    <row r="273" spans="7:24" ht="15" x14ac:dyDescent="0.25"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0"/>
      <c r="R273" s="330"/>
      <c r="S273" s="330"/>
      <c r="T273" s="330"/>
      <c r="U273" s="330"/>
      <c r="V273" s="330"/>
      <c r="W273" s="330"/>
      <c r="X273" s="330"/>
    </row>
    <row r="274" spans="7:24" ht="15" x14ac:dyDescent="0.25"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  <c r="Q274" s="330"/>
      <c r="R274" s="330"/>
      <c r="S274" s="330"/>
      <c r="T274" s="330"/>
      <c r="U274" s="330"/>
      <c r="V274" s="330"/>
      <c r="W274" s="330"/>
      <c r="X274" s="330"/>
    </row>
    <row r="275" spans="7:24" ht="15" x14ac:dyDescent="0.25"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0"/>
      <c r="R275" s="330"/>
      <c r="S275" s="330"/>
      <c r="T275" s="330"/>
      <c r="U275" s="330"/>
      <c r="V275" s="330"/>
      <c r="W275" s="330"/>
      <c r="X275" s="330"/>
    </row>
    <row r="276" spans="7:24" ht="15" x14ac:dyDescent="0.25">
      <c r="G276" s="330"/>
      <c r="H276" s="330"/>
      <c r="I276" s="330"/>
      <c r="J276" s="330"/>
      <c r="K276" s="330"/>
      <c r="L276" s="330"/>
      <c r="M276" s="330"/>
      <c r="N276" s="330"/>
      <c r="O276" s="330"/>
      <c r="P276" s="330"/>
      <c r="Q276" s="330"/>
      <c r="R276" s="330"/>
      <c r="S276" s="330"/>
      <c r="T276" s="330"/>
      <c r="U276" s="330"/>
      <c r="V276" s="330"/>
      <c r="W276" s="330"/>
      <c r="X276" s="330"/>
    </row>
    <row r="277" spans="7:24" ht="15" x14ac:dyDescent="0.25"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  <c r="T277" s="330"/>
      <c r="U277" s="330"/>
      <c r="V277" s="330"/>
      <c r="W277" s="330"/>
      <c r="X277" s="330"/>
    </row>
    <row r="278" spans="7:24" ht="15" x14ac:dyDescent="0.25"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  <c r="T278" s="330"/>
      <c r="U278" s="330"/>
      <c r="V278" s="330"/>
      <c r="W278" s="330"/>
      <c r="X278" s="330"/>
    </row>
    <row r="279" spans="7:24" ht="15" x14ac:dyDescent="0.25"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0"/>
      <c r="R279" s="330"/>
      <c r="S279" s="330"/>
      <c r="T279" s="330"/>
      <c r="U279" s="330"/>
      <c r="V279" s="330"/>
      <c r="W279" s="330"/>
      <c r="X279" s="330"/>
    </row>
    <row r="280" spans="7:24" ht="15" x14ac:dyDescent="0.25"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  <c r="T280" s="330"/>
      <c r="U280" s="330"/>
      <c r="V280" s="330"/>
      <c r="W280" s="330"/>
      <c r="X280" s="330"/>
    </row>
    <row r="281" spans="7:24" ht="15" x14ac:dyDescent="0.25"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30"/>
      <c r="S281" s="330"/>
      <c r="T281" s="330"/>
      <c r="U281" s="330"/>
      <c r="V281" s="330"/>
      <c r="W281" s="330"/>
      <c r="X281" s="330"/>
    </row>
    <row r="282" spans="7:24" ht="15" x14ac:dyDescent="0.25"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</row>
    <row r="283" spans="7:24" ht="15" x14ac:dyDescent="0.25"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  <c r="T283" s="330"/>
      <c r="U283" s="330"/>
      <c r="V283" s="330"/>
      <c r="W283" s="330"/>
      <c r="X283" s="330"/>
    </row>
    <row r="284" spans="7:24" ht="15" x14ac:dyDescent="0.25"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</row>
    <row r="285" spans="7:24" ht="15" x14ac:dyDescent="0.25"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</row>
    <row r="286" spans="7:24" ht="15" x14ac:dyDescent="0.25"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  <c r="Q286" s="330"/>
      <c r="R286" s="330"/>
      <c r="S286" s="330"/>
      <c r="T286" s="330"/>
      <c r="U286" s="330"/>
      <c r="V286" s="330"/>
      <c r="W286" s="330"/>
      <c r="X286" s="330"/>
    </row>
    <row r="287" spans="7:24" ht="15" x14ac:dyDescent="0.25"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0"/>
      <c r="R287" s="330"/>
      <c r="S287" s="330"/>
      <c r="T287" s="330"/>
      <c r="U287" s="330"/>
      <c r="V287" s="330"/>
      <c r="W287" s="330"/>
      <c r="X287" s="330"/>
    </row>
    <row r="288" spans="7:24" ht="15" x14ac:dyDescent="0.25"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0"/>
      <c r="T288" s="330"/>
      <c r="U288" s="330"/>
      <c r="V288" s="330"/>
      <c r="W288" s="330"/>
      <c r="X288" s="330"/>
    </row>
    <row r="289" spans="7:24" ht="15" x14ac:dyDescent="0.25"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</row>
    <row r="290" spans="7:24" ht="15" x14ac:dyDescent="0.25"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  <c r="T290" s="330"/>
      <c r="U290" s="330"/>
      <c r="V290" s="330"/>
      <c r="W290" s="330"/>
      <c r="X290" s="330"/>
    </row>
    <row r="291" spans="7:24" ht="15" x14ac:dyDescent="0.25"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</row>
    <row r="292" spans="7:24" ht="15" x14ac:dyDescent="0.25"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  <c r="Q292" s="330"/>
      <c r="R292" s="330"/>
      <c r="S292" s="330"/>
      <c r="T292" s="330"/>
      <c r="U292" s="330"/>
      <c r="V292" s="330"/>
      <c r="W292" s="330"/>
      <c r="X292" s="330"/>
    </row>
    <row r="293" spans="7:24" ht="15" x14ac:dyDescent="0.25"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0"/>
      <c r="R293" s="330"/>
      <c r="S293" s="330"/>
      <c r="T293" s="330"/>
      <c r="U293" s="330"/>
      <c r="V293" s="330"/>
      <c r="W293" s="330"/>
      <c r="X293" s="330"/>
    </row>
    <row r="294" spans="7:24" ht="15" x14ac:dyDescent="0.25"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  <c r="T294" s="330"/>
      <c r="U294" s="330"/>
      <c r="V294" s="330"/>
      <c r="W294" s="330"/>
      <c r="X294" s="330"/>
    </row>
    <row r="295" spans="7:24" ht="15" x14ac:dyDescent="0.25"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  <c r="Q295" s="330"/>
      <c r="R295" s="330"/>
      <c r="S295" s="330"/>
      <c r="T295" s="330"/>
      <c r="U295" s="330"/>
      <c r="V295" s="330"/>
      <c r="W295" s="330"/>
      <c r="X295" s="330"/>
    </row>
    <row r="296" spans="7:24" ht="15" x14ac:dyDescent="0.25"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  <c r="Q296" s="330"/>
      <c r="R296" s="330"/>
      <c r="S296" s="330"/>
      <c r="T296" s="330"/>
      <c r="U296" s="330"/>
      <c r="V296" s="330"/>
      <c r="W296" s="330"/>
      <c r="X296" s="330"/>
    </row>
    <row r="297" spans="7:24" ht="15" x14ac:dyDescent="0.25"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  <c r="U297" s="330"/>
      <c r="V297" s="330"/>
      <c r="W297" s="330"/>
      <c r="X297" s="330"/>
    </row>
    <row r="298" spans="7:24" ht="15" x14ac:dyDescent="0.25"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  <c r="T298" s="330"/>
      <c r="U298" s="330"/>
      <c r="V298" s="330"/>
      <c r="W298" s="330"/>
      <c r="X298" s="330"/>
    </row>
    <row r="299" spans="7:24" ht="15" x14ac:dyDescent="0.25"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  <c r="T299" s="330"/>
      <c r="U299" s="330"/>
      <c r="V299" s="330"/>
      <c r="W299" s="330"/>
      <c r="X299" s="330"/>
    </row>
    <row r="300" spans="7:24" ht="15" x14ac:dyDescent="0.25"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</row>
    <row r="301" spans="7:24" ht="15" x14ac:dyDescent="0.25"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</row>
    <row r="302" spans="7:24" ht="15" x14ac:dyDescent="0.25"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</row>
    <row r="303" spans="7:24" ht="15" x14ac:dyDescent="0.25"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30"/>
      <c r="X303" s="330"/>
    </row>
    <row r="304" spans="7:24" ht="15" x14ac:dyDescent="0.25"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  <c r="T304" s="330"/>
      <c r="U304" s="330"/>
      <c r="V304" s="330"/>
      <c r="W304" s="330"/>
      <c r="X304" s="330"/>
    </row>
    <row r="305" spans="7:24" ht="15" x14ac:dyDescent="0.25"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  <c r="T305" s="330"/>
      <c r="U305" s="330"/>
      <c r="V305" s="330"/>
      <c r="W305" s="330"/>
      <c r="X305" s="330"/>
    </row>
    <row r="306" spans="7:24" ht="15" x14ac:dyDescent="0.25"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</row>
    <row r="307" spans="7:24" ht="15" x14ac:dyDescent="0.25"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  <c r="T307" s="330"/>
      <c r="U307" s="330"/>
      <c r="V307" s="330"/>
      <c r="W307" s="330"/>
      <c r="X307" s="330"/>
    </row>
    <row r="308" spans="7:24" ht="15" x14ac:dyDescent="0.25"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0"/>
      <c r="U308" s="330"/>
      <c r="V308" s="330"/>
      <c r="W308" s="330"/>
      <c r="X308" s="330"/>
    </row>
    <row r="309" spans="7:24" ht="15" x14ac:dyDescent="0.25"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</row>
    <row r="310" spans="7:24" ht="15" x14ac:dyDescent="0.25"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</row>
    <row r="311" spans="7:24" ht="15" x14ac:dyDescent="0.25"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  <c r="U311" s="330"/>
      <c r="V311" s="330"/>
      <c r="W311" s="330"/>
      <c r="X311" s="330"/>
    </row>
    <row r="312" spans="7:24" ht="15" x14ac:dyDescent="0.25"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/>
      <c r="U312" s="330"/>
      <c r="V312" s="330"/>
      <c r="W312" s="330"/>
      <c r="X312" s="330"/>
    </row>
    <row r="313" spans="7:24" ht="15" x14ac:dyDescent="0.25"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  <c r="T313" s="330"/>
      <c r="U313" s="330"/>
      <c r="V313" s="330"/>
      <c r="W313" s="330"/>
      <c r="X313" s="330"/>
    </row>
    <row r="314" spans="7:24" ht="15" x14ac:dyDescent="0.25"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  <c r="T314" s="330"/>
      <c r="U314" s="330"/>
      <c r="V314" s="330"/>
      <c r="W314" s="330"/>
      <c r="X314" s="330"/>
    </row>
    <row r="315" spans="7:24" ht="15" x14ac:dyDescent="0.25"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  <c r="T315" s="330"/>
      <c r="U315" s="330"/>
      <c r="V315" s="330"/>
      <c r="W315" s="330"/>
      <c r="X315" s="330"/>
    </row>
    <row r="316" spans="7:24" ht="15" x14ac:dyDescent="0.25"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  <c r="T316" s="330"/>
      <c r="U316" s="330"/>
      <c r="V316" s="330"/>
      <c r="W316" s="330"/>
      <c r="X316" s="330"/>
    </row>
    <row r="317" spans="7:24" ht="15" x14ac:dyDescent="0.25"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  <c r="Q317" s="330"/>
      <c r="R317" s="330"/>
      <c r="S317" s="330"/>
      <c r="T317" s="330"/>
      <c r="U317" s="330"/>
      <c r="V317" s="330"/>
      <c r="W317" s="330"/>
      <c r="X317" s="330"/>
    </row>
    <row r="318" spans="7:24" ht="15" x14ac:dyDescent="0.25"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  <c r="T318" s="330"/>
      <c r="U318" s="330"/>
      <c r="V318" s="330"/>
      <c r="W318" s="330"/>
      <c r="X318" s="330"/>
    </row>
    <row r="319" spans="7:24" ht="15" x14ac:dyDescent="0.25"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</row>
    <row r="320" spans="7:24" ht="15" x14ac:dyDescent="0.25"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0"/>
      <c r="U320" s="330"/>
      <c r="V320" s="330"/>
      <c r="W320" s="330"/>
      <c r="X320" s="330"/>
    </row>
    <row r="321" spans="7:24" ht="15" x14ac:dyDescent="0.25"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  <c r="T321" s="330"/>
      <c r="U321" s="330"/>
      <c r="V321" s="330"/>
      <c r="W321" s="330"/>
      <c r="X321" s="330"/>
    </row>
    <row r="322" spans="7:24" ht="15" x14ac:dyDescent="0.25"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  <c r="T322" s="330"/>
      <c r="U322" s="330"/>
      <c r="V322" s="330"/>
      <c r="W322" s="330"/>
      <c r="X322" s="330"/>
    </row>
    <row r="323" spans="7:24" ht="15" x14ac:dyDescent="0.25"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  <c r="T323" s="330"/>
      <c r="U323" s="330"/>
      <c r="V323" s="330"/>
      <c r="W323" s="330"/>
      <c r="X323" s="330"/>
    </row>
    <row r="324" spans="7:24" ht="15" x14ac:dyDescent="0.25"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  <c r="T324" s="330"/>
      <c r="U324" s="330"/>
      <c r="V324" s="330"/>
      <c r="W324" s="330"/>
      <c r="X324" s="330"/>
    </row>
    <row r="325" spans="7:24" ht="15" x14ac:dyDescent="0.25"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  <c r="T325" s="330"/>
      <c r="U325" s="330"/>
      <c r="V325" s="330"/>
      <c r="W325" s="330"/>
      <c r="X325" s="330"/>
    </row>
    <row r="326" spans="7:24" ht="15" x14ac:dyDescent="0.25"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0"/>
      <c r="R326" s="330"/>
      <c r="S326" s="330"/>
      <c r="T326" s="330"/>
      <c r="U326" s="330"/>
      <c r="V326" s="330"/>
      <c r="W326" s="330"/>
      <c r="X326" s="330"/>
    </row>
    <row r="327" spans="7:24" ht="15" x14ac:dyDescent="0.25"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  <c r="T327" s="330"/>
      <c r="U327" s="330"/>
      <c r="V327" s="330"/>
      <c r="W327" s="330"/>
      <c r="X327" s="330"/>
    </row>
    <row r="328" spans="7:24" ht="15" x14ac:dyDescent="0.25"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330"/>
    </row>
    <row r="329" spans="7:24" ht="15" x14ac:dyDescent="0.25"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  <c r="T329" s="330"/>
      <c r="U329" s="330"/>
      <c r="V329" s="330"/>
      <c r="W329" s="330"/>
      <c r="X329" s="330"/>
    </row>
    <row r="330" spans="7:24" ht="15" x14ac:dyDescent="0.25"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  <c r="T330" s="330"/>
      <c r="U330" s="330"/>
      <c r="V330" s="330"/>
      <c r="W330" s="330"/>
      <c r="X330" s="330"/>
    </row>
    <row r="331" spans="7:24" ht="15" x14ac:dyDescent="0.25"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  <c r="T331" s="330"/>
      <c r="U331" s="330"/>
      <c r="V331" s="330"/>
      <c r="W331" s="330"/>
      <c r="X331" s="330"/>
    </row>
    <row r="332" spans="7:24" ht="15" x14ac:dyDescent="0.25"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  <c r="T332" s="330"/>
      <c r="U332" s="330"/>
      <c r="V332" s="330"/>
      <c r="W332" s="330"/>
      <c r="X332" s="330"/>
    </row>
    <row r="333" spans="7:24" ht="15" x14ac:dyDescent="0.25"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  <c r="T333" s="330"/>
      <c r="U333" s="330"/>
      <c r="V333" s="330"/>
      <c r="W333" s="330"/>
      <c r="X333" s="330"/>
    </row>
    <row r="334" spans="7:24" ht="15" x14ac:dyDescent="0.25"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  <c r="U334" s="330"/>
      <c r="V334" s="330"/>
      <c r="W334" s="330"/>
      <c r="X334" s="330"/>
    </row>
    <row r="335" spans="7:24" ht="15" x14ac:dyDescent="0.25"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  <c r="Q335" s="330"/>
      <c r="R335" s="330"/>
      <c r="S335" s="330"/>
      <c r="T335" s="330"/>
      <c r="U335" s="330"/>
      <c r="V335" s="330"/>
      <c r="W335" s="330"/>
      <c r="X335" s="330"/>
    </row>
    <row r="336" spans="7:24" ht="15" x14ac:dyDescent="0.25"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  <c r="T336" s="330"/>
      <c r="U336" s="330"/>
      <c r="V336" s="330"/>
      <c r="W336" s="330"/>
      <c r="X336" s="330"/>
    </row>
    <row r="337" spans="7:24" ht="15" x14ac:dyDescent="0.25"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  <c r="T337" s="330"/>
      <c r="U337" s="330"/>
      <c r="V337" s="330"/>
      <c r="W337" s="330"/>
      <c r="X337" s="330"/>
    </row>
    <row r="338" spans="7:24" ht="15" x14ac:dyDescent="0.25"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  <c r="T338" s="330"/>
      <c r="U338" s="330"/>
      <c r="V338" s="330"/>
      <c r="W338" s="330"/>
      <c r="X338" s="330"/>
    </row>
    <row r="339" spans="7:24" ht="15" x14ac:dyDescent="0.25"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  <c r="T339" s="330"/>
      <c r="U339" s="330"/>
      <c r="V339" s="330"/>
      <c r="W339" s="330"/>
      <c r="X339" s="330"/>
    </row>
    <row r="340" spans="7:24" ht="15" x14ac:dyDescent="0.25"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0"/>
      <c r="S340" s="330"/>
      <c r="T340" s="330"/>
      <c r="U340" s="330"/>
      <c r="V340" s="330"/>
      <c r="W340" s="330"/>
      <c r="X340" s="330"/>
    </row>
    <row r="341" spans="7:24" ht="15" x14ac:dyDescent="0.25"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  <c r="T341" s="330"/>
      <c r="U341" s="330"/>
      <c r="V341" s="330"/>
      <c r="W341" s="330"/>
      <c r="X341" s="330"/>
    </row>
    <row r="342" spans="7:24" ht="15" x14ac:dyDescent="0.25"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  <c r="T342" s="330"/>
      <c r="U342" s="330"/>
      <c r="V342" s="330"/>
      <c r="W342" s="330"/>
      <c r="X342" s="330"/>
    </row>
    <row r="343" spans="7:24" ht="15" x14ac:dyDescent="0.25"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  <c r="T343" s="330"/>
      <c r="U343" s="330"/>
      <c r="V343" s="330"/>
      <c r="W343" s="330"/>
      <c r="X343" s="330"/>
    </row>
    <row r="344" spans="7:24" ht="15" x14ac:dyDescent="0.25">
      <c r="G344" s="330"/>
      <c r="H344" s="330"/>
      <c r="I344" s="330"/>
      <c r="J344" s="330"/>
      <c r="K344" s="330"/>
      <c r="L344" s="330"/>
      <c r="M344" s="330"/>
      <c r="N344" s="330"/>
      <c r="O344" s="330"/>
      <c r="P344" s="330"/>
      <c r="Q344" s="330"/>
      <c r="R344" s="330"/>
      <c r="S344" s="330"/>
      <c r="T344" s="330"/>
      <c r="U344" s="330"/>
      <c r="V344" s="330"/>
      <c r="W344" s="330"/>
      <c r="X344" s="330"/>
    </row>
    <row r="345" spans="7:24" ht="15" x14ac:dyDescent="0.25"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30"/>
      <c r="S345" s="330"/>
      <c r="T345" s="330"/>
      <c r="U345" s="330"/>
      <c r="V345" s="330"/>
      <c r="W345" s="330"/>
      <c r="X345" s="330"/>
    </row>
    <row r="346" spans="7:24" ht="15" x14ac:dyDescent="0.25"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  <c r="Q346" s="330"/>
      <c r="R346" s="330"/>
      <c r="S346" s="330"/>
      <c r="T346" s="330"/>
      <c r="U346" s="330"/>
      <c r="V346" s="330"/>
      <c r="W346" s="330"/>
      <c r="X346" s="330"/>
    </row>
    <row r="347" spans="7:24" ht="15" x14ac:dyDescent="0.25"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  <c r="T347" s="330"/>
      <c r="U347" s="330"/>
      <c r="V347" s="330"/>
      <c r="W347" s="330"/>
      <c r="X347" s="330"/>
    </row>
    <row r="348" spans="7:24" ht="15" x14ac:dyDescent="0.25"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  <c r="Q348" s="330"/>
      <c r="R348" s="330"/>
      <c r="S348" s="330"/>
      <c r="T348" s="330"/>
      <c r="U348" s="330"/>
      <c r="V348" s="330"/>
      <c r="W348" s="330"/>
      <c r="X348" s="330"/>
    </row>
    <row r="349" spans="7:24" ht="15" x14ac:dyDescent="0.25"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  <c r="T349" s="330"/>
      <c r="U349" s="330"/>
      <c r="V349" s="330"/>
      <c r="W349" s="330"/>
      <c r="X349" s="330"/>
    </row>
    <row r="350" spans="7:24" ht="15" x14ac:dyDescent="0.25"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</row>
    <row r="351" spans="7:24" ht="15" x14ac:dyDescent="0.25">
      <c r="G351" s="330"/>
      <c r="H351" s="330"/>
      <c r="I351" s="330"/>
      <c r="J351" s="330"/>
      <c r="K351" s="330"/>
      <c r="L351" s="330"/>
      <c r="M351" s="330"/>
      <c r="N351" s="330"/>
      <c r="O351" s="330"/>
      <c r="P351" s="330"/>
      <c r="Q351" s="330"/>
      <c r="R351" s="330"/>
      <c r="S351" s="330"/>
      <c r="T351" s="330"/>
      <c r="U351" s="330"/>
      <c r="V351" s="330"/>
      <c r="W351" s="330"/>
      <c r="X351" s="330"/>
    </row>
    <row r="352" spans="7:24" ht="15" x14ac:dyDescent="0.25">
      <c r="G352" s="330"/>
      <c r="H352" s="330"/>
      <c r="I352" s="330"/>
      <c r="J352" s="330"/>
      <c r="K352" s="330"/>
      <c r="L352" s="330"/>
      <c r="M352" s="330"/>
      <c r="N352" s="330"/>
      <c r="O352" s="330"/>
      <c r="P352" s="330"/>
      <c r="Q352" s="330"/>
      <c r="R352" s="330"/>
      <c r="S352" s="330"/>
      <c r="T352" s="330"/>
      <c r="U352" s="330"/>
      <c r="V352" s="330"/>
      <c r="W352" s="330"/>
      <c r="X352" s="330"/>
    </row>
    <row r="353" spans="7:24" ht="15" x14ac:dyDescent="0.25"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</row>
    <row r="354" spans="7:24" ht="15" x14ac:dyDescent="0.25"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0"/>
      <c r="T354" s="330"/>
      <c r="U354" s="330"/>
      <c r="V354" s="330"/>
      <c r="W354" s="330"/>
      <c r="X354" s="330"/>
    </row>
    <row r="355" spans="7:24" ht="15" x14ac:dyDescent="0.25"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  <c r="T355" s="330"/>
      <c r="U355" s="330"/>
      <c r="V355" s="330"/>
      <c r="W355" s="330"/>
      <c r="X355" s="330"/>
    </row>
    <row r="356" spans="7:24" ht="15" x14ac:dyDescent="0.25">
      <c r="G356" s="330"/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  <c r="T356" s="330"/>
      <c r="U356" s="330"/>
      <c r="V356" s="330"/>
      <c r="W356" s="330"/>
      <c r="X356" s="330"/>
    </row>
    <row r="357" spans="7:24" ht="15" x14ac:dyDescent="0.25"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  <c r="Q357" s="330"/>
      <c r="R357" s="330"/>
      <c r="S357" s="330"/>
      <c r="T357" s="330"/>
      <c r="U357" s="330"/>
      <c r="V357" s="330"/>
      <c r="W357" s="330"/>
      <c r="X357" s="330"/>
    </row>
    <row r="358" spans="7:24" ht="15" x14ac:dyDescent="0.25">
      <c r="G358" s="330"/>
      <c r="H358" s="330"/>
      <c r="I358" s="330"/>
      <c r="J358" s="330"/>
      <c r="K358" s="330"/>
      <c r="L358" s="330"/>
      <c r="M358" s="330"/>
      <c r="N358" s="330"/>
      <c r="O358" s="330"/>
      <c r="P358" s="330"/>
      <c r="Q358" s="330"/>
      <c r="R358" s="330"/>
      <c r="S358" s="330"/>
      <c r="T358" s="330"/>
      <c r="U358" s="330"/>
      <c r="V358" s="330"/>
      <c r="W358" s="330"/>
      <c r="X358" s="330"/>
    </row>
    <row r="359" spans="7:24" ht="15" x14ac:dyDescent="0.25"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  <c r="T359" s="330"/>
      <c r="U359" s="330"/>
      <c r="V359" s="330"/>
      <c r="W359" s="330"/>
      <c r="X359" s="330"/>
    </row>
    <row r="360" spans="7:24" ht="15" x14ac:dyDescent="0.25">
      <c r="G360" s="330"/>
      <c r="H360" s="330"/>
      <c r="I360" s="330"/>
      <c r="J360" s="330"/>
      <c r="K360" s="330"/>
      <c r="L360" s="330"/>
      <c r="M360" s="330"/>
      <c r="N360" s="330"/>
      <c r="O360" s="330"/>
      <c r="P360" s="330"/>
      <c r="Q360" s="330"/>
      <c r="R360" s="330"/>
      <c r="S360" s="330"/>
      <c r="T360" s="330"/>
      <c r="U360" s="330"/>
      <c r="V360" s="330"/>
      <c r="W360" s="330"/>
      <c r="X360" s="330"/>
    </row>
    <row r="361" spans="7:24" ht="15" x14ac:dyDescent="0.25"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30"/>
      <c r="S361" s="330"/>
      <c r="T361" s="330"/>
      <c r="U361" s="330"/>
      <c r="V361" s="330"/>
      <c r="W361" s="330"/>
      <c r="X361" s="330"/>
    </row>
    <row r="362" spans="7:24" ht="15" x14ac:dyDescent="0.25">
      <c r="G362" s="330"/>
      <c r="H362" s="330"/>
      <c r="I362" s="330"/>
      <c r="J362" s="330"/>
      <c r="K362" s="330"/>
      <c r="L362" s="330"/>
      <c r="M362" s="330"/>
      <c r="N362" s="330"/>
      <c r="O362" s="330"/>
      <c r="P362" s="330"/>
      <c r="Q362" s="330"/>
      <c r="R362" s="330"/>
      <c r="S362" s="330"/>
      <c r="T362" s="330"/>
      <c r="U362" s="330"/>
      <c r="V362" s="330"/>
      <c r="W362" s="330"/>
      <c r="X362" s="330"/>
    </row>
    <row r="363" spans="7:24" ht="15" x14ac:dyDescent="0.25"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30"/>
      <c r="S363" s="330"/>
      <c r="T363" s="330"/>
      <c r="U363" s="330"/>
      <c r="V363" s="330"/>
      <c r="W363" s="330"/>
      <c r="X363" s="330"/>
    </row>
    <row r="364" spans="7:24" ht="15" x14ac:dyDescent="0.25">
      <c r="G364" s="330"/>
      <c r="H364" s="330"/>
      <c r="I364" s="330"/>
      <c r="J364" s="330"/>
      <c r="K364" s="330"/>
      <c r="L364" s="330"/>
      <c r="M364" s="330"/>
      <c r="N364" s="330"/>
      <c r="O364" s="330"/>
      <c r="P364" s="330"/>
      <c r="Q364" s="330"/>
      <c r="R364" s="330"/>
      <c r="S364" s="330"/>
      <c r="T364" s="330"/>
      <c r="U364" s="330"/>
      <c r="V364" s="330"/>
      <c r="W364" s="330"/>
      <c r="X364" s="330"/>
    </row>
    <row r="365" spans="7:24" ht="15" x14ac:dyDescent="0.25"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  <c r="Q365" s="330"/>
      <c r="R365" s="330"/>
      <c r="S365" s="330"/>
      <c r="T365" s="330"/>
      <c r="U365" s="330"/>
      <c r="V365" s="330"/>
      <c r="W365" s="330"/>
      <c r="X365" s="330"/>
    </row>
    <row r="366" spans="7:24" ht="15" x14ac:dyDescent="0.25">
      <c r="G366" s="330"/>
      <c r="H366" s="330"/>
      <c r="I366" s="330"/>
      <c r="J366" s="330"/>
      <c r="K366" s="330"/>
      <c r="L366" s="330"/>
      <c r="M366" s="330"/>
      <c r="N366" s="330"/>
      <c r="O366" s="330"/>
      <c r="P366" s="330"/>
      <c r="Q366" s="330"/>
      <c r="R366" s="330"/>
      <c r="S366" s="330"/>
      <c r="T366" s="330"/>
      <c r="U366" s="330"/>
      <c r="V366" s="330"/>
      <c r="W366" s="330"/>
      <c r="X366" s="330"/>
    </row>
    <row r="367" spans="7:24" ht="15" x14ac:dyDescent="0.25"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30"/>
      <c r="S367" s="330"/>
      <c r="T367" s="330"/>
      <c r="U367" s="330"/>
      <c r="V367" s="330"/>
      <c r="W367" s="330"/>
      <c r="X367" s="330"/>
    </row>
    <row r="368" spans="7:24" ht="15" x14ac:dyDescent="0.25">
      <c r="G368" s="330"/>
      <c r="H368" s="330"/>
      <c r="I368" s="330"/>
      <c r="J368" s="330"/>
      <c r="K368" s="330"/>
      <c r="L368" s="330"/>
      <c r="M368" s="330"/>
      <c r="N368" s="330"/>
      <c r="O368" s="330"/>
      <c r="P368" s="330"/>
      <c r="Q368" s="330"/>
      <c r="R368" s="330"/>
      <c r="S368" s="330"/>
      <c r="T368" s="330"/>
      <c r="U368" s="330"/>
      <c r="V368" s="330"/>
      <c r="W368" s="330"/>
      <c r="X368" s="330"/>
    </row>
    <row r="369" spans="7:24" ht="15" x14ac:dyDescent="0.25">
      <c r="G369" s="330"/>
      <c r="H369" s="330"/>
      <c r="I369" s="330"/>
      <c r="J369" s="330"/>
      <c r="K369" s="330"/>
      <c r="L369" s="330"/>
      <c r="M369" s="330"/>
      <c r="N369" s="330"/>
      <c r="O369" s="330"/>
      <c r="P369" s="330"/>
      <c r="Q369" s="330"/>
      <c r="R369" s="330"/>
      <c r="S369" s="330"/>
      <c r="T369" s="330"/>
      <c r="U369" s="330"/>
      <c r="V369" s="330"/>
      <c r="W369" s="330"/>
      <c r="X369" s="330"/>
    </row>
    <row r="370" spans="7:24" ht="15" x14ac:dyDescent="0.25"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  <c r="Q370" s="330"/>
      <c r="R370" s="330"/>
      <c r="S370" s="330"/>
      <c r="T370" s="330"/>
      <c r="U370" s="330"/>
      <c r="V370" s="330"/>
      <c r="W370" s="330"/>
      <c r="X370" s="330"/>
    </row>
    <row r="371" spans="7:24" ht="15" x14ac:dyDescent="0.25">
      <c r="G371" s="330"/>
      <c r="H371" s="330"/>
      <c r="I371" s="330"/>
      <c r="J371" s="330"/>
      <c r="K371" s="330"/>
      <c r="L371" s="330"/>
      <c r="M371" s="330"/>
      <c r="N371" s="330"/>
      <c r="O371" s="330"/>
      <c r="P371" s="330"/>
      <c r="Q371" s="330"/>
      <c r="R371" s="330"/>
      <c r="S371" s="330"/>
      <c r="T371" s="330"/>
      <c r="U371" s="330"/>
      <c r="V371" s="330"/>
      <c r="W371" s="330"/>
      <c r="X371" s="330"/>
    </row>
    <row r="372" spans="7:24" ht="15" x14ac:dyDescent="0.25"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  <c r="Q372" s="330"/>
      <c r="R372" s="330"/>
      <c r="S372" s="330"/>
      <c r="T372" s="330"/>
      <c r="U372" s="330"/>
      <c r="V372" s="330"/>
      <c r="W372" s="330"/>
      <c r="X372" s="330"/>
    </row>
    <row r="373" spans="7:24" ht="15" x14ac:dyDescent="0.25">
      <c r="G373" s="330"/>
      <c r="H373" s="330"/>
      <c r="I373" s="330"/>
      <c r="J373" s="330"/>
      <c r="K373" s="330"/>
      <c r="L373" s="330"/>
      <c r="M373" s="330"/>
      <c r="N373" s="330"/>
      <c r="O373" s="330"/>
      <c r="P373" s="330"/>
      <c r="Q373" s="330"/>
      <c r="R373" s="330"/>
      <c r="S373" s="330"/>
      <c r="T373" s="330"/>
      <c r="U373" s="330"/>
      <c r="V373" s="330"/>
      <c r="W373" s="330"/>
      <c r="X373" s="330"/>
    </row>
    <row r="374" spans="7:24" ht="15" x14ac:dyDescent="0.25">
      <c r="G374" s="330"/>
      <c r="H374" s="330"/>
      <c r="I374" s="330"/>
      <c r="J374" s="330"/>
      <c r="K374" s="330"/>
      <c r="L374" s="330"/>
      <c r="M374" s="330"/>
      <c r="N374" s="330"/>
      <c r="O374" s="330"/>
      <c r="P374" s="330"/>
      <c r="Q374" s="330"/>
      <c r="R374" s="330"/>
      <c r="S374" s="330"/>
      <c r="T374" s="330"/>
      <c r="U374" s="330"/>
      <c r="V374" s="330"/>
      <c r="W374" s="330"/>
      <c r="X374" s="330"/>
    </row>
    <row r="375" spans="7:24" ht="15" x14ac:dyDescent="0.25"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  <c r="Q375" s="330"/>
      <c r="R375" s="330"/>
      <c r="S375" s="330"/>
      <c r="T375" s="330"/>
      <c r="U375" s="330"/>
      <c r="V375" s="330"/>
      <c r="W375" s="330"/>
      <c r="X375" s="330"/>
    </row>
    <row r="376" spans="7:24" ht="15" x14ac:dyDescent="0.25">
      <c r="G376" s="330"/>
      <c r="H376" s="330"/>
      <c r="I376" s="330"/>
      <c r="J376" s="330"/>
      <c r="K376" s="330"/>
      <c r="L376" s="330"/>
      <c r="M376" s="330"/>
      <c r="N376" s="330"/>
      <c r="O376" s="330"/>
      <c r="P376" s="330"/>
      <c r="Q376" s="330"/>
      <c r="R376" s="330"/>
      <c r="S376" s="330"/>
      <c r="T376" s="330"/>
      <c r="U376" s="330"/>
      <c r="V376" s="330"/>
      <c r="W376" s="330"/>
      <c r="X376" s="330"/>
    </row>
    <row r="377" spans="7:24" ht="15" x14ac:dyDescent="0.25">
      <c r="G377" s="330"/>
      <c r="H377" s="330"/>
      <c r="I377" s="330"/>
      <c r="J377" s="330"/>
      <c r="K377" s="330"/>
      <c r="L377" s="330"/>
      <c r="M377" s="330"/>
      <c r="N377" s="330"/>
      <c r="O377" s="330"/>
      <c r="P377" s="330"/>
      <c r="Q377" s="330"/>
      <c r="R377" s="330"/>
      <c r="S377" s="330"/>
      <c r="T377" s="330"/>
      <c r="U377" s="330"/>
      <c r="V377" s="330"/>
      <c r="W377" s="330"/>
      <c r="X377" s="330"/>
    </row>
    <row r="378" spans="7:24" ht="15" x14ac:dyDescent="0.25"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  <c r="Q378" s="330"/>
      <c r="R378" s="330"/>
      <c r="S378" s="330"/>
      <c r="T378" s="330"/>
      <c r="U378" s="330"/>
      <c r="V378" s="330"/>
      <c r="W378" s="330"/>
      <c r="X378" s="330"/>
    </row>
    <row r="379" spans="7:24" ht="15" x14ac:dyDescent="0.25">
      <c r="G379" s="330"/>
      <c r="H379" s="330"/>
      <c r="I379" s="330"/>
      <c r="J379" s="330"/>
      <c r="K379" s="330"/>
      <c r="L379" s="330"/>
      <c r="M379" s="330"/>
      <c r="N379" s="330"/>
      <c r="O379" s="330"/>
      <c r="P379" s="330"/>
      <c r="Q379" s="330"/>
      <c r="R379" s="330"/>
      <c r="S379" s="330"/>
      <c r="T379" s="330"/>
      <c r="U379" s="330"/>
      <c r="V379" s="330"/>
      <c r="W379" s="330"/>
      <c r="X379" s="330"/>
    </row>
    <row r="380" spans="7:24" ht="15" x14ac:dyDescent="0.25">
      <c r="G380" s="330"/>
      <c r="H380" s="330"/>
      <c r="I380" s="330"/>
      <c r="J380" s="330"/>
      <c r="K380" s="330"/>
      <c r="L380" s="330"/>
      <c r="M380" s="330"/>
      <c r="N380" s="330"/>
      <c r="O380" s="330"/>
      <c r="P380" s="330"/>
      <c r="Q380" s="330"/>
      <c r="R380" s="330"/>
      <c r="S380" s="330"/>
      <c r="T380" s="330"/>
      <c r="U380" s="330"/>
      <c r="V380" s="330"/>
      <c r="W380" s="330"/>
      <c r="X380" s="330"/>
    </row>
    <row r="381" spans="7:24" ht="15" x14ac:dyDescent="0.25">
      <c r="G381" s="330"/>
      <c r="H381" s="330"/>
      <c r="I381" s="330"/>
      <c r="J381" s="330"/>
      <c r="K381" s="330"/>
      <c r="L381" s="330"/>
      <c r="M381" s="330"/>
      <c r="N381" s="330"/>
      <c r="O381" s="330"/>
      <c r="P381" s="330"/>
      <c r="Q381" s="330"/>
      <c r="R381" s="330"/>
      <c r="S381" s="330"/>
      <c r="T381" s="330"/>
      <c r="U381" s="330"/>
      <c r="V381" s="330"/>
      <c r="W381" s="330"/>
      <c r="X381" s="330"/>
    </row>
    <row r="382" spans="7:24" ht="15" x14ac:dyDescent="0.25">
      <c r="G382" s="330"/>
      <c r="H382" s="330"/>
      <c r="I382" s="330"/>
      <c r="J382" s="330"/>
      <c r="K382" s="330"/>
      <c r="L382" s="330"/>
      <c r="M382" s="330"/>
      <c r="N382" s="330"/>
      <c r="O382" s="330"/>
      <c r="P382" s="330"/>
      <c r="Q382" s="330"/>
      <c r="R382" s="330"/>
      <c r="S382" s="330"/>
      <c r="T382" s="330"/>
      <c r="U382" s="330"/>
      <c r="V382" s="330"/>
      <c r="W382" s="330"/>
      <c r="X382" s="330"/>
    </row>
    <row r="383" spans="7:24" ht="15" x14ac:dyDescent="0.25"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  <c r="Q383" s="330"/>
      <c r="R383" s="330"/>
      <c r="S383" s="330"/>
      <c r="T383" s="330"/>
      <c r="U383" s="330"/>
      <c r="V383" s="330"/>
      <c r="W383" s="330"/>
      <c r="X383" s="330"/>
    </row>
    <row r="384" spans="7:24" ht="15" x14ac:dyDescent="0.25">
      <c r="G384" s="330"/>
      <c r="H384" s="330"/>
      <c r="I384" s="330"/>
      <c r="J384" s="330"/>
      <c r="K384" s="330"/>
      <c r="L384" s="330"/>
      <c r="M384" s="330"/>
      <c r="N384" s="330"/>
      <c r="O384" s="330"/>
      <c r="P384" s="330"/>
      <c r="Q384" s="330"/>
      <c r="R384" s="330"/>
      <c r="S384" s="330"/>
      <c r="T384" s="330"/>
      <c r="U384" s="330"/>
      <c r="V384" s="330"/>
      <c r="W384" s="330"/>
      <c r="X384" s="330"/>
    </row>
    <row r="385" spans="7:24" ht="15" x14ac:dyDescent="0.25"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30"/>
      <c r="S385" s="330"/>
      <c r="T385" s="330"/>
      <c r="U385" s="330"/>
      <c r="V385" s="330"/>
      <c r="W385" s="330"/>
      <c r="X385" s="330"/>
    </row>
    <row r="386" spans="7:24" ht="15" x14ac:dyDescent="0.25">
      <c r="G386" s="330"/>
      <c r="H386" s="330"/>
      <c r="I386" s="330"/>
      <c r="J386" s="330"/>
      <c r="K386" s="330"/>
      <c r="L386" s="330"/>
      <c r="M386" s="330"/>
      <c r="N386" s="330"/>
      <c r="O386" s="330"/>
      <c r="P386" s="330"/>
      <c r="Q386" s="330"/>
      <c r="R386" s="330"/>
      <c r="S386" s="330"/>
      <c r="T386" s="330"/>
      <c r="U386" s="330"/>
      <c r="V386" s="330"/>
      <c r="W386" s="330"/>
      <c r="X386" s="330"/>
    </row>
    <row r="387" spans="7:24" ht="15" x14ac:dyDescent="0.25"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  <c r="Q387" s="330"/>
      <c r="R387" s="330"/>
      <c r="S387" s="330"/>
      <c r="T387" s="330"/>
      <c r="U387" s="330"/>
      <c r="V387" s="330"/>
      <c r="W387" s="330"/>
      <c r="X387" s="330"/>
    </row>
    <row r="388" spans="7:24" ht="15" x14ac:dyDescent="0.25">
      <c r="G388" s="330"/>
      <c r="H388" s="330"/>
      <c r="I388" s="330"/>
      <c r="J388" s="330"/>
      <c r="K388" s="330"/>
      <c r="L388" s="330"/>
      <c r="M388" s="330"/>
      <c r="N388" s="330"/>
      <c r="O388" s="330"/>
      <c r="P388" s="330"/>
      <c r="Q388" s="330"/>
      <c r="R388" s="330"/>
      <c r="S388" s="330"/>
      <c r="T388" s="330"/>
      <c r="U388" s="330"/>
      <c r="V388" s="330"/>
      <c r="W388" s="330"/>
      <c r="X388" s="330"/>
    </row>
    <row r="389" spans="7:24" ht="15" x14ac:dyDescent="0.25"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  <c r="Q389" s="330"/>
      <c r="R389" s="330"/>
      <c r="S389" s="330"/>
      <c r="T389" s="330"/>
      <c r="U389" s="330"/>
      <c r="V389" s="330"/>
      <c r="W389" s="330"/>
      <c r="X389" s="330"/>
    </row>
    <row r="390" spans="7:24" ht="15" x14ac:dyDescent="0.25">
      <c r="G390" s="330"/>
      <c r="H390" s="330"/>
      <c r="I390" s="330"/>
      <c r="J390" s="330"/>
      <c r="K390" s="330"/>
      <c r="L390" s="330"/>
      <c r="M390" s="330"/>
      <c r="N390" s="330"/>
      <c r="O390" s="330"/>
      <c r="P390" s="330"/>
      <c r="Q390" s="330"/>
      <c r="R390" s="330"/>
      <c r="S390" s="330"/>
      <c r="T390" s="330"/>
      <c r="U390" s="330"/>
      <c r="V390" s="330"/>
      <c r="W390" s="330"/>
      <c r="X390" s="330"/>
    </row>
    <row r="391" spans="7:24" ht="15" x14ac:dyDescent="0.25">
      <c r="G391" s="330"/>
      <c r="H391" s="330"/>
      <c r="I391" s="330"/>
      <c r="J391" s="330"/>
      <c r="K391" s="330"/>
      <c r="L391" s="330"/>
      <c r="M391" s="330"/>
      <c r="N391" s="330"/>
      <c r="O391" s="330"/>
      <c r="P391" s="330"/>
      <c r="Q391" s="330"/>
      <c r="R391" s="330"/>
      <c r="S391" s="330"/>
      <c r="T391" s="330"/>
      <c r="U391" s="330"/>
      <c r="V391" s="330"/>
      <c r="W391" s="330"/>
      <c r="X391" s="330"/>
    </row>
    <row r="392" spans="7:24" ht="15" x14ac:dyDescent="0.25"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  <c r="Q392" s="330"/>
      <c r="R392" s="330"/>
      <c r="S392" s="330"/>
      <c r="T392" s="330"/>
      <c r="U392" s="330"/>
      <c r="V392" s="330"/>
      <c r="W392" s="330"/>
      <c r="X392" s="330"/>
    </row>
    <row r="393" spans="7:24" ht="15" x14ac:dyDescent="0.25">
      <c r="G393" s="330"/>
      <c r="H393" s="330"/>
      <c r="I393" s="330"/>
      <c r="J393" s="330"/>
      <c r="K393" s="330"/>
      <c r="L393" s="330"/>
      <c r="M393" s="330"/>
      <c r="N393" s="330"/>
      <c r="O393" s="330"/>
      <c r="P393" s="330"/>
      <c r="Q393" s="330"/>
      <c r="R393" s="330"/>
      <c r="S393" s="330"/>
      <c r="T393" s="330"/>
      <c r="U393" s="330"/>
      <c r="V393" s="330"/>
      <c r="W393" s="330"/>
      <c r="X393" s="330"/>
    </row>
    <row r="394" spans="7:24" ht="15" x14ac:dyDescent="0.25">
      <c r="G394" s="330"/>
      <c r="H394" s="330"/>
      <c r="I394" s="330"/>
      <c r="J394" s="330"/>
      <c r="K394" s="330"/>
      <c r="L394" s="330"/>
      <c r="M394" s="330"/>
      <c r="N394" s="330"/>
      <c r="O394" s="330"/>
      <c r="P394" s="330"/>
      <c r="Q394" s="330"/>
      <c r="R394" s="330"/>
      <c r="S394" s="330"/>
      <c r="T394" s="330"/>
      <c r="U394" s="330"/>
      <c r="V394" s="330"/>
      <c r="W394" s="330"/>
      <c r="X394" s="330"/>
    </row>
    <row r="395" spans="7:24" ht="15" x14ac:dyDescent="0.25">
      <c r="G395" s="330"/>
      <c r="H395" s="330"/>
      <c r="I395" s="330"/>
      <c r="J395" s="330"/>
      <c r="K395" s="330"/>
      <c r="L395" s="330"/>
      <c r="M395" s="330"/>
      <c r="N395" s="330"/>
      <c r="O395" s="330"/>
      <c r="P395" s="330"/>
      <c r="Q395" s="330"/>
      <c r="R395" s="330"/>
      <c r="S395" s="330"/>
      <c r="T395" s="330"/>
      <c r="U395" s="330"/>
      <c r="V395" s="330"/>
      <c r="W395" s="330"/>
      <c r="X395" s="330"/>
    </row>
    <row r="396" spans="7:24" ht="15" x14ac:dyDescent="0.25">
      <c r="G396" s="330"/>
      <c r="H396" s="330"/>
      <c r="I396" s="330"/>
      <c r="J396" s="330"/>
      <c r="K396" s="330"/>
      <c r="L396" s="330"/>
      <c r="M396" s="330"/>
      <c r="N396" s="330"/>
      <c r="O396" s="330"/>
      <c r="P396" s="330"/>
      <c r="Q396" s="330"/>
      <c r="R396" s="330"/>
      <c r="S396" s="330"/>
      <c r="T396" s="330"/>
      <c r="U396" s="330"/>
      <c r="V396" s="330"/>
      <c r="W396" s="330"/>
      <c r="X396" s="330"/>
    </row>
    <row r="397" spans="7:24" ht="15" x14ac:dyDescent="0.25"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  <c r="Q397" s="330"/>
      <c r="R397" s="330"/>
      <c r="S397" s="330"/>
      <c r="T397" s="330"/>
      <c r="U397" s="330"/>
      <c r="V397" s="330"/>
      <c r="W397" s="330"/>
      <c r="X397" s="330"/>
    </row>
    <row r="398" spans="7:24" ht="15" x14ac:dyDescent="0.25">
      <c r="G398" s="330"/>
      <c r="H398" s="330"/>
      <c r="I398" s="330"/>
      <c r="J398" s="330"/>
      <c r="K398" s="330"/>
      <c r="L398" s="330"/>
      <c r="M398" s="330"/>
      <c r="N398" s="330"/>
      <c r="O398" s="330"/>
      <c r="P398" s="330"/>
      <c r="Q398" s="330"/>
      <c r="R398" s="330"/>
      <c r="S398" s="330"/>
      <c r="T398" s="330"/>
      <c r="U398" s="330"/>
      <c r="V398" s="330"/>
      <c r="W398" s="330"/>
      <c r="X398" s="330"/>
    </row>
    <row r="399" spans="7:24" ht="15" x14ac:dyDescent="0.25"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30"/>
      <c r="S399" s="330"/>
      <c r="T399" s="330"/>
      <c r="U399" s="330"/>
      <c r="V399" s="330"/>
      <c r="W399" s="330"/>
      <c r="X399" s="330"/>
    </row>
    <row r="400" spans="7:24" ht="15" x14ac:dyDescent="0.25">
      <c r="G400" s="330"/>
      <c r="H400" s="330"/>
      <c r="I400" s="330"/>
      <c r="J400" s="330"/>
      <c r="K400" s="330"/>
      <c r="L400" s="330"/>
      <c r="M400" s="330"/>
      <c r="N400" s="330"/>
      <c r="O400" s="330"/>
      <c r="P400" s="330"/>
      <c r="Q400" s="330"/>
      <c r="R400" s="330"/>
      <c r="S400" s="330"/>
      <c r="T400" s="330"/>
      <c r="U400" s="330"/>
      <c r="V400" s="330"/>
      <c r="W400" s="330"/>
      <c r="X400" s="330"/>
    </row>
    <row r="401" spans="7:24" ht="15" x14ac:dyDescent="0.25">
      <c r="G401" s="330"/>
      <c r="H401" s="330"/>
      <c r="I401" s="330"/>
      <c r="J401" s="330"/>
      <c r="K401" s="330"/>
      <c r="L401" s="330"/>
      <c r="M401" s="330"/>
      <c r="N401" s="330"/>
      <c r="O401" s="330"/>
      <c r="P401" s="330"/>
      <c r="Q401" s="330"/>
      <c r="R401" s="330"/>
      <c r="S401" s="330"/>
      <c r="T401" s="330"/>
      <c r="U401" s="330"/>
      <c r="V401" s="330"/>
      <c r="W401" s="330"/>
      <c r="X401" s="330"/>
    </row>
    <row r="402" spans="7:24" ht="15" x14ac:dyDescent="0.25">
      <c r="G402" s="330"/>
      <c r="H402" s="330"/>
      <c r="I402" s="330"/>
      <c r="J402" s="330"/>
      <c r="K402" s="330"/>
      <c r="L402" s="330"/>
      <c r="M402" s="330"/>
      <c r="N402" s="330"/>
      <c r="O402" s="330"/>
      <c r="P402" s="330"/>
      <c r="Q402" s="330"/>
      <c r="R402" s="330"/>
      <c r="S402" s="330"/>
      <c r="T402" s="330"/>
      <c r="U402" s="330"/>
      <c r="V402" s="330"/>
      <c r="W402" s="330"/>
      <c r="X402" s="330"/>
    </row>
    <row r="403" spans="7:24" ht="15" x14ac:dyDescent="0.25">
      <c r="G403" s="330"/>
      <c r="H403" s="330"/>
      <c r="I403" s="330"/>
      <c r="J403" s="330"/>
      <c r="K403" s="330"/>
      <c r="L403" s="330"/>
      <c r="M403" s="330"/>
      <c r="N403" s="330"/>
      <c r="O403" s="330"/>
      <c r="P403" s="330"/>
      <c r="Q403" s="330"/>
      <c r="R403" s="330"/>
      <c r="S403" s="330"/>
      <c r="T403" s="330"/>
      <c r="U403" s="330"/>
      <c r="V403" s="330"/>
      <c r="W403" s="330"/>
      <c r="X403" s="330"/>
    </row>
    <row r="404" spans="7:24" ht="15" x14ac:dyDescent="0.25">
      <c r="G404" s="330"/>
      <c r="H404" s="330"/>
      <c r="I404" s="330"/>
      <c r="J404" s="330"/>
      <c r="K404" s="330"/>
      <c r="L404" s="330"/>
      <c r="M404" s="330"/>
      <c r="N404" s="330"/>
      <c r="O404" s="330"/>
      <c r="P404" s="330"/>
      <c r="Q404" s="330"/>
      <c r="R404" s="330"/>
      <c r="S404" s="330"/>
      <c r="T404" s="330"/>
      <c r="U404" s="330"/>
      <c r="V404" s="330"/>
      <c r="W404" s="330"/>
      <c r="X404" s="330"/>
    </row>
    <row r="405" spans="7:24" ht="15" x14ac:dyDescent="0.25"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  <c r="Q405" s="330"/>
      <c r="R405" s="330"/>
      <c r="S405" s="330"/>
      <c r="T405" s="330"/>
      <c r="U405" s="330"/>
      <c r="V405" s="330"/>
      <c r="W405" s="330"/>
      <c r="X405" s="330"/>
    </row>
    <row r="406" spans="7:24" ht="15" x14ac:dyDescent="0.25">
      <c r="G406" s="330"/>
      <c r="H406" s="330"/>
      <c r="I406" s="330"/>
      <c r="J406" s="330"/>
      <c r="K406" s="330"/>
      <c r="L406" s="330"/>
      <c r="M406" s="330"/>
      <c r="N406" s="330"/>
      <c r="O406" s="330"/>
      <c r="P406" s="330"/>
      <c r="Q406" s="330"/>
      <c r="R406" s="330"/>
      <c r="S406" s="330"/>
      <c r="T406" s="330"/>
      <c r="U406" s="330"/>
      <c r="V406" s="330"/>
      <c r="W406" s="330"/>
      <c r="X406" s="330"/>
    </row>
    <row r="407" spans="7:24" ht="15" x14ac:dyDescent="0.25">
      <c r="G407" s="330"/>
      <c r="H407" s="330"/>
      <c r="I407" s="330"/>
      <c r="J407" s="330"/>
      <c r="K407" s="330"/>
      <c r="L407" s="330"/>
      <c r="M407" s="330"/>
      <c r="N407" s="330"/>
      <c r="O407" s="330"/>
      <c r="P407" s="330"/>
      <c r="Q407" s="330"/>
      <c r="R407" s="330"/>
      <c r="S407" s="330"/>
      <c r="T407" s="330"/>
      <c r="U407" s="330"/>
      <c r="V407" s="330"/>
      <c r="W407" s="330"/>
      <c r="X407" s="330"/>
    </row>
    <row r="408" spans="7:24" ht="15" x14ac:dyDescent="0.25">
      <c r="G408" s="330"/>
      <c r="H408" s="330"/>
      <c r="I408" s="330"/>
      <c r="J408" s="330"/>
      <c r="K408" s="330"/>
      <c r="L408" s="330"/>
      <c r="M408" s="330"/>
      <c r="N408" s="330"/>
      <c r="O408" s="330"/>
      <c r="P408" s="330"/>
      <c r="Q408" s="330"/>
      <c r="R408" s="330"/>
      <c r="S408" s="330"/>
      <c r="T408" s="330"/>
      <c r="U408" s="330"/>
      <c r="V408" s="330"/>
      <c r="W408" s="330"/>
      <c r="X408" s="330"/>
    </row>
    <row r="409" spans="7:24" ht="15" x14ac:dyDescent="0.25">
      <c r="G409" s="330"/>
      <c r="H409" s="330"/>
      <c r="I409" s="330"/>
      <c r="J409" s="330"/>
      <c r="K409" s="330"/>
      <c r="L409" s="330"/>
      <c r="M409" s="330"/>
      <c r="N409" s="330"/>
      <c r="O409" s="330"/>
      <c r="P409" s="330"/>
      <c r="Q409" s="330"/>
      <c r="R409" s="330"/>
      <c r="S409" s="330"/>
      <c r="T409" s="330"/>
      <c r="U409" s="330"/>
      <c r="V409" s="330"/>
      <c r="W409" s="330"/>
      <c r="X409" s="330"/>
    </row>
    <row r="410" spans="7:24" ht="15" x14ac:dyDescent="0.25">
      <c r="G410" s="330"/>
      <c r="H410" s="330"/>
      <c r="I410" s="330"/>
      <c r="J410" s="330"/>
      <c r="K410" s="330"/>
      <c r="L410" s="330"/>
      <c r="M410" s="330"/>
      <c r="N410" s="330"/>
      <c r="O410" s="330"/>
      <c r="P410" s="330"/>
      <c r="Q410" s="330"/>
      <c r="R410" s="330"/>
      <c r="S410" s="330"/>
      <c r="T410" s="330"/>
      <c r="U410" s="330"/>
      <c r="V410" s="330"/>
      <c r="W410" s="330"/>
      <c r="X410" s="330"/>
    </row>
    <row r="411" spans="7:24" ht="15" x14ac:dyDescent="0.25">
      <c r="G411" s="330"/>
      <c r="H411" s="330"/>
      <c r="I411" s="330"/>
      <c r="J411" s="330"/>
      <c r="K411" s="330"/>
      <c r="L411" s="330"/>
      <c r="M411" s="330"/>
      <c r="N411" s="330"/>
      <c r="O411" s="330"/>
      <c r="P411" s="330"/>
      <c r="Q411" s="330"/>
      <c r="R411" s="330"/>
      <c r="S411" s="330"/>
      <c r="T411" s="330"/>
      <c r="U411" s="330"/>
      <c r="V411" s="330"/>
      <c r="W411" s="330"/>
      <c r="X411" s="330"/>
    </row>
    <row r="412" spans="7:24" ht="15" x14ac:dyDescent="0.25">
      <c r="G412" s="330"/>
      <c r="H412" s="330"/>
      <c r="I412" s="330"/>
      <c r="J412" s="330"/>
      <c r="K412" s="330"/>
      <c r="L412" s="330"/>
      <c r="M412" s="330"/>
      <c r="N412" s="330"/>
      <c r="O412" s="330"/>
      <c r="P412" s="330"/>
      <c r="Q412" s="330"/>
      <c r="R412" s="330"/>
      <c r="S412" s="330"/>
      <c r="T412" s="330"/>
      <c r="U412" s="330"/>
      <c r="V412" s="330"/>
      <c r="W412" s="330"/>
      <c r="X412" s="330"/>
    </row>
    <row r="413" spans="7:24" ht="15" x14ac:dyDescent="0.25">
      <c r="G413" s="330"/>
      <c r="H413" s="330"/>
      <c r="I413" s="330"/>
      <c r="J413" s="330"/>
      <c r="K413" s="330"/>
      <c r="L413" s="330"/>
      <c r="M413" s="330"/>
      <c r="N413" s="330"/>
      <c r="O413" s="330"/>
      <c r="P413" s="330"/>
      <c r="Q413" s="330"/>
      <c r="R413" s="330"/>
      <c r="S413" s="330"/>
      <c r="T413" s="330"/>
      <c r="U413" s="330"/>
      <c r="V413" s="330"/>
      <c r="W413" s="330"/>
      <c r="X413" s="330"/>
    </row>
    <row r="414" spans="7:24" ht="15" x14ac:dyDescent="0.25">
      <c r="G414" s="330"/>
      <c r="H414" s="330"/>
      <c r="I414" s="330"/>
      <c r="J414" s="330"/>
      <c r="K414" s="330"/>
      <c r="L414" s="330"/>
      <c r="M414" s="330"/>
      <c r="N414" s="330"/>
      <c r="O414" s="330"/>
      <c r="P414" s="330"/>
      <c r="Q414" s="330"/>
      <c r="R414" s="330"/>
      <c r="S414" s="330"/>
      <c r="T414" s="330"/>
      <c r="U414" s="330"/>
      <c r="V414" s="330"/>
      <c r="W414" s="330"/>
      <c r="X414" s="330"/>
    </row>
    <row r="415" spans="7:24" ht="15" x14ac:dyDescent="0.25"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  <c r="Q415" s="330"/>
      <c r="R415" s="330"/>
      <c r="S415" s="330"/>
      <c r="T415" s="330"/>
      <c r="U415" s="330"/>
      <c r="V415" s="330"/>
      <c r="W415" s="330"/>
      <c r="X415" s="330"/>
    </row>
    <row r="416" spans="7:24" ht="15" x14ac:dyDescent="0.25"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  <c r="U416" s="330"/>
      <c r="V416" s="330"/>
      <c r="W416" s="330"/>
      <c r="X416" s="330"/>
    </row>
    <row r="417" spans="7:24" ht="15" x14ac:dyDescent="0.25"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  <c r="Q417" s="330"/>
      <c r="R417" s="330"/>
      <c r="S417" s="330"/>
      <c r="T417" s="330"/>
      <c r="U417" s="330"/>
      <c r="V417" s="330"/>
      <c r="W417" s="330"/>
      <c r="X417" s="330"/>
    </row>
    <row r="418" spans="7:24" ht="15" x14ac:dyDescent="0.25">
      <c r="G418" s="330"/>
      <c r="H418" s="330"/>
      <c r="I418" s="330"/>
      <c r="J418" s="330"/>
      <c r="K418" s="330"/>
      <c r="L418" s="330"/>
      <c r="M418" s="330"/>
      <c r="N418" s="330"/>
      <c r="O418" s="330"/>
      <c r="P418" s="330"/>
      <c r="Q418" s="330"/>
      <c r="R418" s="330"/>
      <c r="S418" s="330"/>
      <c r="T418" s="330"/>
      <c r="U418" s="330"/>
      <c r="V418" s="330"/>
      <c r="W418" s="330"/>
      <c r="X418" s="330"/>
    </row>
    <row r="419" spans="7:24" ht="15" x14ac:dyDescent="0.25">
      <c r="G419" s="330"/>
      <c r="H419" s="330"/>
      <c r="I419" s="330"/>
      <c r="J419" s="330"/>
      <c r="K419" s="330"/>
      <c r="L419" s="330"/>
      <c r="M419" s="330"/>
      <c r="N419" s="330"/>
      <c r="O419" s="330"/>
      <c r="P419" s="330"/>
      <c r="Q419" s="330"/>
      <c r="R419" s="330"/>
      <c r="S419" s="330"/>
      <c r="T419" s="330"/>
      <c r="U419" s="330"/>
      <c r="V419" s="330"/>
      <c r="W419" s="330"/>
      <c r="X419" s="330"/>
    </row>
    <row r="420" spans="7:24" ht="15" x14ac:dyDescent="0.25">
      <c r="G420" s="330"/>
      <c r="H420" s="330"/>
      <c r="I420" s="330"/>
      <c r="J420" s="330"/>
      <c r="K420" s="330"/>
      <c r="L420" s="330"/>
      <c r="M420" s="330"/>
      <c r="N420" s="330"/>
      <c r="O420" s="330"/>
      <c r="P420" s="330"/>
      <c r="Q420" s="330"/>
      <c r="R420" s="330"/>
      <c r="S420" s="330"/>
      <c r="T420" s="330"/>
      <c r="U420" s="330"/>
      <c r="V420" s="330"/>
      <c r="W420" s="330"/>
      <c r="X420" s="330"/>
    </row>
    <row r="421" spans="7:24" ht="15" x14ac:dyDescent="0.25"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  <c r="Q421" s="330"/>
      <c r="R421" s="330"/>
      <c r="S421" s="330"/>
      <c r="T421" s="330"/>
      <c r="U421" s="330"/>
      <c r="V421" s="330"/>
      <c r="W421" s="330"/>
      <c r="X421" s="330"/>
    </row>
    <row r="422" spans="7:24" ht="15" x14ac:dyDescent="0.25">
      <c r="G422" s="330"/>
      <c r="H422" s="330"/>
      <c r="I422" s="330"/>
      <c r="J422" s="330"/>
      <c r="K422" s="330"/>
      <c r="L422" s="330"/>
      <c r="M422" s="330"/>
      <c r="N422" s="330"/>
      <c r="O422" s="330"/>
      <c r="P422" s="330"/>
      <c r="Q422" s="330"/>
      <c r="R422" s="330"/>
      <c r="S422" s="330"/>
      <c r="T422" s="330"/>
      <c r="U422" s="330"/>
      <c r="V422" s="330"/>
      <c r="W422" s="330"/>
      <c r="X422" s="330"/>
    </row>
    <row r="423" spans="7:24" ht="15" x14ac:dyDescent="0.25"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30"/>
      <c r="S423" s="330"/>
      <c r="T423" s="330"/>
      <c r="U423" s="330"/>
      <c r="V423" s="330"/>
      <c r="W423" s="330"/>
      <c r="X423" s="330"/>
    </row>
    <row r="424" spans="7:24" ht="15" x14ac:dyDescent="0.25">
      <c r="G424" s="330"/>
      <c r="H424" s="330"/>
      <c r="I424" s="330"/>
      <c r="J424" s="330"/>
      <c r="K424" s="330"/>
      <c r="L424" s="330"/>
      <c r="M424" s="330"/>
      <c r="N424" s="330"/>
      <c r="O424" s="330"/>
      <c r="P424" s="330"/>
      <c r="Q424" s="330"/>
      <c r="R424" s="330"/>
      <c r="S424" s="330"/>
      <c r="T424" s="330"/>
      <c r="U424" s="330"/>
      <c r="V424" s="330"/>
      <c r="W424" s="330"/>
      <c r="X424" s="330"/>
    </row>
    <row r="425" spans="7:24" ht="15" x14ac:dyDescent="0.25"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30"/>
      <c r="S425" s="330"/>
      <c r="T425" s="330"/>
      <c r="U425" s="330"/>
      <c r="V425" s="330"/>
      <c r="W425" s="330"/>
      <c r="X425" s="330"/>
    </row>
    <row r="426" spans="7:24" ht="15" x14ac:dyDescent="0.25"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  <c r="Q426" s="330"/>
      <c r="R426" s="330"/>
      <c r="S426" s="330"/>
      <c r="T426" s="330"/>
      <c r="U426" s="330"/>
      <c r="V426" s="330"/>
      <c r="W426" s="330"/>
      <c r="X426" s="330"/>
    </row>
    <row r="427" spans="7:24" ht="15" x14ac:dyDescent="0.25"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  <c r="T427" s="330"/>
      <c r="U427" s="330"/>
      <c r="V427" s="330"/>
      <c r="W427" s="330"/>
      <c r="X427" s="330"/>
    </row>
    <row r="428" spans="7:24" ht="15" x14ac:dyDescent="0.25">
      <c r="G428" s="330"/>
      <c r="H428" s="330"/>
      <c r="I428" s="330"/>
      <c r="J428" s="330"/>
      <c r="K428" s="330"/>
      <c r="L428" s="330"/>
      <c r="M428" s="330"/>
      <c r="N428" s="330"/>
      <c r="O428" s="330"/>
      <c r="P428" s="330"/>
      <c r="Q428" s="330"/>
      <c r="R428" s="330"/>
      <c r="S428" s="330"/>
      <c r="T428" s="330"/>
      <c r="U428" s="330"/>
      <c r="V428" s="330"/>
      <c r="W428" s="330"/>
      <c r="X428" s="330"/>
    </row>
    <row r="429" spans="7:24" ht="15" x14ac:dyDescent="0.25">
      <c r="G429" s="330"/>
      <c r="H429" s="330"/>
      <c r="I429" s="330"/>
      <c r="J429" s="330"/>
      <c r="K429" s="330"/>
      <c r="L429" s="330"/>
      <c r="M429" s="330"/>
      <c r="N429" s="330"/>
      <c r="O429" s="330"/>
      <c r="P429" s="330"/>
      <c r="Q429" s="330"/>
      <c r="R429" s="330"/>
      <c r="S429" s="330"/>
      <c r="T429" s="330"/>
      <c r="U429" s="330"/>
      <c r="V429" s="330"/>
      <c r="W429" s="330"/>
      <c r="X429" s="330"/>
    </row>
    <row r="430" spans="7:24" ht="15" x14ac:dyDescent="0.25">
      <c r="G430" s="330"/>
      <c r="H430" s="330"/>
      <c r="I430" s="330"/>
      <c r="J430" s="330"/>
      <c r="K430" s="330"/>
      <c r="L430" s="330"/>
      <c r="M430" s="330"/>
      <c r="N430" s="330"/>
      <c r="O430" s="330"/>
      <c r="P430" s="330"/>
      <c r="Q430" s="330"/>
      <c r="R430" s="330"/>
      <c r="S430" s="330"/>
      <c r="T430" s="330"/>
      <c r="U430" s="330"/>
      <c r="V430" s="330"/>
      <c r="W430" s="330"/>
      <c r="X430" s="330"/>
    </row>
    <row r="431" spans="7:24" ht="15" x14ac:dyDescent="0.25">
      <c r="G431" s="330"/>
      <c r="H431" s="330"/>
      <c r="I431" s="330"/>
      <c r="J431" s="330"/>
      <c r="K431" s="330"/>
      <c r="L431" s="330"/>
      <c r="M431" s="330"/>
      <c r="N431" s="330"/>
      <c r="O431" s="330"/>
      <c r="P431" s="330"/>
      <c r="Q431" s="330"/>
      <c r="R431" s="330"/>
      <c r="S431" s="330"/>
      <c r="T431" s="330"/>
      <c r="U431" s="330"/>
      <c r="V431" s="330"/>
      <c r="W431" s="330"/>
      <c r="X431" s="330"/>
    </row>
    <row r="432" spans="7:24" ht="15" x14ac:dyDescent="0.25">
      <c r="G432" s="330"/>
      <c r="H432" s="330"/>
      <c r="I432" s="330"/>
      <c r="J432" s="330"/>
      <c r="K432" s="330"/>
      <c r="L432" s="330"/>
      <c r="M432" s="330"/>
      <c r="N432" s="330"/>
      <c r="O432" s="330"/>
      <c r="P432" s="330"/>
      <c r="Q432" s="330"/>
      <c r="R432" s="330"/>
      <c r="S432" s="330"/>
      <c r="T432" s="330"/>
      <c r="U432" s="330"/>
      <c r="V432" s="330"/>
      <c r="W432" s="330"/>
      <c r="X432" s="330"/>
    </row>
    <row r="433" spans="7:24" ht="15" x14ac:dyDescent="0.25">
      <c r="G433" s="330"/>
      <c r="H433" s="330"/>
      <c r="I433" s="330"/>
      <c r="J433" s="330"/>
      <c r="K433" s="330"/>
      <c r="L433" s="330"/>
      <c r="M433" s="330"/>
      <c r="N433" s="330"/>
      <c r="O433" s="330"/>
      <c r="P433" s="330"/>
      <c r="Q433" s="330"/>
      <c r="R433" s="330"/>
      <c r="S433" s="330"/>
      <c r="T433" s="330"/>
      <c r="U433" s="330"/>
      <c r="V433" s="330"/>
      <c r="W433" s="330"/>
      <c r="X433" s="330"/>
    </row>
    <row r="434" spans="7:24" ht="15" x14ac:dyDescent="0.25">
      <c r="G434" s="330"/>
      <c r="H434" s="330"/>
      <c r="I434" s="330"/>
      <c r="J434" s="330"/>
      <c r="K434" s="330"/>
      <c r="L434" s="330"/>
      <c r="M434" s="330"/>
      <c r="N434" s="330"/>
      <c r="O434" s="330"/>
      <c r="P434" s="330"/>
      <c r="Q434" s="330"/>
      <c r="R434" s="330"/>
      <c r="S434" s="330"/>
      <c r="T434" s="330"/>
      <c r="U434" s="330"/>
      <c r="V434" s="330"/>
      <c r="W434" s="330"/>
      <c r="X434" s="330"/>
    </row>
    <row r="435" spans="7:24" ht="15" x14ac:dyDescent="0.25">
      <c r="G435" s="330"/>
      <c r="H435" s="330"/>
      <c r="I435" s="330"/>
      <c r="J435" s="330"/>
      <c r="K435" s="330"/>
      <c r="L435" s="330"/>
      <c r="M435" s="330"/>
      <c r="N435" s="330"/>
      <c r="O435" s="330"/>
      <c r="P435" s="330"/>
      <c r="Q435" s="330"/>
      <c r="R435" s="330"/>
      <c r="S435" s="330"/>
      <c r="T435" s="330"/>
      <c r="U435" s="330"/>
      <c r="V435" s="330"/>
      <c r="W435" s="330"/>
      <c r="X435" s="330"/>
    </row>
    <row r="436" spans="7:24" ht="15" x14ac:dyDescent="0.25"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  <c r="R436" s="330"/>
      <c r="S436" s="330"/>
      <c r="T436" s="330"/>
      <c r="U436" s="330"/>
      <c r="V436" s="330"/>
      <c r="W436" s="330"/>
      <c r="X436" s="330"/>
    </row>
    <row r="437" spans="7:24" ht="15" x14ac:dyDescent="0.25"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  <c r="R437" s="330"/>
      <c r="S437" s="330"/>
      <c r="T437" s="330"/>
      <c r="U437" s="330"/>
      <c r="V437" s="330"/>
      <c r="W437" s="330"/>
      <c r="X437" s="330"/>
    </row>
    <row r="438" spans="7:24" ht="15" x14ac:dyDescent="0.25"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  <c r="R438" s="330"/>
      <c r="S438" s="330"/>
      <c r="T438" s="330"/>
      <c r="U438" s="330"/>
      <c r="V438" s="330"/>
      <c r="W438" s="330"/>
      <c r="X438" s="330"/>
    </row>
    <row r="439" spans="7:24" ht="15" x14ac:dyDescent="0.25"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  <c r="R439" s="330"/>
      <c r="S439" s="330"/>
      <c r="T439" s="330"/>
      <c r="U439" s="330"/>
      <c r="V439" s="330"/>
      <c r="W439" s="330"/>
      <c r="X439" s="330"/>
    </row>
    <row r="440" spans="7:24" ht="15" x14ac:dyDescent="0.25"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  <c r="R440" s="330"/>
      <c r="S440" s="330"/>
      <c r="T440" s="330"/>
      <c r="U440" s="330"/>
      <c r="V440" s="330"/>
      <c r="W440" s="330"/>
      <c r="X440" s="330"/>
    </row>
    <row r="441" spans="7:24" ht="15" x14ac:dyDescent="0.25"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  <c r="R441" s="330"/>
      <c r="S441" s="330"/>
      <c r="T441" s="330"/>
      <c r="U441" s="330"/>
      <c r="V441" s="330"/>
      <c r="W441" s="330"/>
      <c r="X441" s="330"/>
    </row>
    <row r="442" spans="7:24" ht="15" x14ac:dyDescent="0.25"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  <c r="R442" s="330"/>
      <c r="S442" s="330"/>
      <c r="T442" s="330"/>
      <c r="U442" s="330"/>
      <c r="V442" s="330"/>
      <c r="W442" s="330"/>
      <c r="X442" s="330"/>
    </row>
    <row r="443" spans="7:24" ht="15" x14ac:dyDescent="0.25"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  <c r="R443" s="330"/>
      <c r="S443" s="330"/>
      <c r="T443" s="330"/>
      <c r="U443" s="330"/>
      <c r="V443" s="330"/>
      <c r="W443" s="330"/>
      <c r="X443" s="330"/>
    </row>
    <row r="444" spans="7:24" ht="15" x14ac:dyDescent="0.25"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  <c r="R444" s="330"/>
      <c r="S444" s="330"/>
      <c r="T444" s="330"/>
      <c r="U444" s="330"/>
      <c r="V444" s="330"/>
      <c r="W444" s="330"/>
      <c r="X444" s="330"/>
    </row>
    <row r="445" spans="7:24" ht="15" x14ac:dyDescent="0.25"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  <c r="R445" s="330"/>
      <c r="S445" s="330"/>
      <c r="T445" s="330"/>
      <c r="U445" s="330"/>
      <c r="V445" s="330"/>
      <c r="W445" s="330"/>
      <c r="X445" s="330"/>
    </row>
    <row r="446" spans="7:24" ht="15" x14ac:dyDescent="0.25"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  <c r="R446" s="330"/>
      <c r="S446" s="330"/>
      <c r="T446" s="330"/>
      <c r="U446" s="330"/>
      <c r="V446" s="330"/>
      <c r="W446" s="330"/>
      <c r="X446" s="330"/>
    </row>
    <row r="447" spans="7:24" ht="15" x14ac:dyDescent="0.25"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  <c r="R447" s="330"/>
      <c r="S447" s="330"/>
      <c r="T447" s="330"/>
      <c r="U447" s="330"/>
      <c r="V447" s="330"/>
      <c r="W447" s="330"/>
      <c r="X447" s="330"/>
    </row>
    <row r="448" spans="7:24" ht="15" x14ac:dyDescent="0.25"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  <c r="R448" s="330"/>
      <c r="S448" s="330"/>
      <c r="T448" s="330"/>
      <c r="U448" s="330"/>
      <c r="V448" s="330"/>
      <c r="W448" s="330"/>
      <c r="X448" s="330"/>
    </row>
    <row r="449" spans="7:24" ht="15" x14ac:dyDescent="0.25"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  <c r="R449" s="330"/>
      <c r="S449" s="330"/>
      <c r="T449" s="330"/>
      <c r="U449" s="330"/>
      <c r="V449" s="330"/>
      <c r="W449" s="330"/>
      <c r="X449" s="330"/>
    </row>
    <row r="450" spans="7:24" ht="15" x14ac:dyDescent="0.25"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  <c r="R450" s="330"/>
      <c r="S450" s="330"/>
      <c r="T450" s="330"/>
      <c r="U450" s="330"/>
      <c r="V450" s="330"/>
      <c r="W450" s="330"/>
      <c r="X450" s="330"/>
    </row>
    <row r="451" spans="7:24" ht="15" x14ac:dyDescent="0.25"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  <c r="R451" s="330"/>
      <c r="S451" s="330"/>
      <c r="T451" s="330"/>
      <c r="U451" s="330"/>
      <c r="V451" s="330"/>
      <c r="W451" s="330"/>
      <c r="X451" s="330"/>
    </row>
    <row r="452" spans="7:24" ht="15" x14ac:dyDescent="0.25"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  <c r="R452" s="330"/>
      <c r="S452" s="330"/>
      <c r="T452" s="330"/>
      <c r="U452" s="330"/>
      <c r="V452" s="330"/>
      <c r="W452" s="330"/>
      <c r="X452" s="330"/>
    </row>
    <row r="453" spans="7:24" ht="15" x14ac:dyDescent="0.25"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  <c r="R453" s="330"/>
      <c r="S453" s="330"/>
      <c r="T453" s="330"/>
      <c r="U453" s="330"/>
      <c r="V453" s="330"/>
      <c r="W453" s="330"/>
      <c r="X453" s="330"/>
    </row>
    <row r="454" spans="7:24" ht="15" x14ac:dyDescent="0.25"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  <c r="R454" s="330"/>
      <c r="S454" s="330"/>
      <c r="T454" s="330"/>
      <c r="U454" s="330"/>
      <c r="V454" s="330"/>
      <c r="W454" s="330"/>
      <c r="X454" s="330"/>
    </row>
    <row r="455" spans="7:24" ht="15" x14ac:dyDescent="0.25"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  <c r="R455" s="330"/>
      <c r="S455" s="330"/>
      <c r="T455" s="330"/>
      <c r="U455" s="330"/>
      <c r="V455" s="330"/>
      <c r="W455" s="330"/>
      <c r="X455" s="330"/>
    </row>
    <row r="456" spans="7:24" ht="15" x14ac:dyDescent="0.25"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  <c r="R456" s="330"/>
      <c r="S456" s="330"/>
      <c r="T456" s="330"/>
      <c r="U456" s="330"/>
      <c r="V456" s="330"/>
      <c r="W456" s="330"/>
      <c r="X456" s="330"/>
    </row>
    <row r="457" spans="7:24" ht="15" x14ac:dyDescent="0.25"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  <c r="R457" s="330"/>
      <c r="S457" s="330"/>
      <c r="T457" s="330"/>
      <c r="U457" s="330"/>
      <c r="V457" s="330"/>
      <c r="W457" s="330"/>
      <c r="X457" s="330"/>
    </row>
    <row r="458" spans="7:24" ht="15" x14ac:dyDescent="0.25"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  <c r="R458" s="330"/>
      <c r="S458" s="330"/>
      <c r="T458" s="330"/>
      <c r="U458" s="330"/>
      <c r="V458" s="330"/>
      <c r="W458" s="330"/>
      <c r="X458" s="330"/>
    </row>
    <row r="459" spans="7:24" ht="15" x14ac:dyDescent="0.25"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  <c r="R459" s="330"/>
      <c r="S459" s="330"/>
      <c r="T459" s="330"/>
      <c r="U459" s="330"/>
      <c r="V459" s="330"/>
      <c r="W459" s="330"/>
      <c r="X459" s="330"/>
    </row>
    <row r="460" spans="7:24" ht="15" x14ac:dyDescent="0.25"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  <c r="R460" s="330"/>
      <c r="S460" s="330"/>
      <c r="T460" s="330"/>
      <c r="U460" s="330"/>
      <c r="V460" s="330"/>
      <c r="W460" s="330"/>
      <c r="X460" s="330"/>
    </row>
    <row r="461" spans="7:24" ht="15" x14ac:dyDescent="0.25"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  <c r="R461" s="330"/>
      <c r="S461" s="330"/>
      <c r="T461" s="330"/>
      <c r="U461" s="330"/>
      <c r="V461" s="330"/>
      <c r="W461" s="330"/>
      <c r="X461" s="330"/>
    </row>
    <row r="462" spans="7:24" ht="15" x14ac:dyDescent="0.25"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  <c r="R462" s="330"/>
      <c r="S462" s="330"/>
      <c r="T462" s="330"/>
      <c r="U462" s="330"/>
      <c r="V462" s="330"/>
      <c r="W462" s="330"/>
      <c r="X462" s="330"/>
    </row>
    <row r="463" spans="7:24" ht="15" x14ac:dyDescent="0.25"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  <c r="R463" s="330"/>
      <c r="S463" s="330"/>
      <c r="T463" s="330"/>
      <c r="U463" s="330"/>
      <c r="V463" s="330"/>
      <c r="W463" s="330"/>
      <c r="X463" s="330"/>
    </row>
    <row r="464" spans="7:24" ht="15" x14ac:dyDescent="0.25"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  <c r="R464" s="330"/>
      <c r="S464" s="330"/>
      <c r="T464" s="330"/>
      <c r="U464" s="330"/>
      <c r="V464" s="330"/>
      <c r="W464" s="330"/>
      <c r="X464" s="330"/>
    </row>
    <row r="465" spans="7:24" ht="15" x14ac:dyDescent="0.25"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  <c r="R465" s="330"/>
      <c r="S465" s="330"/>
      <c r="T465" s="330"/>
      <c r="U465" s="330"/>
      <c r="V465" s="330"/>
      <c r="W465" s="330"/>
      <c r="X465" s="330"/>
    </row>
    <row r="466" spans="7:24" ht="15" x14ac:dyDescent="0.25"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  <c r="R466" s="330"/>
      <c r="S466" s="330"/>
      <c r="T466" s="330"/>
      <c r="U466" s="330"/>
      <c r="V466" s="330"/>
      <c r="W466" s="330"/>
      <c r="X466" s="330"/>
    </row>
    <row r="467" spans="7:24" ht="15" x14ac:dyDescent="0.25"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  <c r="R467" s="330"/>
      <c r="S467" s="330"/>
      <c r="T467" s="330"/>
      <c r="U467" s="330"/>
      <c r="V467" s="330"/>
      <c r="W467" s="330"/>
      <c r="X467" s="330"/>
    </row>
    <row r="468" spans="7:24" ht="15" x14ac:dyDescent="0.25"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  <c r="R468" s="330"/>
      <c r="S468" s="330"/>
      <c r="T468" s="330"/>
      <c r="U468" s="330"/>
      <c r="V468" s="330"/>
      <c r="W468" s="330"/>
      <c r="X468" s="330"/>
    </row>
    <row r="469" spans="7:24" ht="15" x14ac:dyDescent="0.25"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  <c r="R469" s="330"/>
      <c r="S469" s="330"/>
      <c r="T469" s="330"/>
      <c r="U469" s="330"/>
      <c r="V469" s="330"/>
      <c r="W469" s="330"/>
      <c r="X469" s="330"/>
    </row>
    <row r="470" spans="7:24" ht="15" x14ac:dyDescent="0.25"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  <c r="R470" s="330"/>
      <c r="S470" s="330"/>
      <c r="T470" s="330"/>
      <c r="U470" s="330"/>
      <c r="V470" s="330"/>
      <c r="W470" s="330"/>
      <c r="X470" s="330"/>
    </row>
    <row r="471" spans="7:24" ht="15" x14ac:dyDescent="0.25"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  <c r="R471" s="330"/>
      <c r="S471" s="330"/>
      <c r="T471" s="330"/>
      <c r="U471" s="330"/>
      <c r="V471" s="330"/>
      <c r="W471" s="330"/>
      <c r="X471" s="330"/>
    </row>
    <row r="472" spans="7:24" ht="15" x14ac:dyDescent="0.25"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  <c r="R472" s="330"/>
      <c r="S472" s="330"/>
      <c r="T472" s="330"/>
      <c r="U472" s="330"/>
      <c r="V472" s="330"/>
      <c r="W472" s="330"/>
      <c r="X472" s="330"/>
    </row>
    <row r="473" spans="7:24" ht="15" x14ac:dyDescent="0.25"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  <c r="R473" s="330"/>
      <c r="S473" s="330"/>
      <c r="T473" s="330"/>
      <c r="U473" s="330"/>
      <c r="V473" s="330"/>
      <c r="W473" s="330"/>
      <c r="X473" s="330"/>
    </row>
    <row r="474" spans="7:24" ht="15" x14ac:dyDescent="0.25"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  <c r="R474" s="330"/>
      <c r="S474" s="330"/>
      <c r="T474" s="330"/>
      <c r="U474" s="330"/>
      <c r="V474" s="330"/>
      <c r="W474" s="330"/>
      <c r="X474" s="330"/>
    </row>
    <row r="475" spans="7:24" ht="15" x14ac:dyDescent="0.25"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  <c r="R475" s="330"/>
      <c r="S475" s="330"/>
      <c r="T475" s="330"/>
      <c r="U475" s="330"/>
      <c r="V475" s="330"/>
      <c r="W475" s="330"/>
      <c r="X475" s="330"/>
    </row>
    <row r="476" spans="7:24" ht="15" x14ac:dyDescent="0.25"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  <c r="R476" s="330"/>
      <c r="S476" s="330"/>
      <c r="T476" s="330"/>
      <c r="U476" s="330"/>
      <c r="V476" s="330"/>
      <c r="W476" s="330"/>
      <c r="X476" s="330"/>
    </row>
    <row r="477" spans="7:24" ht="15" x14ac:dyDescent="0.25"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  <c r="R477" s="330"/>
      <c r="S477" s="330"/>
      <c r="T477" s="330"/>
      <c r="U477" s="330"/>
      <c r="V477" s="330"/>
      <c r="W477" s="330"/>
      <c r="X477" s="330"/>
    </row>
    <row r="478" spans="7:24" ht="15" x14ac:dyDescent="0.25"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  <c r="R478" s="330"/>
      <c r="S478" s="330"/>
      <c r="T478" s="330"/>
      <c r="U478" s="330"/>
      <c r="V478" s="330"/>
      <c r="W478" s="330"/>
      <c r="X478" s="330"/>
    </row>
    <row r="479" spans="7:24" ht="15" x14ac:dyDescent="0.25"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  <c r="R479" s="330"/>
      <c r="S479" s="330"/>
      <c r="T479" s="330"/>
      <c r="U479" s="330"/>
      <c r="V479" s="330"/>
      <c r="W479" s="330"/>
      <c r="X479" s="330"/>
    </row>
    <row r="480" spans="7:24" ht="15" x14ac:dyDescent="0.25"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  <c r="R480" s="330"/>
      <c r="S480" s="330"/>
      <c r="T480" s="330"/>
      <c r="U480" s="330"/>
      <c r="V480" s="330"/>
      <c r="W480" s="330"/>
      <c r="X480" s="330"/>
    </row>
    <row r="481" spans="7:24" ht="15" x14ac:dyDescent="0.25"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  <c r="R481" s="330"/>
      <c r="S481" s="330"/>
      <c r="T481" s="330"/>
      <c r="U481" s="330"/>
      <c r="V481" s="330"/>
      <c r="W481" s="330"/>
      <c r="X481" s="330"/>
    </row>
    <row r="482" spans="7:24" ht="15" x14ac:dyDescent="0.25"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  <c r="R482" s="330"/>
      <c r="S482" s="330"/>
      <c r="T482" s="330"/>
      <c r="U482" s="330"/>
      <c r="V482" s="330"/>
      <c r="W482" s="330"/>
      <c r="X482" s="330"/>
    </row>
    <row r="483" spans="7:24" ht="15" x14ac:dyDescent="0.25"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  <c r="R483" s="330"/>
      <c r="S483" s="330"/>
      <c r="T483" s="330"/>
      <c r="U483" s="330"/>
      <c r="V483" s="330"/>
      <c r="W483" s="330"/>
      <c r="X483" s="330"/>
    </row>
    <row r="484" spans="7:24" ht="15" x14ac:dyDescent="0.25"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  <c r="R484" s="330"/>
      <c r="S484" s="330"/>
      <c r="T484" s="330"/>
      <c r="U484" s="330"/>
      <c r="V484" s="330"/>
      <c r="W484" s="330"/>
      <c r="X484" s="330"/>
    </row>
    <row r="485" spans="7:24" ht="15" x14ac:dyDescent="0.25"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  <c r="R485" s="330"/>
      <c r="S485" s="330"/>
      <c r="T485" s="330"/>
      <c r="U485" s="330"/>
      <c r="V485" s="330"/>
      <c r="W485" s="330"/>
      <c r="X485" s="330"/>
    </row>
    <row r="486" spans="7:24" ht="15" x14ac:dyDescent="0.25"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  <c r="R486" s="330"/>
      <c r="S486" s="330"/>
      <c r="T486" s="330"/>
      <c r="U486" s="330"/>
      <c r="V486" s="330"/>
      <c r="W486" s="330"/>
      <c r="X486" s="330"/>
    </row>
    <row r="487" spans="7:24" ht="15" x14ac:dyDescent="0.25"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  <c r="R487" s="330"/>
      <c r="S487" s="330"/>
      <c r="T487" s="330"/>
      <c r="U487" s="330"/>
      <c r="V487" s="330"/>
      <c r="W487" s="330"/>
      <c r="X487" s="330"/>
    </row>
    <row r="488" spans="7:24" ht="15" x14ac:dyDescent="0.25"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  <c r="R488" s="330"/>
      <c r="S488" s="330"/>
      <c r="T488" s="330"/>
      <c r="U488" s="330"/>
      <c r="V488" s="330"/>
      <c r="W488" s="330"/>
      <c r="X488" s="330"/>
    </row>
    <row r="489" spans="7:24" ht="15" x14ac:dyDescent="0.25"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  <c r="R489" s="330"/>
      <c r="S489" s="330"/>
      <c r="T489" s="330"/>
      <c r="U489" s="330"/>
      <c r="V489" s="330"/>
      <c r="W489" s="330"/>
      <c r="X489" s="330"/>
    </row>
    <row r="490" spans="7:24" ht="15" x14ac:dyDescent="0.25"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  <c r="R490" s="330"/>
      <c r="S490" s="330"/>
      <c r="T490" s="330"/>
      <c r="U490" s="330"/>
      <c r="V490" s="330"/>
      <c r="W490" s="330"/>
      <c r="X490" s="330"/>
    </row>
    <row r="491" spans="7:24" ht="15" x14ac:dyDescent="0.25"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  <c r="R491" s="330"/>
      <c r="S491" s="330"/>
      <c r="T491" s="330"/>
      <c r="U491" s="330"/>
      <c r="V491" s="330"/>
      <c r="W491" s="330"/>
      <c r="X491" s="330"/>
    </row>
    <row r="492" spans="7:24" ht="15" x14ac:dyDescent="0.25"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  <c r="R492" s="330"/>
      <c r="S492" s="330"/>
      <c r="T492" s="330"/>
      <c r="U492" s="330"/>
      <c r="V492" s="330"/>
      <c r="W492" s="330"/>
      <c r="X492" s="330"/>
    </row>
    <row r="493" spans="7:24" ht="15" x14ac:dyDescent="0.25"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  <c r="R493" s="330"/>
      <c r="S493" s="330"/>
      <c r="T493" s="330"/>
      <c r="U493" s="330"/>
      <c r="V493" s="330"/>
      <c r="W493" s="330"/>
      <c r="X493" s="330"/>
    </row>
    <row r="494" spans="7:24" ht="15" x14ac:dyDescent="0.25"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  <c r="R494" s="330"/>
      <c r="S494" s="330"/>
      <c r="T494" s="330"/>
      <c r="U494" s="330"/>
      <c r="V494" s="330"/>
      <c r="W494" s="330"/>
      <c r="X494" s="330"/>
    </row>
    <row r="495" spans="7:24" ht="15" x14ac:dyDescent="0.25"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  <c r="R495" s="330"/>
      <c r="S495" s="330"/>
      <c r="T495" s="330"/>
      <c r="U495" s="330"/>
      <c r="V495" s="330"/>
      <c r="W495" s="330"/>
      <c r="X495" s="330"/>
    </row>
    <row r="496" spans="7:24" ht="15" x14ac:dyDescent="0.25"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  <c r="R496" s="330"/>
      <c r="S496" s="330"/>
      <c r="T496" s="330"/>
      <c r="U496" s="330"/>
      <c r="V496" s="330"/>
      <c r="W496" s="330"/>
      <c r="X496" s="330"/>
    </row>
    <row r="497" spans="7:24" ht="15" x14ac:dyDescent="0.25"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  <c r="R497" s="330"/>
      <c r="S497" s="330"/>
      <c r="T497" s="330"/>
      <c r="U497" s="330"/>
      <c r="V497" s="330"/>
      <c r="W497" s="330"/>
      <c r="X497" s="330"/>
    </row>
    <row r="498" spans="7:24" ht="15" x14ac:dyDescent="0.25"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  <c r="R498" s="330"/>
      <c r="S498" s="330"/>
      <c r="T498" s="330"/>
      <c r="U498" s="330"/>
      <c r="V498" s="330"/>
      <c r="W498" s="330"/>
      <c r="X498" s="330"/>
    </row>
    <row r="499" spans="7:24" ht="15" x14ac:dyDescent="0.25"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  <c r="R499" s="330"/>
      <c r="S499" s="330"/>
      <c r="T499" s="330"/>
      <c r="U499" s="330"/>
      <c r="V499" s="330"/>
      <c r="W499" s="330"/>
      <c r="X499" s="330"/>
    </row>
    <row r="500" spans="7:24" ht="15" x14ac:dyDescent="0.25"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  <c r="R500" s="330"/>
      <c r="S500" s="330"/>
      <c r="T500" s="330"/>
      <c r="U500" s="330"/>
      <c r="V500" s="330"/>
      <c r="W500" s="330"/>
      <c r="X500" s="330"/>
    </row>
    <row r="501" spans="7:24" ht="15" x14ac:dyDescent="0.25"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  <c r="R501" s="330"/>
      <c r="S501" s="330"/>
      <c r="T501" s="330"/>
      <c r="U501" s="330"/>
      <c r="V501" s="330"/>
      <c r="W501" s="330"/>
      <c r="X501" s="330"/>
    </row>
    <row r="502" spans="7:24" ht="15" x14ac:dyDescent="0.25"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  <c r="R502" s="330"/>
      <c r="S502" s="330"/>
      <c r="T502" s="330"/>
      <c r="U502" s="330"/>
      <c r="V502" s="330"/>
      <c r="W502" s="330"/>
      <c r="X502" s="330"/>
    </row>
    <row r="503" spans="7:24" ht="15" x14ac:dyDescent="0.25"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  <c r="R503" s="330"/>
      <c r="S503" s="330"/>
      <c r="T503" s="330"/>
      <c r="U503" s="330"/>
      <c r="V503" s="330"/>
      <c r="W503" s="330"/>
      <c r="X503" s="330"/>
    </row>
    <row r="504" spans="7:24" ht="15" x14ac:dyDescent="0.25"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  <c r="R504" s="330"/>
      <c r="S504" s="330"/>
      <c r="T504" s="330"/>
      <c r="U504" s="330"/>
      <c r="V504" s="330"/>
      <c r="W504" s="330"/>
      <c r="X504" s="330"/>
    </row>
    <row r="505" spans="7:24" ht="15" x14ac:dyDescent="0.25"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  <c r="R505" s="330"/>
      <c r="S505" s="330"/>
      <c r="T505" s="330"/>
      <c r="U505" s="330"/>
      <c r="V505" s="330"/>
      <c r="W505" s="330"/>
      <c r="X505" s="330"/>
    </row>
    <row r="506" spans="7:24" ht="15" x14ac:dyDescent="0.25"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  <c r="R506" s="330"/>
      <c r="S506" s="330"/>
      <c r="T506" s="330"/>
      <c r="U506" s="330"/>
      <c r="V506" s="330"/>
      <c r="W506" s="330"/>
      <c r="X506" s="330"/>
    </row>
    <row r="507" spans="7:24" ht="15" x14ac:dyDescent="0.25"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  <c r="R507" s="330"/>
      <c r="S507" s="330"/>
      <c r="T507" s="330"/>
      <c r="U507" s="330"/>
      <c r="V507" s="330"/>
      <c r="W507" s="330"/>
      <c r="X507" s="330"/>
    </row>
    <row r="508" spans="7:24" ht="15" x14ac:dyDescent="0.25"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  <c r="R508" s="330"/>
      <c r="S508" s="330"/>
      <c r="T508" s="330"/>
      <c r="U508" s="330"/>
      <c r="V508" s="330"/>
      <c r="W508" s="330"/>
      <c r="X508" s="330"/>
    </row>
    <row r="509" spans="7:24" ht="15" x14ac:dyDescent="0.25"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  <c r="R509" s="330"/>
      <c r="S509" s="330"/>
      <c r="T509" s="330"/>
      <c r="U509" s="330"/>
      <c r="V509" s="330"/>
      <c r="W509" s="330"/>
      <c r="X509" s="330"/>
    </row>
    <row r="510" spans="7:24" ht="15" x14ac:dyDescent="0.25"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  <c r="R510" s="330"/>
      <c r="S510" s="330"/>
      <c r="T510" s="330"/>
      <c r="U510" s="330"/>
      <c r="V510" s="330"/>
      <c r="W510" s="330"/>
      <c r="X510" s="330"/>
    </row>
    <row r="511" spans="7:24" ht="15" x14ac:dyDescent="0.25"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  <c r="R511" s="330"/>
      <c r="S511" s="330"/>
      <c r="T511" s="330"/>
      <c r="U511" s="330"/>
      <c r="V511" s="330"/>
      <c r="W511" s="330"/>
      <c r="X511" s="330"/>
    </row>
    <row r="512" spans="7:24" ht="15" x14ac:dyDescent="0.25"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  <c r="R512" s="330"/>
      <c r="S512" s="330"/>
      <c r="T512" s="330"/>
      <c r="U512" s="330"/>
      <c r="V512" s="330"/>
      <c r="W512" s="330"/>
      <c r="X512" s="330"/>
    </row>
    <row r="513" spans="7:24" ht="15" x14ac:dyDescent="0.25"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  <c r="R513" s="330"/>
      <c r="S513" s="330"/>
      <c r="T513" s="330"/>
      <c r="U513" s="330"/>
      <c r="V513" s="330"/>
      <c r="W513" s="330"/>
      <c r="X513" s="330"/>
    </row>
    <row r="514" spans="7:24" ht="15" x14ac:dyDescent="0.25"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  <c r="R514" s="330"/>
      <c r="S514" s="330"/>
      <c r="T514" s="330"/>
      <c r="U514" s="330"/>
      <c r="V514" s="330"/>
      <c r="W514" s="330"/>
      <c r="X514" s="330"/>
    </row>
    <row r="515" spans="7:24" ht="15" x14ac:dyDescent="0.25"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  <c r="R515" s="330"/>
      <c r="S515" s="330"/>
      <c r="T515" s="330"/>
      <c r="U515" s="330"/>
      <c r="V515" s="330"/>
      <c r="W515" s="330"/>
      <c r="X515" s="330"/>
    </row>
    <row r="516" spans="7:24" ht="15" x14ac:dyDescent="0.25"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  <c r="R516" s="330"/>
      <c r="S516" s="330"/>
      <c r="T516" s="330"/>
      <c r="U516" s="330"/>
      <c r="V516" s="330"/>
      <c r="W516" s="330"/>
      <c r="X516" s="330"/>
    </row>
    <row r="517" spans="7:24" ht="15" x14ac:dyDescent="0.25"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  <c r="R517" s="330"/>
      <c r="S517" s="330"/>
      <c r="T517" s="330"/>
      <c r="U517" s="330"/>
      <c r="V517" s="330"/>
      <c r="W517" s="330"/>
      <c r="X517" s="330"/>
    </row>
    <row r="518" spans="7:24" ht="15" x14ac:dyDescent="0.25"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  <c r="R518" s="330"/>
      <c r="S518" s="330"/>
      <c r="T518" s="330"/>
      <c r="U518" s="330"/>
      <c r="V518" s="330"/>
      <c r="W518" s="330"/>
      <c r="X518" s="330"/>
    </row>
    <row r="519" spans="7:24" ht="15" x14ac:dyDescent="0.25"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  <c r="R519" s="330"/>
      <c r="S519" s="330"/>
      <c r="T519" s="330"/>
      <c r="U519" s="330"/>
      <c r="V519" s="330"/>
      <c r="W519" s="330"/>
      <c r="X519" s="330"/>
    </row>
    <row r="520" spans="7:24" ht="15" x14ac:dyDescent="0.25"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  <c r="R520" s="330"/>
      <c r="S520" s="330"/>
      <c r="T520" s="330"/>
      <c r="U520" s="330"/>
      <c r="V520" s="330"/>
      <c r="W520" s="330"/>
      <c r="X520" s="330"/>
    </row>
    <row r="521" spans="7:24" ht="15" x14ac:dyDescent="0.25"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  <c r="R521" s="330"/>
      <c r="S521" s="330"/>
      <c r="T521" s="330"/>
      <c r="U521" s="330"/>
      <c r="V521" s="330"/>
      <c r="W521" s="330"/>
      <c r="X521" s="330"/>
    </row>
    <row r="522" spans="7:24" ht="15" x14ac:dyDescent="0.25"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  <c r="R522" s="330"/>
      <c r="S522" s="330"/>
      <c r="T522" s="330"/>
      <c r="U522" s="330"/>
      <c r="V522" s="330"/>
      <c r="W522" s="330"/>
      <c r="X522" s="330"/>
    </row>
    <row r="523" spans="7:24" ht="15" x14ac:dyDescent="0.25"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  <c r="R523" s="330"/>
      <c r="S523" s="330"/>
      <c r="T523" s="330"/>
      <c r="U523" s="330"/>
      <c r="V523" s="330"/>
      <c r="W523" s="330"/>
      <c r="X523" s="330"/>
    </row>
    <row r="524" spans="7:24" ht="15" x14ac:dyDescent="0.25"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  <c r="R524" s="330"/>
      <c r="S524" s="330"/>
      <c r="T524" s="330"/>
      <c r="U524" s="330"/>
      <c r="V524" s="330"/>
      <c r="W524" s="330"/>
      <c r="X524" s="330"/>
    </row>
    <row r="525" spans="7:24" ht="15" x14ac:dyDescent="0.25"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  <c r="R525" s="330"/>
      <c r="S525" s="330"/>
      <c r="T525" s="330"/>
      <c r="U525" s="330"/>
      <c r="V525" s="330"/>
      <c r="W525" s="330"/>
      <c r="X525" s="330"/>
    </row>
    <row r="526" spans="7:24" ht="15" x14ac:dyDescent="0.25"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  <c r="R526" s="330"/>
      <c r="S526" s="330"/>
      <c r="T526" s="330"/>
      <c r="U526" s="330"/>
      <c r="V526" s="330"/>
      <c r="W526" s="330"/>
      <c r="X526" s="330"/>
    </row>
    <row r="527" spans="7:24" ht="15" x14ac:dyDescent="0.25"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  <c r="R527" s="330"/>
      <c r="S527" s="330"/>
      <c r="T527" s="330"/>
      <c r="U527" s="330"/>
      <c r="V527" s="330"/>
      <c r="W527" s="330"/>
      <c r="X527" s="330"/>
    </row>
    <row r="528" spans="7:24" ht="15" x14ac:dyDescent="0.25"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  <c r="R528" s="330"/>
      <c r="S528" s="330"/>
      <c r="T528" s="330"/>
      <c r="U528" s="330"/>
      <c r="V528" s="330"/>
      <c r="W528" s="330"/>
      <c r="X528" s="330"/>
    </row>
    <row r="529" spans="7:24" ht="15" x14ac:dyDescent="0.25"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  <c r="R529" s="330"/>
      <c r="S529" s="330"/>
      <c r="T529" s="330"/>
      <c r="U529" s="330"/>
      <c r="V529" s="330"/>
      <c r="W529" s="330"/>
      <c r="X529" s="330"/>
    </row>
    <row r="530" spans="7:24" ht="15" x14ac:dyDescent="0.25"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  <c r="R530" s="330"/>
      <c r="S530" s="330"/>
      <c r="T530" s="330"/>
      <c r="U530" s="330"/>
      <c r="V530" s="330"/>
      <c r="W530" s="330"/>
      <c r="X530" s="330"/>
    </row>
    <row r="531" spans="7:24" ht="15" x14ac:dyDescent="0.25"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  <c r="R531" s="330"/>
      <c r="S531" s="330"/>
      <c r="T531" s="330"/>
      <c r="U531" s="330"/>
      <c r="V531" s="330"/>
      <c r="W531" s="330"/>
      <c r="X531" s="330"/>
    </row>
    <row r="532" spans="7:24" ht="15" x14ac:dyDescent="0.25"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  <c r="R532" s="330"/>
      <c r="S532" s="330"/>
      <c r="T532" s="330"/>
      <c r="U532" s="330"/>
      <c r="V532" s="330"/>
      <c r="W532" s="330"/>
      <c r="X532" s="330"/>
    </row>
    <row r="533" spans="7:24" ht="15" x14ac:dyDescent="0.25"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  <c r="R533" s="330"/>
      <c r="S533" s="330"/>
      <c r="T533" s="330"/>
      <c r="U533" s="330"/>
      <c r="V533" s="330"/>
      <c r="W533" s="330"/>
      <c r="X533" s="330"/>
    </row>
    <row r="534" spans="7:24" ht="15" x14ac:dyDescent="0.25"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  <c r="R534" s="330"/>
      <c r="S534" s="330"/>
      <c r="T534" s="330"/>
      <c r="U534" s="330"/>
      <c r="V534" s="330"/>
      <c r="W534" s="330"/>
      <c r="X534" s="330"/>
    </row>
    <row r="535" spans="7:24" ht="15" x14ac:dyDescent="0.25"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  <c r="R535" s="330"/>
      <c r="S535" s="330"/>
      <c r="T535" s="330"/>
      <c r="U535" s="330"/>
      <c r="V535" s="330"/>
      <c r="W535" s="330"/>
      <c r="X535" s="330"/>
    </row>
    <row r="536" spans="7:24" ht="15" x14ac:dyDescent="0.25"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  <c r="R536" s="330"/>
      <c r="S536" s="330"/>
      <c r="T536" s="330"/>
      <c r="U536" s="330"/>
      <c r="V536" s="330"/>
      <c r="W536" s="330"/>
      <c r="X536" s="330"/>
    </row>
    <row r="537" spans="7:24" ht="15" x14ac:dyDescent="0.25"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  <c r="R537" s="330"/>
      <c r="S537" s="330"/>
      <c r="T537" s="330"/>
      <c r="U537" s="330"/>
      <c r="V537" s="330"/>
      <c r="W537" s="330"/>
      <c r="X537" s="330"/>
    </row>
    <row r="538" spans="7:24" ht="15" x14ac:dyDescent="0.25"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  <c r="R538" s="330"/>
      <c r="S538" s="330"/>
      <c r="T538" s="330"/>
      <c r="U538" s="330"/>
      <c r="V538" s="330"/>
      <c r="W538" s="330"/>
      <c r="X538" s="330"/>
    </row>
    <row r="539" spans="7:24" ht="15" x14ac:dyDescent="0.25"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  <c r="R539" s="330"/>
      <c r="S539" s="330"/>
      <c r="T539" s="330"/>
      <c r="U539" s="330"/>
      <c r="V539" s="330"/>
      <c r="W539" s="330"/>
      <c r="X539" s="330"/>
    </row>
    <row r="540" spans="7:24" ht="15" x14ac:dyDescent="0.25"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  <c r="R540" s="330"/>
      <c r="S540" s="330"/>
      <c r="T540" s="330"/>
      <c r="U540" s="330"/>
      <c r="V540" s="330"/>
      <c r="W540" s="330"/>
      <c r="X540" s="330"/>
    </row>
    <row r="541" spans="7:24" ht="15" x14ac:dyDescent="0.25"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  <c r="R541" s="330"/>
      <c r="S541" s="330"/>
      <c r="T541" s="330"/>
      <c r="U541" s="330"/>
      <c r="V541" s="330"/>
      <c r="W541" s="330"/>
      <c r="X541" s="330"/>
    </row>
    <row r="542" spans="7:24" ht="15" x14ac:dyDescent="0.25"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  <c r="R542" s="330"/>
      <c r="S542" s="330"/>
      <c r="T542" s="330"/>
      <c r="U542" s="330"/>
      <c r="V542" s="330"/>
      <c r="W542" s="330"/>
      <c r="X542" s="330"/>
    </row>
    <row r="543" spans="7:24" ht="15" x14ac:dyDescent="0.25"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  <c r="R543" s="330"/>
      <c r="S543" s="330"/>
      <c r="T543" s="330"/>
      <c r="U543" s="330"/>
      <c r="V543" s="330"/>
      <c r="W543" s="330"/>
      <c r="X543" s="330"/>
    </row>
    <row r="544" spans="7:24" ht="15" x14ac:dyDescent="0.25"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  <c r="R544" s="330"/>
      <c r="S544" s="330"/>
      <c r="T544" s="330"/>
      <c r="U544" s="330"/>
      <c r="V544" s="330"/>
      <c r="W544" s="330"/>
      <c r="X544" s="330"/>
    </row>
    <row r="545" spans="7:24" ht="15" x14ac:dyDescent="0.25"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  <c r="R545" s="330"/>
      <c r="S545" s="330"/>
      <c r="T545" s="330"/>
      <c r="U545" s="330"/>
      <c r="V545" s="330"/>
      <c r="W545" s="330"/>
      <c r="X545" s="330"/>
    </row>
    <row r="546" spans="7:24" ht="15" x14ac:dyDescent="0.25"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  <c r="R546" s="330"/>
      <c r="S546" s="330"/>
      <c r="T546" s="330"/>
      <c r="U546" s="330"/>
      <c r="V546" s="330"/>
      <c r="W546" s="330"/>
      <c r="X546" s="330"/>
    </row>
    <row r="547" spans="7:24" ht="15" x14ac:dyDescent="0.25"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  <c r="R547" s="330"/>
      <c r="S547" s="330"/>
      <c r="T547" s="330"/>
      <c r="U547" s="330"/>
      <c r="V547" s="330"/>
      <c r="W547" s="330"/>
      <c r="X547" s="330"/>
    </row>
    <row r="548" spans="7:24" ht="15" x14ac:dyDescent="0.25"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  <c r="R548" s="330"/>
      <c r="S548" s="330"/>
      <c r="T548" s="330"/>
      <c r="U548" s="330"/>
      <c r="V548" s="330"/>
      <c r="W548" s="330"/>
      <c r="X548" s="330"/>
    </row>
    <row r="549" spans="7:24" ht="15" x14ac:dyDescent="0.25"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  <c r="R549" s="330"/>
      <c r="S549" s="330"/>
      <c r="T549" s="330"/>
      <c r="U549" s="330"/>
      <c r="V549" s="330"/>
      <c r="W549" s="330"/>
      <c r="X549" s="330"/>
    </row>
    <row r="550" spans="7:24" ht="15" x14ac:dyDescent="0.25"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  <c r="R550" s="330"/>
      <c r="S550" s="330"/>
      <c r="T550" s="330"/>
      <c r="U550" s="330"/>
      <c r="V550" s="330"/>
      <c r="W550" s="330"/>
      <c r="X550" s="330"/>
    </row>
    <row r="551" spans="7:24" ht="15" x14ac:dyDescent="0.25"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  <c r="R551" s="330"/>
      <c r="S551" s="330"/>
      <c r="T551" s="330"/>
      <c r="U551" s="330"/>
      <c r="V551" s="330"/>
      <c r="W551" s="330"/>
      <c r="X551" s="330"/>
    </row>
    <row r="552" spans="7:24" ht="15" x14ac:dyDescent="0.25"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  <c r="R552" s="330"/>
      <c r="S552" s="330"/>
      <c r="T552" s="330"/>
      <c r="U552" s="330"/>
      <c r="V552" s="330"/>
      <c r="W552" s="330"/>
      <c r="X552" s="330"/>
    </row>
    <row r="553" spans="7:24" ht="15" x14ac:dyDescent="0.25"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  <c r="R553" s="330"/>
      <c r="S553" s="330"/>
      <c r="T553" s="330"/>
      <c r="U553" s="330"/>
      <c r="V553" s="330"/>
      <c r="W553" s="330"/>
      <c r="X553" s="330"/>
    </row>
    <row r="554" spans="7:24" ht="15" x14ac:dyDescent="0.25"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  <c r="R554" s="330"/>
      <c r="S554" s="330"/>
      <c r="T554" s="330"/>
      <c r="U554" s="330"/>
      <c r="V554" s="330"/>
      <c r="W554" s="330"/>
      <c r="X554" s="330"/>
    </row>
    <row r="555" spans="7:24" ht="15" x14ac:dyDescent="0.25"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  <c r="R555" s="330"/>
      <c r="S555" s="330"/>
      <c r="T555" s="330"/>
      <c r="U555" s="330"/>
      <c r="V555" s="330"/>
      <c r="W555" s="330"/>
      <c r="X555" s="330"/>
    </row>
    <row r="556" spans="7:24" ht="15" x14ac:dyDescent="0.25"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  <c r="R556" s="330"/>
      <c r="S556" s="330"/>
      <c r="T556" s="330"/>
      <c r="U556" s="330"/>
      <c r="V556" s="330"/>
      <c r="W556" s="330"/>
      <c r="X556" s="330"/>
    </row>
    <row r="557" spans="7:24" ht="15" x14ac:dyDescent="0.25"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  <c r="R557" s="330"/>
      <c r="S557" s="330"/>
      <c r="T557" s="330"/>
      <c r="U557" s="330"/>
      <c r="V557" s="330"/>
      <c r="W557" s="330"/>
      <c r="X557" s="330"/>
    </row>
    <row r="558" spans="7:24" ht="15" x14ac:dyDescent="0.25"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  <c r="R558" s="330"/>
      <c r="S558" s="330"/>
      <c r="T558" s="330"/>
      <c r="U558" s="330"/>
      <c r="V558" s="330"/>
      <c r="W558" s="330"/>
      <c r="X558" s="330"/>
    </row>
    <row r="559" spans="7:24" ht="15" x14ac:dyDescent="0.25"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  <c r="R559" s="330"/>
      <c r="S559" s="330"/>
      <c r="T559" s="330"/>
      <c r="U559" s="330"/>
      <c r="V559" s="330"/>
      <c r="W559" s="330"/>
      <c r="X559" s="330"/>
    </row>
    <row r="560" spans="7:24" ht="15" x14ac:dyDescent="0.25"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  <c r="R560" s="330"/>
      <c r="S560" s="330"/>
      <c r="T560" s="330"/>
      <c r="U560" s="330"/>
      <c r="V560" s="330"/>
      <c r="W560" s="330"/>
      <c r="X560" s="330"/>
    </row>
    <row r="561" spans="7:24" ht="15" x14ac:dyDescent="0.25"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  <c r="R561" s="330"/>
      <c r="S561" s="330"/>
      <c r="T561" s="330"/>
      <c r="U561" s="330"/>
      <c r="V561" s="330"/>
      <c r="W561" s="330"/>
      <c r="X561" s="330"/>
    </row>
    <row r="562" spans="7:24" ht="15" x14ac:dyDescent="0.25"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  <c r="R562" s="330"/>
      <c r="S562" s="330"/>
      <c r="T562" s="330"/>
      <c r="U562" s="330"/>
      <c r="V562" s="330"/>
      <c r="W562" s="330"/>
      <c r="X562" s="330"/>
    </row>
    <row r="563" spans="7:24" ht="15" x14ac:dyDescent="0.25"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  <c r="R563" s="330"/>
      <c r="S563" s="330"/>
      <c r="T563" s="330"/>
      <c r="U563" s="330"/>
      <c r="V563" s="330"/>
      <c r="W563" s="330"/>
      <c r="X563" s="330"/>
    </row>
    <row r="564" spans="7:24" ht="15" x14ac:dyDescent="0.25"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  <c r="R564" s="330"/>
      <c r="S564" s="330"/>
      <c r="T564" s="330"/>
      <c r="U564" s="330"/>
      <c r="V564" s="330"/>
      <c r="W564" s="330"/>
      <c r="X564" s="330"/>
    </row>
    <row r="565" spans="7:24" ht="15" x14ac:dyDescent="0.25"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  <c r="R565" s="330"/>
      <c r="S565" s="330"/>
      <c r="T565" s="330"/>
      <c r="U565" s="330"/>
      <c r="V565" s="330"/>
      <c r="W565" s="330"/>
      <c r="X565" s="330"/>
    </row>
    <row r="566" spans="7:24" ht="15" x14ac:dyDescent="0.25"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  <c r="R566" s="330"/>
      <c r="S566" s="330"/>
      <c r="T566" s="330"/>
      <c r="U566" s="330"/>
      <c r="V566" s="330"/>
      <c r="W566" s="330"/>
      <c r="X566" s="330"/>
    </row>
    <row r="567" spans="7:24" ht="15" x14ac:dyDescent="0.25"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  <c r="R567" s="330"/>
      <c r="S567" s="330"/>
      <c r="T567" s="330"/>
      <c r="U567" s="330"/>
      <c r="V567" s="330"/>
      <c r="W567" s="330"/>
      <c r="X567" s="330"/>
    </row>
    <row r="568" spans="7:24" ht="15" x14ac:dyDescent="0.25"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  <c r="R568" s="330"/>
      <c r="S568" s="330"/>
      <c r="T568" s="330"/>
      <c r="U568" s="330"/>
      <c r="V568" s="330"/>
      <c r="W568" s="330"/>
      <c r="X568" s="330"/>
    </row>
    <row r="569" spans="7:24" ht="15" x14ac:dyDescent="0.25"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  <c r="R569" s="330"/>
      <c r="S569" s="330"/>
      <c r="T569" s="330"/>
      <c r="U569" s="330"/>
      <c r="V569" s="330"/>
      <c r="W569" s="330"/>
      <c r="X569" s="330"/>
    </row>
    <row r="570" spans="7:24" ht="15" x14ac:dyDescent="0.25"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  <c r="R570" s="330"/>
      <c r="S570" s="330"/>
      <c r="T570" s="330"/>
      <c r="U570" s="330"/>
      <c r="V570" s="330"/>
      <c r="W570" s="330"/>
      <c r="X570" s="330"/>
    </row>
    <row r="571" spans="7:24" ht="15" x14ac:dyDescent="0.25"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  <c r="R571" s="330"/>
      <c r="S571" s="330"/>
      <c r="T571" s="330"/>
      <c r="U571" s="330"/>
      <c r="V571" s="330"/>
      <c r="W571" s="330"/>
      <c r="X571" s="330"/>
    </row>
    <row r="572" spans="7:24" ht="15" x14ac:dyDescent="0.25"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  <c r="R572" s="330"/>
      <c r="S572" s="330"/>
      <c r="T572" s="330"/>
      <c r="U572" s="330"/>
      <c r="V572" s="330"/>
      <c r="W572" s="330"/>
      <c r="X572" s="330"/>
    </row>
    <row r="573" spans="7:24" ht="15" x14ac:dyDescent="0.25"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  <c r="R573" s="330"/>
      <c r="S573" s="330"/>
      <c r="T573" s="330"/>
      <c r="U573" s="330"/>
      <c r="V573" s="330"/>
      <c r="W573" s="330"/>
      <c r="X573" s="330"/>
    </row>
    <row r="574" spans="7:24" ht="15" x14ac:dyDescent="0.25"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  <c r="R574" s="330"/>
      <c r="S574" s="330"/>
      <c r="T574" s="330"/>
      <c r="U574" s="330"/>
      <c r="V574" s="330"/>
      <c r="W574" s="330"/>
      <c r="X574" s="330"/>
    </row>
    <row r="575" spans="7:24" ht="15" x14ac:dyDescent="0.25"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  <c r="R575" s="330"/>
      <c r="S575" s="330"/>
      <c r="T575" s="330"/>
      <c r="U575" s="330"/>
      <c r="V575" s="330"/>
      <c r="W575" s="330"/>
      <c r="X575" s="330"/>
    </row>
    <row r="576" spans="7:24" ht="15" x14ac:dyDescent="0.25"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  <c r="R576" s="330"/>
      <c r="S576" s="330"/>
      <c r="T576" s="330"/>
      <c r="U576" s="330"/>
      <c r="V576" s="330"/>
      <c r="W576" s="330"/>
      <c r="X576" s="330"/>
    </row>
    <row r="577" spans="7:24" ht="15" x14ac:dyDescent="0.25"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  <c r="R577" s="330"/>
      <c r="S577" s="330"/>
      <c r="T577" s="330"/>
      <c r="U577" s="330"/>
      <c r="V577" s="330"/>
      <c r="W577" s="330"/>
      <c r="X577" s="330"/>
    </row>
    <row r="578" spans="7:24" ht="15" x14ac:dyDescent="0.25"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  <c r="R578" s="330"/>
      <c r="S578" s="330"/>
      <c r="T578" s="330"/>
      <c r="U578" s="330"/>
      <c r="V578" s="330"/>
      <c r="W578" s="330"/>
      <c r="X578" s="330"/>
    </row>
    <row r="579" spans="7:24" ht="15" x14ac:dyDescent="0.25"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  <c r="R579" s="330"/>
      <c r="S579" s="330"/>
      <c r="T579" s="330"/>
      <c r="U579" s="330"/>
      <c r="V579" s="330"/>
      <c r="W579" s="330"/>
      <c r="X579" s="330"/>
    </row>
    <row r="580" spans="7:24" ht="15" x14ac:dyDescent="0.25"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  <c r="R580" s="330"/>
      <c r="S580" s="330"/>
      <c r="T580" s="330"/>
      <c r="U580" s="330"/>
      <c r="V580" s="330"/>
      <c r="W580" s="330"/>
      <c r="X580" s="330"/>
    </row>
    <row r="581" spans="7:24" ht="15" x14ac:dyDescent="0.25"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  <c r="R581" s="330"/>
      <c r="S581" s="330"/>
      <c r="T581" s="330"/>
      <c r="U581" s="330"/>
      <c r="V581" s="330"/>
      <c r="W581" s="330"/>
      <c r="X581" s="330"/>
    </row>
    <row r="582" spans="7:24" ht="15" x14ac:dyDescent="0.25"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  <c r="R582" s="330"/>
      <c r="S582" s="330"/>
      <c r="T582" s="330"/>
      <c r="U582" s="330"/>
      <c r="V582" s="330"/>
      <c r="W582" s="330"/>
      <c r="X582" s="330"/>
    </row>
    <row r="583" spans="7:24" ht="15" x14ac:dyDescent="0.25"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  <c r="R583" s="330"/>
      <c r="S583" s="330"/>
      <c r="T583" s="330"/>
      <c r="U583" s="330"/>
      <c r="V583" s="330"/>
      <c r="W583" s="330"/>
      <c r="X583" s="330"/>
    </row>
    <row r="584" spans="7:24" ht="15" x14ac:dyDescent="0.25"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  <c r="R584" s="330"/>
      <c r="S584" s="330"/>
      <c r="T584" s="330"/>
      <c r="U584" s="330"/>
      <c r="V584" s="330"/>
      <c r="W584" s="330"/>
      <c r="X584" s="330"/>
    </row>
    <row r="585" spans="7:24" ht="15" x14ac:dyDescent="0.25"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  <c r="R585" s="330"/>
      <c r="S585" s="330"/>
      <c r="T585" s="330"/>
      <c r="U585" s="330"/>
      <c r="V585" s="330"/>
      <c r="W585" s="330"/>
      <c r="X585" s="330"/>
    </row>
    <row r="586" spans="7:24" ht="15" x14ac:dyDescent="0.25"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  <c r="R586" s="330"/>
      <c r="S586" s="330"/>
      <c r="T586" s="330"/>
      <c r="U586" s="330"/>
      <c r="V586" s="330"/>
      <c r="W586" s="330"/>
      <c r="X586" s="330"/>
    </row>
    <row r="587" spans="7:24" ht="15" x14ac:dyDescent="0.25"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  <c r="R587" s="330"/>
      <c r="S587" s="330"/>
      <c r="T587" s="330"/>
      <c r="U587" s="330"/>
      <c r="V587" s="330"/>
      <c r="W587" s="330"/>
      <c r="X587" s="330"/>
    </row>
    <row r="588" spans="7:24" ht="15" x14ac:dyDescent="0.25"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  <c r="R588" s="330"/>
      <c r="S588" s="330"/>
      <c r="T588" s="330"/>
      <c r="U588" s="330"/>
      <c r="V588" s="330"/>
      <c r="W588" s="330"/>
      <c r="X588" s="330"/>
    </row>
    <row r="589" spans="7:24" ht="15" x14ac:dyDescent="0.25"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  <c r="R589" s="330"/>
      <c r="S589" s="330"/>
      <c r="T589" s="330"/>
      <c r="U589" s="330"/>
      <c r="V589" s="330"/>
      <c r="W589" s="330"/>
      <c r="X589" s="330"/>
    </row>
    <row r="590" spans="7:24" ht="15" x14ac:dyDescent="0.25"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  <c r="R590" s="330"/>
      <c r="S590" s="330"/>
      <c r="T590" s="330"/>
      <c r="U590" s="330"/>
      <c r="V590" s="330"/>
      <c r="W590" s="330"/>
      <c r="X590" s="330"/>
    </row>
    <row r="591" spans="7:24" ht="15" x14ac:dyDescent="0.25"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  <c r="R591" s="330"/>
      <c r="S591" s="330"/>
      <c r="T591" s="330"/>
      <c r="U591" s="330"/>
      <c r="V591" s="330"/>
      <c r="W591" s="330"/>
      <c r="X591" s="330"/>
    </row>
    <row r="592" spans="7:24" ht="15" x14ac:dyDescent="0.25"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  <c r="R592" s="330"/>
      <c r="S592" s="330"/>
      <c r="T592" s="330"/>
      <c r="U592" s="330"/>
      <c r="V592" s="330"/>
      <c r="W592" s="330"/>
      <c r="X592" s="330"/>
    </row>
    <row r="593" spans="7:24" ht="15" x14ac:dyDescent="0.25"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  <c r="R593" s="330"/>
      <c r="S593" s="330"/>
      <c r="T593" s="330"/>
      <c r="U593" s="330"/>
      <c r="V593" s="330"/>
      <c r="W593" s="330"/>
      <c r="X593" s="330"/>
    </row>
    <row r="594" spans="7:24" ht="15" x14ac:dyDescent="0.25"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  <c r="R594" s="330"/>
      <c r="S594" s="330"/>
      <c r="T594" s="330"/>
      <c r="U594" s="330"/>
      <c r="V594" s="330"/>
      <c r="W594" s="330"/>
      <c r="X594" s="330"/>
    </row>
    <row r="595" spans="7:24" ht="15" x14ac:dyDescent="0.25"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  <c r="R595" s="330"/>
      <c r="S595" s="330"/>
      <c r="T595" s="330"/>
      <c r="U595" s="330"/>
      <c r="V595" s="330"/>
      <c r="W595" s="330"/>
      <c r="X595" s="330"/>
    </row>
    <row r="596" spans="7:24" ht="15" x14ac:dyDescent="0.25"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</row>
    <row r="597" spans="7:24" ht="15" x14ac:dyDescent="0.25"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  <c r="R597" s="330"/>
      <c r="S597" s="330"/>
      <c r="T597" s="330"/>
      <c r="U597" s="330"/>
      <c r="V597" s="330"/>
      <c r="W597" s="330"/>
      <c r="X597" s="330"/>
    </row>
    <row r="598" spans="7:24" ht="15" x14ac:dyDescent="0.25"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  <c r="R598" s="330"/>
      <c r="S598" s="330"/>
      <c r="T598" s="330"/>
      <c r="U598" s="330"/>
      <c r="V598" s="330"/>
      <c r="W598" s="330"/>
      <c r="X598" s="330"/>
    </row>
    <row r="599" spans="7:24" ht="15" x14ac:dyDescent="0.25"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  <c r="R599" s="330"/>
      <c r="S599" s="330"/>
      <c r="T599" s="330"/>
      <c r="U599" s="330"/>
      <c r="V599" s="330"/>
      <c r="W599" s="330"/>
      <c r="X599" s="330"/>
    </row>
    <row r="600" spans="7:24" ht="15" x14ac:dyDescent="0.25"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  <c r="R600" s="330"/>
      <c r="S600" s="330"/>
      <c r="T600" s="330"/>
      <c r="U600" s="330"/>
      <c r="V600" s="330"/>
      <c r="W600" s="330"/>
      <c r="X600" s="330"/>
    </row>
    <row r="601" spans="7:24" ht="15" x14ac:dyDescent="0.25"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  <c r="R601" s="330"/>
      <c r="S601" s="330"/>
      <c r="T601" s="330"/>
      <c r="U601" s="330"/>
      <c r="V601" s="330"/>
      <c r="W601" s="330"/>
      <c r="X601" s="330"/>
    </row>
    <row r="602" spans="7:24" ht="15" x14ac:dyDescent="0.25"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  <c r="R602" s="330"/>
      <c r="S602" s="330"/>
      <c r="T602" s="330"/>
      <c r="U602" s="330"/>
      <c r="V602" s="330"/>
      <c r="W602" s="330"/>
      <c r="X602" s="330"/>
    </row>
    <row r="603" spans="7:24" ht="15" x14ac:dyDescent="0.25"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  <c r="R603" s="330"/>
      <c r="S603" s="330"/>
      <c r="T603" s="330"/>
      <c r="U603" s="330"/>
      <c r="V603" s="330"/>
      <c r="W603" s="330"/>
      <c r="X603" s="330"/>
    </row>
    <row r="604" spans="7:24" ht="15" x14ac:dyDescent="0.25"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  <c r="R604" s="330"/>
      <c r="S604" s="330"/>
      <c r="T604" s="330"/>
      <c r="U604" s="330"/>
      <c r="V604" s="330"/>
      <c r="W604" s="330"/>
      <c r="X604" s="330"/>
    </row>
    <row r="605" spans="7:24" ht="15" x14ac:dyDescent="0.25"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  <c r="R605" s="330"/>
      <c r="S605" s="330"/>
      <c r="T605" s="330"/>
      <c r="U605" s="330"/>
      <c r="V605" s="330"/>
      <c r="W605" s="330"/>
      <c r="X605" s="330"/>
    </row>
    <row r="606" spans="7:24" ht="15" x14ac:dyDescent="0.25"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  <c r="R606" s="330"/>
      <c r="S606" s="330"/>
      <c r="T606" s="330"/>
      <c r="U606" s="330"/>
      <c r="V606" s="330"/>
      <c r="W606" s="330"/>
      <c r="X606" s="330"/>
    </row>
    <row r="607" spans="7:24" ht="15" x14ac:dyDescent="0.25"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  <c r="R607" s="330"/>
      <c r="S607" s="330"/>
      <c r="T607" s="330"/>
      <c r="U607" s="330"/>
      <c r="V607" s="330"/>
      <c r="W607" s="330"/>
      <c r="X607" s="330"/>
    </row>
    <row r="608" spans="7:24" ht="15" x14ac:dyDescent="0.25"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  <c r="R608" s="330"/>
      <c r="S608" s="330"/>
      <c r="T608" s="330"/>
      <c r="U608" s="330"/>
      <c r="V608" s="330"/>
      <c r="W608" s="330"/>
      <c r="X608" s="330"/>
    </row>
    <row r="609" spans="7:24" ht="15" x14ac:dyDescent="0.25"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  <c r="R609" s="330"/>
      <c r="S609" s="330"/>
      <c r="T609" s="330"/>
      <c r="U609" s="330"/>
      <c r="V609" s="330"/>
      <c r="W609" s="330"/>
      <c r="X609" s="330"/>
    </row>
    <row r="610" spans="7:24" ht="15" x14ac:dyDescent="0.25"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  <c r="R610" s="330"/>
      <c r="S610" s="330"/>
      <c r="T610" s="330"/>
      <c r="U610" s="330"/>
      <c r="V610" s="330"/>
      <c r="W610" s="330"/>
      <c r="X610" s="330"/>
    </row>
    <row r="611" spans="7:24" ht="15" x14ac:dyDescent="0.25"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  <c r="R611" s="330"/>
      <c r="S611" s="330"/>
      <c r="T611" s="330"/>
      <c r="U611" s="330"/>
      <c r="V611" s="330"/>
      <c r="W611" s="330"/>
      <c r="X611" s="330"/>
    </row>
    <row r="612" spans="7:24" ht="15" x14ac:dyDescent="0.25"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  <c r="R612" s="330"/>
      <c r="S612" s="330"/>
      <c r="T612" s="330"/>
      <c r="U612" s="330"/>
      <c r="V612" s="330"/>
      <c r="W612" s="330"/>
      <c r="X612" s="330"/>
    </row>
    <row r="613" spans="7:24" ht="15" x14ac:dyDescent="0.25"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  <c r="R613" s="330"/>
      <c r="S613" s="330"/>
      <c r="T613" s="330"/>
      <c r="U613" s="330"/>
      <c r="V613" s="330"/>
      <c r="W613" s="330"/>
      <c r="X613" s="330"/>
    </row>
    <row r="614" spans="7:24" ht="15" x14ac:dyDescent="0.25"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  <c r="R614" s="330"/>
      <c r="S614" s="330"/>
      <c r="T614" s="330"/>
      <c r="U614" s="330"/>
      <c r="V614" s="330"/>
      <c r="W614" s="330"/>
      <c r="X614" s="330"/>
    </row>
    <row r="615" spans="7:24" ht="15" x14ac:dyDescent="0.25"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  <c r="R615" s="330"/>
      <c r="S615" s="330"/>
      <c r="T615" s="330"/>
      <c r="U615" s="330"/>
      <c r="V615" s="330"/>
      <c r="W615" s="330"/>
      <c r="X615" s="330"/>
    </row>
    <row r="616" spans="7:24" ht="15" x14ac:dyDescent="0.25"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  <c r="R616" s="330"/>
      <c r="S616" s="330"/>
      <c r="T616" s="330"/>
      <c r="U616" s="330"/>
      <c r="V616" s="330"/>
      <c r="W616" s="330"/>
      <c r="X616" s="330"/>
    </row>
    <row r="617" spans="7:24" ht="15" x14ac:dyDescent="0.25"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  <c r="R617" s="330"/>
      <c r="S617" s="330"/>
      <c r="T617" s="330"/>
      <c r="U617" s="330"/>
      <c r="V617" s="330"/>
      <c r="W617" s="330"/>
      <c r="X617" s="330"/>
    </row>
    <row r="618" spans="7:24" ht="15" x14ac:dyDescent="0.25"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  <c r="R618" s="330"/>
      <c r="S618" s="330"/>
      <c r="T618" s="330"/>
      <c r="U618" s="330"/>
      <c r="V618" s="330"/>
      <c r="W618" s="330"/>
      <c r="X618" s="330"/>
    </row>
    <row r="619" spans="7:24" ht="15" x14ac:dyDescent="0.25"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  <c r="R619" s="330"/>
      <c r="S619" s="330"/>
      <c r="T619" s="330"/>
      <c r="U619" s="330"/>
      <c r="V619" s="330"/>
      <c r="W619" s="330"/>
      <c r="X619" s="330"/>
    </row>
    <row r="620" spans="7:24" ht="15" x14ac:dyDescent="0.25"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  <c r="R620" s="330"/>
      <c r="S620" s="330"/>
      <c r="T620" s="330"/>
      <c r="U620" s="330"/>
      <c r="V620" s="330"/>
      <c r="W620" s="330"/>
      <c r="X620" s="330"/>
    </row>
    <row r="621" spans="7:24" ht="15" x14ac:dyDescent="0.25"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  <c r="R621" s="330"/>
      <c r="S621" s="330"/>
      <c r="T621" s="330"/>
      <c r="U621" s="330"/>
      <c r="V621" s="330"/>
      <c r="W621" s="330"/>
      <c r="X621" s="330"/>
    </row>
    <row r="622" spans="7:24" ht="15" x14ac:dyDescent="0.25"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  <c r="R622" s="330"/>
      <c r="S622" s="330"/>
      <c r="T622" s="330"/>
      <c r="U622" s="330"/>
      <c r="V622" s="330"/>
      <c r="W622" s="330"/>
      <c r="X622" s="330"/>
    </row>
    <row r="623" spans="7:24" ht="15" x14ac:dyDescent="0.25"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  <c r="R623" s="330"/>
      <c r="S623" s="330"/>
      <c r="T623" s="330"/>
      <c r="U623" s="330"/>
      <c r="V623" s="330"/>
      <c r="W623" s="330"/>
      <c r="X623" s="330"/>
    </row>
    <row r="624" spans="7:24" ht="15" x14ac:dyDescent="0.25"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  <c r="R624" s="330"/>
      <c r="S624" s="330"/>
      <c r="T624" s="330"/>
      <c r="U624" s="330"/>
      <c r="V624" s="330"/>
      <c r="W624" s="330"/>
      <c r="X624" s="330"/>
    </row>
    <row r="625" spans="7:24" ht="15" x14ac:dyDescent="0.25"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  <c r="R625" s="330"/>
      <c r="S625" s="330"/>
      <c r="T625" s="330"/>
      <c r="U625" s="330"/>
      <c r="V625" s="330"/>
      <c r="W625" s="330"/>
      <c r="X625" s="330"/>
    </row>
    <row r="626" spans="7:24" ht="15" x14ac:dyDescent="0.25"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  <c r="R626" s="330"/>
      <c r="S626" s="330"/>
      <c r="T626" s="330"/>
      <c r="U626" s="330"/>
      <c r="V626" s="330"/>
      <c r="W626" s="330"/>
      <c r="X626" s="330"/>
    </row>
    <row r="627" spans="7:24" ht="15" x14ac:dyDescent="0.25"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  <c r="R627" s="330"/>
      <c r="S627" s="330"/>
      <c r="T627" s="330"/>
      <c r="U627" s="330"/>
      <c r="V627" s="330"/>
      <c r="W627" s="330"/>
      <c r="X627" s="330"/>
    </row>
    <row r="628" spans="7:24" ht="15" x14ac:dyDescent="0.25"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  <c r="R628" s="330"/>
      <c r="S628" s="330"/>
      <c r="T628" s="330"/>
      <c r="U628" s="330"/>
      <c r="V628" s="330"/>
      <c r="W628" s="330"/>
      <c r="X628" s="330"/>
    </row>
    <row r="629" spans="7:24" ht="15" x14ac:dyDescent="0.25"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  <c r="R629" s="330"/>
      <c r="S629" s="330"/>
      <c r="T629" s="330"/>
      <c r="U629" s="330"/>
      <c r="V629" s="330"/>
      <c r="W629" s="330"/>
      <c r="X629" s="330"/>
    </row>
    <row r="630" spans="7:24" ht="15" x14ac:dyDescent="0.25"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  <c r="R630" s="330"/>
      <c r="S630" s="330"/>
      <c r="T630" s="330"/>
      <c r="U630" s="330"/>
      <c r="V630" s="330"/>
      <c r="W630" s="330"/>
      <c r="X630" s="330"/>
    </row>
    <row r="631" spans="7:24" ht="15" x14ac:dyDescent="0.25"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  <c r="R631" s="330"/>
      <c r="S631" s="330"/>
      <c r="T631" s="330"/>
      <c r="U631" s="330"/>
      <c r="V631" s="330"/>
      <c r="W631" s="330"/>
      <c r="X631" s="330"/>
    </row>
    <row r="632" spans="7:24" ht="15" x14ac:dyDescent="0.25"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  <c r="R632" s="330"/>
      <c r="S632" s="330"/>
      <c r="T632" s="330"/>
      <c r="U632" s="330"/>
      <c r="V632" s="330"/>
      <c r="W632" s="330"/>
      <c r="X632" s="330"/>
    </row>
    <row r="633" spans="7:24" ht="15" x14ac:dyDescent="0.25"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  <c r="R633" s="330"/>
      <c r="S633" s="330"/>
      <c r="T633" s="330"/>
      <c r="U633" s="330"/>
      <c r="V633" s="330"/>
      <c r="W633" s="330"/>
      <c r="X633" s="330"/>
    </row>
    <row r="634" spans="7:24" ht="15" x14ac:dyDescent="0.25"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  <c r="R634" s="330"/>
      <c r="S634" s="330"/>
      <c r="T634" s="330"/>
      <c r="U634" s="330"/>
      <c r="V634" s="330"/>
      <c r="W634" s="330"/>
      <c r="X634" s="330"/>
    </row>
    <row r="635" spans="7:24" ht="15" x14ac:dyDescent="0.25"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  <c r="R635" s="330"/>
      <c r="S635" s="330"/>
      <c r="T635" s="330"/>
      <c r="U635" s="330"/>
      <c r="V635" s="330"/>
      <c r="W635" s="330"/>
      <c r="X635" s="330"/>
    </row>
    <row r="636" spans="7:24" ht="15" x14ac:dyDescent="0.25"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  <c r="R636" s="330"/>
      <c r="S636" s="330"/>
      <c r="T636" s="330"/>
      <c r="U636" s="330"/>
      <c r="V636" s="330"/>
      <c r="W636" s="330"/>
      <c r="X636" s="330"/>
    </row>
    <row r="637" spans="7:24" ht="15" x14ac:dyDescent="0.25"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  <c r="R637" s="330"/>
      <c r="S637" s="330"/>
      <c r="T637" s="330"/>
      <c r="U637" s="330"/>
      <c r="V637" s="330"/>
      <c r="W637" s="330"/>
      <c r="X637" s="330"/>
    </row>
    <row r="638" spans="7:24" ht="15" x14ac:dyDescent="0.25"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  <c r="R638" s="330"/>
      <c r="S638" s="330"/>
      <c r="T638" s="330"/>
      <c r="U638" s="330"/>
      <c r="V638" s="330"/>
      <c r="W638" s="330"/>
      <c r="X638" s="330"/>
    </row>
    <row r="639" spans="7:24" ht="15" x14ac:dyDescent="0.25"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  <c r="R639" s="330"/>
      <c r="S639" s="330"/>
      <c r="T639" s="330"/>
      <c r="U639" s="330"/>
      <c r="V639" s="330"/>
      <c r="W639" s="330"/>
      <c r="X639" s="330"/>
    </row>
    <row r="640" spans="7:24" ht="15" x14ac:dyDescent="0.25"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  <c r="R640" s="330"/>
      <c r="S640" s="330"/>
      <c r="T640" s="330"/>
      <c r="U640" s="330"/>
      <c r="V640" s="330"/>
      <c r="W640" s="330"/>
      <c r="X640" s="330"/>
    </row>
    <row r="641" spans="7:24" ht="15" x14ac:dyDescent="0.25"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  <c r="R641" s="330"/>
      <c r="S641" s="330"/>
      <c r="T641" s="330"/>
      <c r="U641" s="330"/>
      <c r="V641" s="330"/>
      <c r="W641" s="330"/>
      <c r="X641" s="330"/>
    </row>
    <row r="642" spans="7:24" ht="15" x14ac:dyDescent="0.25"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  <c r="R642" s="330"/>
      <c r="S642" s="330"/>
      <c r="T642" s="330"/>
      <c r="U642" s="330"/>
      <c r="V642" s="330"/>
      <c r="W642" s="330"/>
      <c r="X642" s="330"/>
    </row>
    <row r="643" spans="7:24" ht="15" x14ac:dyDescent="0.25"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  <c r="R643" s="330"/>
      <c r="S643" s="330"/>
      <c r="T643" s="330"/>
      <c r="U643" s="330"/>
      <c r="V643" s="330"/>
      <c r="W643" s="330"/>
      <c r="X643" s="330"/>
    </row>
    <row r="644" spans="7:24" ht="15" x14ac:dyDescent="0.25"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  <c r="R644" s="330"/>
      <c r="S644" s="330"/>
      <c r="T644" s="330"/>
      <c r="U644" s="330"/>
      <c r="V644" s="330"/>
      <c r="W644" s="330"/>
      <c r="X644" s="330"/>
    </row>
    <row r="645" spans="7:24" ht="15" x14ac:dyDescent="0.25"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  <c r="R645" s="330"/>
      <c r="S645" s="330"/>
      <c r="T645" s="330"/>
      <c r="U645" s="330"/>
      <c r="V645" s="330"/>
      <c r="W645" s="330"/>
      <c r="X645" s="330"/>
    </row>
    <row r="646" spans="7:24" ht="15" x14ac:dyDescent="0.25"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  <c r="R646" s="330"/>
      <c r="S646" s="330"/>
      <c r="T646" s="330"/>
      <c r="U646" s="330"/>
      <c r="V646" s="330"/>
      <c r="W646" s="330"/>
      <c r="X646" s="330"/>
    </row>
    <row r="647" spans="7:24" ht="15" x14ac:dyDescent="0.25"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  <c r="R647" s="330"/>
      <c r="S647" s="330"/>
      <c r="T647" s="330"/>
      <c r="U647" s="330"/>
      <c r="V647" s="330"/>
      <c r="W647" s="330"/>
      <c r="X647" s="330"/>
    </row>
    <row r="648" spans="7:24" ht="15" x14ac:dyDescent="0.25"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  <c r="R648" s="330"/>
      <c r="S648" s="330"/>
      <c r="T648" s="330"/>
      <c r="U648" s="330"/>
      <c r="V648" s="330"/>
      <c r="W648" s="330"/>
      <c r="X648" s="330"/>
    </row>
  </sheetData>
  <mergeCells count="455">
    <mergeCell ref="AE100:AJ100"/>
    <mergeCell ref="AK100:AP100"/>
    <mergeCell ref="AG105:AN105"/>
    <mergeCell ref="F108:J108"/>
    <mergeCell ref="AG108:AN108"/>
    <mergeCell ref="F109:J109"/>
    <mergeCell ref="AK98:AP98"/>
    <mergeCell ref="A99:B99"/>
    <mergeCell ref="C99:X99"/>
    <mergeCell ref="Y99:Z99"/>
    <mergeCell ref="AA99:AB99"/>
    <mergeCell ref="AC99:AD99"/>
    <mergeCell ref="AE99:AJ99"/>
    <mergeCell ref="AK99:AP99"/>
    <mergeCell ref="A98:B98"/>
    <mergeCell ref="C98:X98"/>
    <mergeCell ref="Y98:Z98"/>
    <mergeCell ref="AA98:AB98"/>
    <mergeCell ref="AC98:AD98"/>
    <mergeCell ref="AE98:AJ98"/>
    <mergeCell ref="AK96:AP96"/>
    <mergeCell ref="A97:B97"/>
    <mergeCell ref="C97:X97"/>
    <mergeCell ref="Y97:Z97"/>
    <mergeCell ref="AA97:AB97"/>
    <mergeCell ref="AC97:AD97"/>
    <mergeCell ref="AE97:AJ97"/>
    <mergeCell ref="AK97:AP97"/>
    <mergeCell ref="A96:B96"/>
    <mergeCell ref="C96:X96"/>
    <mergeCell ref="Y96:Z96"/>
    <mergeCell ref="AA96:AB96"/>
    <mergeCell ref="AC96:AD96"/>
    <mergeCell ref="AE96:AJ96"/>
    <mergeCell ref="AK94:AP94"/>
    <mergeCell ref="A95:B95"/>
    <mergeCell ref="C95:X95"/>
    <mergeCell ref="Y95:Z95"/>
    <mergeCell ref="AA95:AB95"/>
    <mergeCell ref="AC95:AD95"/>
    <mergeCell ref="AE95:AJ95"/>
    <mergeCell ref="AK95:AP95"/>
    <mergeCell ref="A94:B94"/>
    <mergeCell ref="C94:X94"/>
    <mergeCell ref="Y94:Z94"/>
    <mergeCell ref="AA94:AB94"/>
    <mergeCell ref="AC94:AD94"/>
    <mergeCell ref="AE94:AJ94"/>
    <mergeCell ref="AK92:AP92"/>
    <mergeCell ref="A93:B93"/>
    <mergeCell ref="C93:X93"/>
    <mergeCell ref="Y93:Z93"/>
    <mergeCell ref="AA93:AB93"/>
    <mergeCell ref="AC93:AD93"/>
    <mergeCell ref="AE93:AJ93"/>
    <mergeCell ref="AK93:AP93"/>
    <mergeCell ref="A92:B92"/>
    <mergeCell ref="C92:X92"/>
    <mergeCell ref="Y92:Z92"/>
    <mergeCell ref="AA92:AB92"/>
    <mergeCell ref="AC92:AD92"/>
    <mergeCell ref="AE92:AJ92"/>
    <mergeCell ref="AK90:AP90"/>
    <mergeCell ref="A91:B91"/>
    <mergeCell ref="C91:X91"/>
    <mergeCell ref="Y91:Z91"/>
    <mergeCell ref="AA91:AB91"/>
    <mergeCell ref="AC91:AD91"/>
    <mergeCell ref="AE91:AJ91"/>
    <mergeCell ref="AK91:AP91"/>
    <mergeCell ref="A90:B90"/>
    <mergeCell ref="C90:X90"/>
    <mergeCell ref="Y90:Z90"/>
    <mergeCell ref="AA90:AB90"/>
    <mergeCell ref="AC90:AD90"/>
    <mergeCell ref="AE90:AJ90"/>
    <mergeCell ref="AK88:AP88"/>
    <mergeCell ref="A89:B89"/>
    <mergeCell ref="C89:X89"/>
    <mergeCell ref="Y89:Z89"/>
    <mergeCell ref="AA89:AB89"/>
    <mergeCell ref="AC89:AD89"/>
    <mergeCell ref="AE89:AJ89"/>
    <mergeCell ref="AK89:AP89"/>
    <mergeCell ref="A88:B88"/>
    <mergeCell ref="C88:X88"/>
    <mergeCell ref="Y88:Z88"/>
    <mergeCell ref="AA88:AB88"/>
    <mergeCell ref="AC88:AD88"/>
    <mergeCell ref="AE88:AJ88"/>
    <mergeCell ref="AK86:AP86"/>
    <mergeCell ref="A87:B87"/>
    <mergeCell ref="C87:X87"/>
    <mergeCell ref="Y87:Z87"/>
    <mergeCell ref="AA87:AB87"/>
    <mergeCell ref="AC87:AD87"/>
    <mergeCell ref="AE87:AJ87"/>
    <mergeCell ref="AK87:AP87"/>
    <mergeCell ref="A86:B86"/>
    <mergeCell ref="C86:X86"/>
    <mergeCell ref="Y86:Z86"/>
    <mergeCell ref="AA86:AB86"/>
    <mergeCell ref="AC86:AD86"/>
    <mergeCell ref="AE86:AJ86"/>
    <mergeCell ref="AK84:AP84"/>
    <mergeCell ref="A85:B85"/>
    <mergeCell ref="C85:X85"/>
    <mergeCell ref="Y85:Z85"/>
    <mergeCell ref="AA85:AB85"/>
    <mergeCell ref="AC85:AD85"/>
    <mergeCell ref="AE85:AJ85"/>
    <mergeCell ref="AK85:AP85"/>
    <mergeCell ref="A84:B84"/>
    <mergeCell ref="C84:X84"/>
    <mergeCell ref="Y84:Z84"/>
    <mergeCell ref="AA84:AB84"/>
    <mergeCell ref="AC84:AD84"/>
    <mergeCell ref="AE84:AJ84"/>
    <mergeCell ref="AK82:AP82"/>
    <mergeCell ref="A83:B83"/>
    <mergeCell ref="C83:X83"/>
    <mergeCell ref="Y83:Z83"/>
    <mergeCell ref="AA83:AB83"/>
    <mergeCell ref="AC83:AD83"/>
    <mergeCell ref="AE83:AJ83"/>
    <mergeCell ref="AK83:AP83"/>
    <mergeCell ref="A82:B82"/>
    <mergeCell ref="C82:X82"/>
    <mergeCell ref="Y82:Z82"/>
    <mergeCell ref="AA82:AB82"/>
    <mergeCell ref="AC82:AD82"/>
    <mergeCell ref="AE82:AJ82"/>
    <mergeCell ref="AK80:AP80"/>
    <mergeCell ref="A81:B81"/>
    <mergeCell ref="C81:X81"/>
    <mergeCell ref="Y81:Z81"/>
    <mergeCell ref="AA81:AB81"/>
    <mergeCell ref="AC81:AD81"/>
    <mergeCell ref="AE81:AJ81"/>
    <mergeCell ref="AK81:AP81"/>
    <mergeCell ref="A80:B80"/>
    <mergeCell ref="C80:X80"/>
    <mergeCell ref="Y80:Z80"/>
    <mergeCell ref="AA80:AB80"/>
    <mergeCell ref="AC80:AD80"/>
    <mergeCell ref="AE80:AJ80"/>
    <mergeCell ref="AK78:AP78"/>
    <mergeCell ref="A79:B79"/>
    <mergeCell ref="C79:X79"/>
    <mergeCell ref="Y79:Z79"/>
    <mergeCell ref="AA79:AB79"/>
    <mergeCell ref="AC79:AD79"/>
    <mergeCell ref="AE79:AJ79"/>
    <mergeCell ref="AK79:AP79"/>
    <mergeCell ref="A78:B78"/>
    <mergeCell ref="C78:X78"/>
    <mergeCell ref="Y78:Z78"/>
    <mergeCell ref="AA78:AB78"/>
    <mergeCell ref="AC78:AD78"/>
    <mergeCell ref="AE78:AJ78"/>
    <mergeCell ref="AK76:AP76"/>
    <mergeCell ref="A77:B77"/>
    <mergeCell ref="C77:X77"/>
    <mergeCell ref="Y77:Z77"/>
    <mergeCell ref="AA77:AB77"/>
    <mergeCell ref="AC77:AD77"/>
    <mergeCell ref="AE77:AJ77"/>
    <mergeCell ref="AK77:AP77"/>
    <mergeCell ref="A76:B76"/>
    <mergeCell ref="C76:X76"/>
    <mergeCell ref="Y76:Z76"/>
    <mergeCell ref="AA76:AB76"/>
    <mergeCell ref="AC76:AD76"/>
    <mergeCell ref="AE76:AJ76"/>
    <mergeCell ref="AK74:AP74"/>
    <mergeCell ref="A75:B75"/>
    <mergeCell ref="C75:X75"/>
    <mergeCell ref="Y75:Z75"/>
    <mergeCell ref="AA75:AB75"/>
    <mergeCell ref="AC75:AD75"/>
    <mergeCell ref="AE75:AJ75"/>
    <mergeCell ref="AK75:AP75"/>
    <mergeCell ref="A74:B74"/>
    <mergeCell ref="C74:X74"/>
    <mergeCell ref="Y74:Z74"/>
    <mergeCell ref="AA74:AB74"/>
    <mergeCell ref="AC74:AD74"/>
    <mergeCell ref="AE74:AJ74"/>
    <mergeCell ref="AK72:AP72"/>
    <mergeCell ref="A73:B73"/>
    <mergeCell ref="C73:X73"/>
    <mergeCell ref="Y73:Z73"/>
    <mergeCell ref="AA73:AB73"/>
    <mergeCell ref="AC73:AD73"/>
    <mergeCell ref="AE73:AJ73"/>
    <mergeCell ref="AK73:AP73"/>
    <mergeCell ref="A72:B72"/>
    <mergeCell ref="C72:X72"/>
    <mergeCell ref="Y72:Z72"/>
    <mergeCell ref="AA72:AB72"/>
    <mergeCell ref="AC72:AD72"/>
    <mergeCell ref="AE72:AJ72"/>
    <mergeCell ref="AK70:AP70"/>
    <mergeCell ref="A71:B71"/>
    <mergeCell ref="C71:X71"/>
    <mergeCell ref="Y71:Z71"/>
    <mergeCell ref="AA71:AB71"/>
    <mergeCell ref="AC71:AD71"/>
    <mergeCell ref="AE71:AJ71"/>
    <mergeCell ref="AK71:AP71"/>
    <mergeCell ref="A70:B70"/>
    <mergeCell ref="C70:X70"/>
    <mergeCell ref="Y70:Z70"/>
    <mergeCell ref="AA70:AB70"/>
    <mergeCell ref="AC70:AD70"/>
    <mergeCell ref="AE70:AJ70"/>
    <mergeCell ref="AK68:AP68"/>
    <mergeCell ref="A69:B69"/>
    <mergeCell ref="C69:X69"/>
    <mergeCell ref="Y69:Z69"/>
    <mergeCell ref="AA69:AB69"/>
    <mergeCell ref="AC69:AD69"/>
    <mergeCell ref="AE69:AJ69"/>
    <mergeCell ref="AK69:AP69"/>
    <mergeCell ref="A68:B68"/>
    <mergeCell ref="C68:X68"/>
    <mergeCell ref="Y68:Z68"/>
    <mergeCell ref="AA68:AB68"/>
    <mergeCell ref="AC68:AD68"/>
    <mergeCell ref="AE68:AJ68"/>
    <mergeCell ref="AK66:AP66"/>
    <mergeCell ref="A67:B67"/>
    <mergeCell ref="C67:X67"/>
    <mergeCell ref="Y67:Z67"/>
    <mergeCell ref="AA67:AB67"/>
    <mergeCell ref="AC67:AD67"/>
    <mergeCell ref="AE67:AJ67"/>
    <mergeCell ref="AK67:AP67"/>
    <mergeCell ref="A66:B66"/>
    <mergeCell ref="C66:X66"/>
    <mergeCell ref="Y66:Z66"/>
    <mergeCell ref="AA66:AB66"/>
    <mergeCell ref="AC66:AD66"/>
    <mergeCell ref="AE66:AJ66"/>
    <mergeCell ref="AK64:AP64"/>
    <mergeCell ref="A65:B65"/>
    <mergeCell ref="C65:X65"/>
    <mergeCell ref="Y65:Z65"/>
    <mergeCell ref="AA65:AB65"/>
    <mergeCell ref="AC65:AD65"/>
    <mergeCell ref="AE65:AJ65"/>
    <mergeCell ref="AK65:AP65"/>
    <mergeCell ref="A64:B64"/>
    <mergeCell ref="C64:X64"/>
    <mergeCell ref="Y64:Z64"/>
    <mergeCell ref="AA64:AB64"/>
    <mergeCell ref="AC64:AD64"/>
    <mergeCell ref="AE64:AJ64"/>
    <mergeCell ref="AK62:AP62"/>
    <mergeCell ref="A63:B63"/>
    <mergeCell ref="C63:X63"/>
    <mergeCell ref="Y63:Z63"/>
    <mergeCell ref="AA63:AB63"/>
    <mergeCell ref="AC63:AD63"/>
    <mergeCell ref="AE63:AJ63"/>
    <mergeCell ref="AK63:AP63"/>
    <mergeCell ref="A62:B62"/>
    <mergeCell ref="C62:X62"/>
    <mergeCell ref="Y62:Z62"/>
    <mergeCell ref="AA62:AB62"/>
    <mergeCell ref="AC62:AD62"/>
    <mergeCell ref="AE62:AJ62"/>
    <mergeCell ref="AK55:AP55"/>
    <mergeCell ref="A61:B61"/>
    <mergeCell ref="C61:X61"/>
    <mergeCell ref="Y61:Z61"/>
    <mergeCell ref="AA61:AB61"/>
    <mergeCell ref="AC61:AD61"/>
    <mergeCell ref="AE61:AJ61"/>
    <mergeCell ref="AK61:AP61"/>
    <mergeCell ref="A55:B55"/>
    <mergeCell ref="C55:X55"/>
    <mergeCell ref="Y55:Z55"/>
    <mergeCell ref="AA55:AB55"/>
    <mergeCell ref="AC55:AD55"/>
    <mergeCell ref="AE55:AJ55"/>
    <mergeCell ref="AK53:AP53"/>
    <mergeCell ref="A54:B54"/>
    <mergeCell ref="C54:X54"/>
    <mergeCell ref="Y54:Z54"/>
    <mergeCell ref="AA54:AB54"/>
    <mergeCell ref="AC54:AD54"/>
    <mergeCell ref="AE54:AJ54"/>
    <mergeCell ref="AK54:AP54"/>
    <mergeCell ref="A53:B53"/>
    <mergeCell ref="C53:X53"/>
    <mergeCell ref="Y53:Z53"/>
    <mergeCell ref="AA53:AB53"/>
    <mergeCell ref="AC53:AD53"/>
    <mergeCell ref="AE53:AJ53"/>
    <mergeCell ref="AK51:AP51"/>
    <mergeCell ref="A52:B52"/>
    <mergeCell ref="C52:X52"/>
    <mergeCell ref="Y52:Z52"/>
    <mergeCell ref="AA52:AB52"/>
    <mergeCell ref="AC52:AD52"/>
    <mergeCell ref="AE52:AJ52"/>
    <mergeCell ref="AK52:AP52"/>
    <mergeCell ref="A51:B51"/>
    <mergeCell ref="C51:X51"/>
    <mergeCell ref="Y51:Z51"/>
    <mergeCell ref="AA51:AB51"/>
    <mergeCell ref="AC51:AD51"/>
    <mergeCell ref="AE51:AJ51"/>
    <mergeCell ref="AK49:AP49"/>
    <mergeCell ref="A50:B50"/>
    <mergeCell ref="C50:X50"/>
    <mergeCell ref="Y50:Z50"/>
    <mergeCell ref="AA50:AB50"/>
    <mergeCell ref="AC50:AD50"/>
    <mergeCell ref="AE50:AJ50"/>
    <mergeCell ref="AK50:AP50"/>
    <mergeCell ref="A49:B49"/>
    <mergeCell ref="C49:X49"/>
    <mergeCell ref="Y49:Z49"/>
    <mergeCell ref="AA49:AB49"/>
    <mergeCell ref="AC49:AD49"/>
    <mergeCell ref="AE49:AJ49"/>
    <mergeCell ref="AK47:AP47"/>
    <mergeCell ref="A48:B48"/>
    <mergeCell ref="C48:X48"/>
    <mergeCell ref="Y48:Z48"/>
    <mergeCell ref="AA48:AB48"/>
    <mergeCell ref="AC48:AD48"/>
    <mergeCell ref="AE48:AJ48"/>
    <mergeCell ref="AK48:AP48"/>
    <mergeCell ref="A47:B47"/>
    <mergeCell ref="C47:X47"/>
    <mergeCell ref="Y47:Z47"/>
    <mergeCell ref="AA47:AB47"/>
    <mergeCell ref="AC47:AD47"/>
    <mergeCell ref="AE47:AJ47"/>
    <mergeCell ref="AK44:AP45"/>
    <mergeCell ref="Y45:Z45"/>
    <mergeCell ref="AC45:AD45"/>
    <mergeCell ref="A46:B46"/>
    <mergeCell ref="C46:X46"/>
    <mergeCell ref="Y46:Z46"/>
    <mergeCell ref="AA46:AB46"/>
    <mergeCell ref="AC46:AD46"/>
    <mergeCell ref="AE46:AJ46"/>
    <mergeCell ref="AK46:AP46"/>
    <mergeCell ref="A44:B45"/>
    <mergeCell ref="C44:X44"/>
    <mergeCell ref="Y44:Z44"/>
    <mergeCell ref="AA44:AB45"/>
    <mergeCell ref="AC44:AD44"/>
    <mergeCell ref="AE44:AJ45"/>
    <mergeCell ref="AK42:AP42"/>
    <mergeCell ref="A43:B43"/>
    <mergeCell ref="C43:X43"/>
    <mergeCell ref="Y43:Z43"/>
    <mergeCell ref="AA43:AB43"/>
    <mergeCell ref="AC43:AD43"/>
    <mergeCell ref="AE43:AJ43"/>
    <mergeCell ref="AK43:AP43"/>
    <mergeCell ref="A42:B42"/>
    <mergeCell ref="C42:X42"/>
    <mergeCell ref="Y42:Z42"/>
    <mergeCell ref="AA42:AB42"/>
    <mergeCell ref="AC42:AD42"/>
    <mergeCell ref="AE42:AJ42"/>
    <mergeCell ref="AK40:AP40"/>
    <mergeCell ref="A41:B41"/>
    <mergeCell ref="C41:X41"/>
    <mergeCell ref="Y41:Z41"/>
    <mergeCell ref="AA41:AB41"/>
    <mergeCell ref="AC41:AD41"/>
    <mergeCell ref="AE41:AJ41"/>
    <mergeCell ref="AK41:AP41"/>
    <mergeCell ref="A40:B40"/>
    <mergeCell ref="C40:X40"/>
    <mergeCell ref="Y40:Z40"/>
    <mergeCell ref="AA40:AB40"/>
    <mergeCell ref="AC40:AD40"/>
    <mergeCell ref="AE40:AJ40"/>
    <mergeCell ref="AK38:AP38"/>
    <mergeCell ref="A39:B39"/>
    <mergeCell ref="C39:X39"/>
    <mergeCell ref="Y39:Z39"/>
    <mergeCell ref="AA39:AB39"/>
    <mergeCell ref="AC39:AD39"/>
    <mergeCell ref="AE39:AJ39"/>
    <mergeCell ref="AK39:AP39"/>
    <mergeCell ref="A38:B38"/>
    <mergeCell ref="C38:X38"/>
    <mergeCell ref="Y38:Z38"/>
    <mergeCell ref="AA38:AB38"/>
    <mergeCell ref="AC38:AD38"/>
    <mergeCell ref="AE38:AJ38"/>
    <mergeCell ref="AK36:AP36"/>
    <mergeCell ref="A37:B37"/>
    <mergeCell ref="C37:X37"/>
    <mergeCell ref="Y37:Z37"/>
    <mergeCell ref="AA37:AB37"/>
    <mergeCell ref="AC37:AD37"/>
    <mergeCell ref="AE37:AJ37"/>
    <mergeCell ref="AK37:AP37"/>
    <mergeCell ref="A36:B36"/>
    <mergeCell ref="C36:X36"/>
    <mergeCell ref="Y36:Z36"/>
    <mergeCell ref="AA36:AB36"/>
    <mergeCell ref="AC36:AD36"/>
    <mergeCell ref="AE36:AJ36"/>
    <mergeCell ref="A34:B34"/>
    <mergeCell ref="C34:X34"/>
    <mergeCell ref="Y34:Z34"/>
    <mergeCell ref="AA34:AB34"/>
    <mergeCell ref="AC34:AD34"/>
    <mergeCell ref="AE34:AJ34"/>
    <mergeCell ref="AK34:AP34"/>
    <mergeCell ref="A35:B35"/>
    <mergeCell ref="C35:X35"/>
    <mergeCell ref="Y35:Z35"/>
    <mergeCell ref="AA35:AB35"/>
    <mergeCell ref="AC35:AD35"/>
    <mergeCell ref="AE35:AJ35"/>
    <mergeCell ref="AK35:AP35"/>
    <mergeCell ref="A21:P21"/>
    <mergeCell ref="Y21:AN21"/>
    <mergeCell ref="A26:AN26"/>
    <mergeCell ref="A27:AN27"/>
    <mergeCell ref="A31:B31"/>
    <mergeCell ref="C31:X33"/>
    <mergeCell ref="Y31:Z33"/>
    <mergeCell ref="AC31:AD33"/>
    <mergeCell ref="AE31:AP31"/>
    <mergeCell ref="A32:B32"/>
    <mergeCell ref="AE32:AJ32"/>
    <mergeCell ref="AK32:AP32"/>
    <mergeCell ref="A33:B33"/>
    <mergeCell ref="AE33:AJ33"/>
    <mergeCell ref="AK33:AP33"/>
    <mergeCell ref="A15:P15"/>
    <mergeCell ref="Y15:AN15"/>
    <mergeCell ref="A16:P16"/>
    <mergeCell ref="Y16:AN16"/>
    <mergeCell ref="A20:P20"/>
    <mergeCell ref="Y20:AN20"/>
    <mergeCell ref="AB2:AN2"/>
    <mergeCell ref="AD4:AN4"/>
    <mergeCell ref="A6:P6"/>
    <mergeCell ref="A8:P8"/>
    <mergeCell ref="A10:P10"/>
    <mergeCell ref="AG10:A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</vt:lpstr>
      <vt:lpstr>BS</vt:lpstr>
      <vt:lpstr>PK</vt:lpstr>
      <vt:lpstr>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2018-09-20T07:57:12Z</dcterms:modified>
</cp:coreProperties>
</file>