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675" windowWidth="7530" windowHeight="4590" tabRatio="1000" firstSheet="1" activeTab="3"/>
  </bookViews>
  <sheets>
    <sheet name="UnosPod" sheetId="4" r:id="rId1"/>
    <sheet name="B.Uspjeha" sheetId="110" r:id="rId2"/>
    <sheet name="B.Stanja" sheetId="111" r:id="rId3"/>
    <sheet name="GotTok_Indir" sheetId="126" r:id="rId4"/>
    <sheet name="PromjKapitala" sheetId="67" r:id="rId5"/>
  </sheets>
  <definedNames>
    <definedName name="_aop182">#REF!</definedName>
    <definedName name="Adresa">UnosPod!$F$10</definedName>
    <definedName name="Br.dozvRacunov">UnosPod!$AB$3</definedName>
    <definedName name="Direktor">UnosPod!$F$14</definedName>
    <definedName name="Djelatnost">UnosPod!$F$15</definedName>
    <definedName name="Firma">UnosPod!$F$8</definedName>
    <definedName name="Racunovoda">UnosPod!$F$3</definedName>
    <definedName name="Sjedište">UnosPod!$F$9</definedName>
    <definedName name="VećinskiVlasnik">UnosPod!$F$12</definedName>
  </definedNames>
  <calcPr calcId="125725"/>
</workbook>
</file>

<file path=xl/calcChain.xml><?xml version="1.0" encoding="utf-8"?>
<calcChain xmlns="http://schemas.openxmlformats.org/spreadsheetml/2006/main">
  <c r="F108" i="126"/>
  <c r="AE78"/>
  <c r="H809" i="4"/>
  <c r="Y611"/>
  <c r="H1194"/>
  <c r="R71"/>
  <c r="F742"/>
  <c r="A19" i="110"/>
  <c r="F747" i="4" l="1"/>
  <c r="F761"/>
  <c r="F779"/>
  <c r="F789"/>
  <c r="H1159"/>
  <c r="H1154"/>
  <c r="H1146"/>
  <c r="H1139"/>
  <c r="H1130"/>
  <c r="H1169" s="1"/>
  <c r="H1126"/>
  <c r="H1168" s="1"/>
  <c r="Y668"/>
  <c r="Y661"/>
  <c r="Y653"/>
  <c r="Y643"/>
  <c r="Y640"/>
  <c r="AF635"/>
  <c r="AF634" s="1"/>
  <c r="Y634"/>
  <c r="AF629"/>
  <c r="Y629"/>
  <c r="AF623"/>
  <c r="Y623"/>
  <c r="AF614"/>
  <c r="Y614"/>
  <c r="AD536"/>
  <c r="AD530"/>
  <c r="AD527"/>
  <c r="AD519"/>
  <c r="AD513"/>
  <c r="AD504"/>
  <c r="AD498"/>
  <c r="AD231"/>
  <c r="AD224"/>
  <c r="AD219"/>
  <c r="AD217"/>
  <c r="AD216"/>
  <c r="AD199"/>
  <c r="AD195"/>
  <c r="AD186"/>
  <c r="AD176"/>
  <c r="AD164"/>
  <c r="AD154"/>
  <c r="AD144"/>
  <c r="AD137"/>
  <c r="AD125"/>
  <c r="AD122" s="1"/>
  <c r="AD116"/>
  <c r="AD112"/>
  <c r="Y613" l="1"/>
  <c r="Y652"/>
  <c r="AD150"/>
  <c r="AD111"/>
  <c r="AD136" s="1"/>
  <c r="AD135"/>
  <c r="H1151"/>
  <c r="H1166"/>
  <c r="AD175"/>
  <c r="AD204"/>
  <c r="AD237"/>
  <c r="AD220"/>
  <c r="AD526"/>
  <c r="AD518" s="1"/>
  <c r="AD174"/>
  <c r="H1171"/>
  <c r="H1152"/>
  <c r="H1167"/>
  <c r="AD203"/>
  <c r="AD238"/>
  <c r="AD151"/>
  <c r="AF613"/>
  <c r="H1170"/>
  <c r="H1137"/>
  <c r="H1136"/>
  <c r="AD240" l="1"/>
  <c r="AD241"/>
  <c r="AD548"/>
  <c r="AD550" s="1"/>
  <c r="AD153"/>
  <c r="AD152"/>
  <c r="AD207" l="1"/>
  <c r="AD208"/>
  <c r="AD213" l="1"/>
  <c r="AD212"/>
  <c r="AD221" s="1"/>
  <c r="AD222" l="1"/>
  <c r="AD243" s="1"/>
  <c r="AD242" l="1"/>
  <c r="AD247" s="1"/>
  <c r="AD248" s="1"/>
  <c r="AD244"/>
  <c r="AD245" s="1"/>
  <c r="O1276"/>
  <c r="H1277"/>
  <c r="AE98" i="126" s="1"/>
  <c r="A1112" i="4"/>
  <c r="A1283"/>
  <c r="A1186"/>
  <c r="A1001"/>
  <c r="A1185"/>
  <c r="A1282"/>
  <c r="A1111"/>
  <c r="A1000"/>
  <c r="AE97" i="126"/>
  <c r="H1115" i="4"/>
  <c r="H1114"/>
  <c r="O1108"/>
  <c r="H1116" l="1"/>
  <c r="S220" i="110" l="1"/>
  <c r="N218"/>
  <c r="AY128" i="111"/>
  <c r="AY125"/>
  <c r="AY126"/>
  <c r="AY127"/>
  <c r="AY124"/>
  <c r="AY120"/>
  <c r="AY121"/>
  <c r="AY122"/>
  <c r="AY119"/>
  <c r="AY116"/>
  <c r="AY117"/>
  <c r="AY115"/>
  <c r="AY114"/>
  <c r="AY113"/>
  <c r="AY111"/>
  <c r="AY110"/>
  <c r="AY105"/>
  <c r="AY106"/>
  <c r="AY107"/>
  <c r="AY108"/>
  <c r="AY109"/>
  <c r="AY104"/>
  <c r="AD482" i="4"/>
  <c r="F120"/>
  <c r="C36" i="67"/>
  <c r="C218" i="110"/>
  <c r="F196" i="4"/>
  <c r="AE38" i="126"/>
  <c r="AE39"/>
  <c r="AE42"/>
  <c r="AE43"/>
  <c r="AE44"/>
  <c r="O1278" i="4"/>
  <c r="H1278"/>
  <c r="H1275"/>
  <c r="H1274"/>
  <c r="H1273"/>
  <c r="H1272"/>
  <c r="O1270"/>
  <c r="O1271"/>
  <c r="O1266"/>
  <c r="O1267"/>
  <c r="O1264"/>
  <c r="H1256"/>
  <c r="H1257"/>
  <c r="H1258"/>
  <c r="H1259"/>
  <c r="H1260"/>
  <c r="H1261"/>
  <c r="H1263"/>
  <c r="H1264"/>
  <c r="H1265"/>
  <c r="H1266"/>
  <c r="H1267"/>
  <c r="H1268"/>
  <c r="H1269"/>
  <c r="H1270"/>
  <c r="H1271"/>
  <c r="H1255"/>
  <c r="O1256"/>
  <c r="O1257"/>
  <c r="O1258"/>
  <c r="O1259"/>
  <c r="O1255"/>
  <c r="H1254"/>
  <c r="O1247"/>
  <c r="O1248"/>
  <c r="O1250"/>
  <c r="O1251"/>
  <c r="O1252"/>
  <c r="O1253"/>
  <c r="O1239"/>
  <c r="O1240"/>
  <c r="O1241"/>
  <c r="O1242"/>
  <c r="O1243"/>
  <c r="O1244"/>
  <c r="O1245"/>
  <c r="O1246"/>
  <c r="H1240"/>
  <c r="H1241"/>
  <c r="H1242"/>
  <c r="H1243"/>
  <c r="H1244"/>
  <c r="H1245"/>
  <c r="H1246"/>
  <c r="H1239"/>
  <c r="O1238"/>
  <c r="O1237"/>
  <c r="O1236"/>
  <c r="O1231"/>
  <c r="O1232"/>
  <c r="O1233"/>
  <c r="O1234"/>
  <c r="O1223"/>
  <c r="O1224"/>
  <c r="O1225"/>
  <c r="O1226"/>
  <c r="O1227"/>
  <c r="O1228"/>
  <c r="O1229"/>
  <c r="O1230"/>
  <c r="H1224"/>
  <c r="H1225"/>
  <c r="H1226"/>
  <c r="H1227"/>
  <c r="H1228"/>
  <c r="H1229"/>
  <c r="H1230"/>
  <c r="H1223"/>
  <c r="AK87" i="126"/>
  <c r="AK97"/>
  <c r="AK98"/>
  <c r="AK85"/>
  <c r="AK86"/>
  <c r="AK88"/>
  <c r="AK89"/>
  <c r="AK84"/>
  <c r="AK80"/>
  <c r="AK81"/>
  <c r="AK82"/>
  <c r="AK72"/>
  <c r="AK71"/>
  <c r="AK65"/>
  <c r="AK66"/>
  <c r="AK67"/>
  <c r="AK68"/>
  <c r="AK69"/>
  <c r="AK64"/>
  <c r="AK48"/>
  <c r="AK49"/>
  <c r="AK50"/>
  <c r="AK52"/>
  <c r="AK53"/>
  <c r="AK47"/>
  <c r="AK44"/>
  <c r="AK39"/>
  <c r="AK41"/>
  <c r="AK42"/>
  <c r="AK43"/>
  <c r="AK38"/>
  <c r="H1333" i="4"/>
  <c r="H1328"/>
  <c r="H1320"/>
  <c r="A1290"/>
  <c r="H1220"/>
  <c r="H1302"/>
  <c r="H1310"/>
  <c r="H1182"/>
  <c r="H1188"/>
  <c r="H1195"/>
  <c r="AE41" i="126" s="1"/>
  <c r="AE37"/>
  <c r="AE87" l="1"/>
  <c r="H1200" i="4"/>
  <c r="AK83" i="126"/>
  <c r="AK63"/>
  <c r="AK78"/>
  <c r="AK54"/>
  <c r="AK46"/>
  <c r="H1340" i="4"/>
  <c r="H1313"/>
  <c r="H1325" s="1"/>
  <c r="H1341"/>
  <c r="H1311"/>
  <c r="AE40" i="126"/>
  <c r="AK92" l="1"/>
  <c r="AK91"/>
  <c r="AK55"/>
  <c r="AE46"/>
  <c r="H1326" i="4"/>
  <c r="AK95" i="126" l="1"/>
  <c r="P1352" i="4" l="1"/>
  <c r="H1352"/>
  <c r="W815" l="1"/>
  <c r="W811"/>
  <c r="W821"/>
  <c r="W816" l="1"/>
  <c r="B75" i="67"/>
  <c r="AO74"/>
  <c r="AJ74"/>
  <c r="AE74"/>
  <c r="Z74"/>
  <c r="AJ73"/>
  <c r="AE73"/>
  <c r="Z73"/>
  <c r="U73"/>
  <c r="AJ72"/>
  <c r="AE72"/>
  <c r="Z72"/>
  <c r="U72"/>
  <c r="AJ71"/>
  <c r="AE71"/>
  <c r="Z71"/>
  <c r="U71"/>
  <c r="BD70"/>
  <c r="AO70"/>
  <c r="AE70"/>
  <c r="Z70"/>
  <c r="U70"/>
  <c r="AO69"/>
  <c r="AJ69"/>
  <c r="Z69"/>
  <c r="U69"/>
  <c r="AO68"/>
  <c r="AJ68"/>
  <c r="AE68"/>
  <c r="U68"/>
  <c r="B67"/>
  <c r="AO66"/>
  <c r="AJ66"/>
  <c r="AE66"/>
  <c r="Z66"/>
  <c r="U66"/>
  <c r="AO65"/>
  <c r="AJ65"/>
  <c r="AE65"/>
  <c r="Z65"/>
  <c r="U65"/>
  <c r="B64"/>
  <c r="AO63"/>
  <c r="AJ63"/>
  <c r="AE63"/>
  <c r="Z63"/>
  <c r="AY62"/>
  <c r="AJ62"/>
  <c r="AE62"/>
  <c r="Z62"/>
  <c r="U62"/>
  <c r="AJ61"/>
  <c r="AE61"/>
  <c r="Z61"/>
  <c r="U61"/>
  <c r="AJ60"/>
  <c r="AE60"/>
  <c r="Z60"/>
  <c r="U60"/>
  <c r="BD59"/>
  <c r="AO59"/>
  <c r="AE59"/>
  <c r="Z59"/>
  <c r="U59"/>
  <c r="AO58"/>
  <c r="AJ58"/>
  <c r="Z58"/>
  <c r="U58"/>
  <c r="AO57"/>
  <c r="AJ57"/>
  <c r="AE57"/>
  <c r="U57"/>
  <c r="B56"/>
  <c r="AO55"/>
  <c r="AJ55"/>
  <c r="AE55"/>
  <c r="Z55"/>
  <c r="U55"/>
  <c r="AO54"/>
  <c r="AJ54"/>
  <c r="AE54"/>
  <c r="Z54"/>
  <c r="U54"/>
  <c r="AE53"/>
  <c r="B53"/>
  <c r="S39"/>
  <c r="AV38"/>
  <c r="S38"/>
  <c r="N36"/>
  <c r="C35"/>
  <c r="A24"/>
  <c r="BH15"/>
  <c r="BG15"/>
  <c r="BF15"/>
  <c r="BE15"/>
  <c r="BD15"/>
  <c r="BC15"/>
  <c r="BB15"/>
  <c r="BA15"/>
  <c r="AZ15"/>
  <c r="AY15"/>
  <c r="AX15"/>
  <c r="AW15"/>
  <c r="AV15"/>
  <c r="AU15"/>
  <c r="AT15"/>
  <c r="AS15"/>
  <c r="AL15"/>
  <c r="AK15"/>
  <c r="AJ15"/>
  <c r="AI15"/>
  <c r="AH15"/>
  <c r="AG15"/>
  <c r="AF15"/>
  <c r="AE15"/>
  <c r="AD15"/>
  <c r="AC15"/>
  <c r="AB15"/>
  <c r="AA15"/>
  <c r="Z15"/>
  <c r="Y15"/>
  <c r="X15"/>
  <c r="W15"/>
  <c r="P15"/>
  <c r="O15"/>
  <c r="N15"/>
  <c r="M15"/>
  <c r="L15"/>
  <c r="K15"/>
  <c r="J15"/>
  <c r="I15"/>
  <c r="H15"/>
  <c r="G15"/>
  <c r="F15"/>
  <c r="E15"/>
  <c r="D15"/>
  <c r="C15"/>
  <c r="B15"/>
  <c r="A15"/>
  <c r="AS13"/>
  <c r="W13"/>
  <c r="A13"/>
  <c r="BH9"/>
  <c r="BG9"/>
  <c r="BF9"/>
  <c r="J9"/>
  <c r="BH7"/>
  <c r="BG7"/>
  <c r="BF7"/>
  <c r="BE7"/>
  <c r="BD7"/>
  <c r="J7"/>
  <c r="J5"/>
  <c r="BH3"/>
  <c r="BG3"/>
  <c r="BF3"/>
  <c r="BE3"/>
  <c r="BD3"/>
  <c r="BC3"/>
  <c r="BB3"/>
  <c r="BA3"/>
  <c r="AZ3"/>
  <c r="AY3"/>
  <c r="AX3"/>
  <c r="AW3"/>
  <c r="AV3"/>
  <c r="F109" i="126"/>
  <c r="AG108"/>
  <c r="A107"/>
  <c r="AE88" l="1"/>
  <c r="AE86"/>
  <c r="AE85"/>
  <c r="AE84"/>
  <c r="AE81"/>
  <c r="AE80"/>
  <c r="AE74"/>
  <c r="AE72"/>
  <c r="AE71"/>
  <c r="AE69"/>
  <c r="AE68"/>
  <c r="AE67"/>
  <c r="AE66"/>
  <c r="AE65"/>
  <c r="AE64"/>
  <c r="AE70" l="1"/>
  <c r="A27"/>
  <c r="P22"/>
  <c r="O22"/>
  <c r="N22"/>
  <c r="M22"/>
  <c r="L22"/>
  <c r="K22"/>
  <c r="J22"/>
  <c r="I22"/>
  <c r="H22"/>
  <c r="G22"/>
  <c r="F22"/>
  <c r="E22"/>
  <c r="D22"/>
  <c r="C22"/>
  <c r="B22"/>
  <c r="A22"/>
  <c r="A20"/>
  <c r="AN17"/>
  <c r="AM17"/>
  <c r="AL17"/>
  <c r="AK17"/>
  <c r="AJ17"/>
  <c r="AI17"/>
  <c r="AH17"/>
  <c r="AG17"/>
  <c r="AF17"/>
  <c r="AE17"/>
  <c r="AD17"/>
  <c r="AC17"/>
  <c r="AB17"/>
  <c r="AA17"/>
  <c r="Z17"/>
  <c r="Y17"/>
  <c r="P17"/>
  <c r="O17"/>
  <c r="N17"/>
  <c r="M17"/>
  <c r="L17"/>
  <c r="K17"/>
  <c r="J17"/>
  <c r="I17"/>
  <c r="H17"/>
  <c r="G17"/>
  <c r="F17"/>
  <c r="E17"/>
  <c r="D17"/>
  <c r="C17"/>
  <c r="B17"/>
  <c r="A17"/>
  <c r="Y15"/>
  <c r="A15"/>
  <c r="AN9"/>
  <c r="AM9"/>
  <c r="AL9"/>
  <c r="A9"/>
  <c r="AN7"/>
  <c r="AM7"/>
  <c r="AL7"/>
  <c r="AK7"/>
  <c r="AJ7"/>
  <c r="A7"/>
  <c r="A5"/>
  <c r="AN3"/>
  <c r="AM3"/>
  <c r="AL3"/>
  <c r="AK3"/>
  <c r="AJ3"/>
  <c r="AI3"/>
  <c r="AH3"/>
  <c r="AG3"/>
  <c r="AF3"/>
  <c r="AE3"/>
  <c r="AD3"/>
  <c r="AC3"/>
  <c r="AB3"/>
  <c r="K181" i="111" l="1"/>
  <c r="K180"/>
  <c r="AS179"/>
  <c r="F178"/>
  <c r="AY171"/>
  <c r="AR171"/>
  <c r="AY169"/>
  <c r="AR169"/>
  <c r="AY168"/>
  <c r="AY167"/>
  <c r="AY166"/>
  <c r="AY165"/>
  <c r="AY164"/>
  <c r="AY163"/>
  <c r="AR163"/>
  <c r="AY162"/>
  <c r="AR162"/>
  <c r="AY161"/>
  <c r="AR161"/>
  <c r="AR160" s="1"/>
  <c r="AY159"/>
  <c r="AY158"/>
  <c r="AR158"/>
  <c r="AY157"/>
  <c r="AR157"/>
  <c r="AY156"/>
  <c r="AR156"/>
  <c r="AY155"/>
  <c r="AR155"/>
  <c r="AY154"/>
  <c r="AR154"/>
  <c r="AY153"/>
  <c r="AR153"/>
  <c r="AY152"/>
  <c r="AR152"/>
  <c r="AY151"/>
  <c r="AR151"/>
  <c r="AY150"/>
  <c r="AR150"/>
  <c r="AY149"/>
  <c r="AR149"/>
  <c r="AY148"/>
  <c r="AR148"/>
  <c r="AY147"/>
  <c r="AR147"/>
  <c r="AY146"/>
  <c r="AR146"/>
  <c r="AY145"/>
  <c r="AR145"/>
  <c r="AY143"/>
  <c r="AR143"/>
  <c r="AY142"/>
  <c r="AR142"/>
  <c r="AY141"/>
  <c r="AR141"/>
  <c r="AY137"/>
  <c r="AR137"/>
  <c r="AY136"/>
  <c r="AR136"/>
  <c r="AY135"/>
  <c r="AR135"/>
  <c r="AY134"/>
  <c r="AR134"/>
  <c r="AY133"/>
  <c r="AR133"/>
  <c r="AY131"/>
  <c r="AR131"/>
  <c r="AY130"/>
  <c r="AR128"/>
  <c r="AR127"/>
  <c r="AR126"/>
  <c r="AR124"/>
  <c r="AR122"/>
  <c r="AR121"/>
  <c r="AY118"/>
  <c r="AR119"/>
  <c r="AR117"/>
  <c r="AR116"/>
  <c r="AR114"/>
  <c r="AR113"/>
  <c r="AR112" s="1"/>
  <c r="AY112"/>
  <c r="AR111"/>
  <c r="AR109"/>
  <c r="AR108"/>
  <c r="AR107"/>
  <c r="AR106"/>
  <c r="AR105"/>
  <c r="AR104"/>
  <c r="AR103" s="1"/>
  <c r="AY103"/>
  <c r="AY93"/>
  <c r="AK93"/>
  <c r="AD93"/>
  <c r="AY91"/>
  <c r="AK91"/>
  <c r="AD91"/>
  <c r="AY90"/>
  <c r="AK90"/>
  <c r="AD90"/>
  <c r="AY89"/>
  <c r="AY88"/>
  <c r="AY87"/>
  <c r="AK87"/>
  <c r="AD87"/>
  <c r="AY86"/>
  <c r="AK86"/>
  <c r="AD86"/>
  <c r="AY85"/>
  <c r="AK85"/>
  <c r="AD85"/>
  <c r="AY84"/>
  <c r="AK84"/>
  <c r="AD84"/>
  <c r="AY83"/>
  <c r="AK83"/>
  <c r="AD83"/>
  <c r="AY82"/>
  <c r="AK82"/>
  <c r="AD82"/>
  <c r="AY81"/>
  <c r="AK81"/>
  <c r="AD81"/>
  <c r="AY79"/>
  <c r="AY78"/>
  <c r="AY77"/>
  <c r="AK77"/>
  <c r="AD77"/>
  <c r="AY76"/>
  <c r="AK76"/>
  <c r="AD76"/>
  <c r="AY75"/>
  <c r="AK75"/>
  <c r="AD75"/>
  <c r="AY73"/>
  <c r="AK73"/>
  <c r="AD73"/>
  <c r="AY72"/>
  <c r="AY68"/>
  <c r="AK68"/>
  <c r="AD68"/>
  <c r="AY67"/>
  <c r="AK67"/>
  <c r="AD67"/>
  <c r="AY66"/>
  <c r="AK66"/>
  <c r="AD66"/>
  <c r="AY65"/>
  <c r="AK65"/>
  <c r="AD65"/>
  <c r="AY64"/>
  <c r="AK64"/>
  <c r="AD64"/>
  <c r="AY63"/>
  <c r="AK63"/>
  <c r="AD63"/>
  <c r="AY60"/>
  <c r="AK60"/>
  <c r="AD60"/>
  <c r="AY59"/>
  <c r="AK59"/>
  <c r="AD59"/>
  <c r="AY58"/>
  <c r="AK58"/>
  <c r="AD58"/>
  <c r="AY57"/>
  <c r="AK57"/>
  <c r="AD57"/>
  <c r="AY55"/>
  <c r="AK55"/>
  <c r="AD55"/>
  <c r="AY54"/>
  <c r="AK54"/>
  <c r="AD54"/>
  <c r="AY53"/>
  <c r="AK53"/>
  <c r="AD53"/>
  <c r="AY52"/>
  <c r="AK52"/>
  <c r="AD52"/>
  <c r="AY51"/>
  <c r="AK51"/>
  <c r="AD51"/>
  <c r="AY50"/>
  <c r="AK50"/>
  <c r="AD50"/>
  <c r="AY46"/>
  <c r="AK46"/>
  <c r="AD46"/>
  <c r="AY45"/>
  <c r="AK45"/>
  <c r="AD45"/>
  <c r="AY43"/>
  <c r="AY42"/>
  <c r="AK42"/>
  <c r="AD42"/>
  <c r="AY41"/>
  <c r="AK41"/>
  <c r="AD41"/>
  <c r="AY40"/>
  <c r="AK40"/>
  <c r="AD40"/>
  <c r="AY39"/>
  <c r="AK39"/>
  <c r="AD39"/>
  <c r="AY37"/>
  <c r="AY36"/>
  <c r="AK36"/>
  <c r="AD36"/>
  <c r="AY35"/>
  <c r="AK35"/>
  <c r="AD35"/>
  <c r="AY34"/>
  <c r="AK34"/>
  <c r="AD34"/>
  <c r="AY33"/>
  <c r="AK33"/>
  <c r="AD33"/>
  <c r="AY32"/>
  <c r="AK32"/>
  <c r="AD32"/>
  <c r="AY30"/>
  <c r="AK30"/>
  <c r="AD30"/>
  <c r="AY29"/>
  <c r="AK29"/>
  <c r="AD29"/>
  <c r="AY28"/>
  <c r="AK28"/>
  <c r="AD28"/>
  <c r="AY27"/>
  <c r="AK27"/>
  <c r="AD27"/>
  <c r="AY26"/>
  <c r="AK26"/>
  <c r="AD26"/>
  <c r="A16"/>
  <c r="BE14"/>
  <c r="BD14"/>
  <c r="BC14"/>
  <c r="BB14"/>
  <c r="BA14"/>
  <c r="AZ14"/>
  <c r="AY14"/>
  <c r="AX14"/>
  <c r="AW14"/>
  <c r="AV14"/>
  <c r="AU14"/>
  <c r="AT14"/>
  <c r="AS14"/>
  <c r="AR14"/>
  <c r="AQ14"/>
  <c r="AP14"/>
  <c r="AK14"/>
  <c r="AJ14"/>
  <c r="AI14"/>
  <c r="AH14"/>
  <c r="AG14"/>
  <c r="AF14"/>
  <c r="AE14"/>
  <c r="AD14"/>
  <c r="AC14"/>
  <c r="AB14"/>
  <c r="AA14"/>
  <c r="Z14"/>
  <c r="Y14"/>
  <c r="X14"/>
  <c r="W14"/>
  <c r="V14"/>
  <c r="P14"/>
  <c r="O14"/>
  <c r="N14"/>
  <c r="M14"/>
  <c r="L14"/>
  <c r="K14"/>
  <c r="J14"/>
  <c r="I14"/>
  <c r="H14"/>
  <c r="G14"/>
  <c r="F14"/>
  <c r="E14"/>
  <c r="D14"/>
  <c r="C14"/>
  <c r="B14"/>
  <c r="A14"/>
  <c r="AP12"/>
  <c r="V12"/>
  <c r="A12"/>
  <c r="BE9"/>
  <c r="BD9"/>
  <c r="BC9"/>
  <c r="K9"/>
  <c r="BE7"/>
  <c r="BD7"/>
  <c r="BC7"/>
  <c r="BB7"/>
  <c r="BA7"/>
  <c r="K7"/>
  <c r="K5"/>
  <c r="BE3"/>
  <c r="BD3"/>
  <c r="BC3"/>
  <c r="BB3"/>
  <c r="BA3"/>
  <c r="AZ3"/>
  <c r="AY3"/>
  <c r="AX3"/>
  <c r="AW3"/>
  <c r="AV3"/>
  <c r="AU3"/>
  <c r="AT3"/>
  <c r="AS3"/>
  <c r="S221" i="110"/>
  <c r="AM219"/>
  <c r="C217"/>
  <c r="AO213"/>
  <c r="AO212"/>
  <c r="AO209"/>
  <c r="AG209"/>
  <c r="AO208"/>
  <c r="AG208"/>
  <c r="AO207"/>
  <c r="AG207"/>
  <c r="AO206"/>
  <c r="AO202"/>
  <c r="AO192"/>
  <c r="AO189"/>
  <c r="AG189"/>
  <c r="AO188"/>
  <c r="AG188"/>
  <c r="AO187"/>
  <c r="AG187"/>
  <c r="AO185"/>
  <c r="AG185"/>
  <c r="AO183"/>
  <c r="AG183"/>
  <c r="AO182"/>
  <c r="AO181"/>
  <c r="AG181"/>
  <c r="AO180"/>
  <c r="AG180"/>
  <c r="AO179"/>
  <c r="AG179"/>
  <c r="AO177"/>
  <c r="AG177"/>
  <c r="AO175"/>
  <c r="AG175"/>
  <c r="AO174"/>
  <c r="AG174"/>
  <c r="AG173" s="1"/>
  <c r="AO173"/>
  <c r="AO190" s="1"/>
  <c r="AO168"/>
  <c r="AG168"/>
  <c r="AO162"/>
  <c r="AO158"/>
  <c r="AG158"/>
  <c r="AO156"/>
  <c r="AG156"/>
  <c r="AR132" i="111" l="1"/>
  <c r="AY132"/>
  <c r="AG182" i="110"/>
  <c r="AY160" i="111"/>
  <c r="AG160" i="110"/>
  <c r="AK44" i="111"/>
  <c r="AK38"/>
  <c r="AG190" i="110"/>
  <c r="AD31" i="111"/>
  <c r="AY31"/>
  <c r="AK31"/>
  <c r="AR33"/>
  <c r="AR35"/>
  <c r="AY56"/>
  <c r="AK56"/>
  <c r="AK25"/>
  <c r="AR39"/>
  <c r="AR50"/>
  <c r="AR52"/>
  <c r="AY144"/>
  <c r="AR26"/>
  <c r="AR30"/>
  <c r="AR32"/>
  <c r="AR34"/>
  <c r="AR36"/>
  <c r="AD38"/>
  <c r="AY38"/>
  <c r="AR42"/>
  <c r="AD44"/>
  <c r="AR44" s="1"/>
  <c r="AY44"/>
  <c r="AR46"/>
  <c r="AR63"/>
  <c r="AY62"/>
  <c r="AK62"/>
  <c r="AR65"/>
  <c r="AR67"/>
  <c r="AY71"/>
  <c r="O1000" i="4" s="1"/>
  <c r="AR73" i="111"/>
  <c r="AY80"/>
  <c r="AK80"/>
  <c r="AR82"/>
  <c r="AR84"/>
  <c r="AR86"/>
  <c r="AR90"/>
  <c r="AR93"/>
  <c r="AR51"/>
  <c r="AR58"/>
  <c r="AR60"/>
  <c r="AR53"/>
  <c r="AR55"/>
  <c r="AD25"/>
  <c r="AR25" s="1"/>
  <c r="AY25"/>
  <c r="AY23" s="1"/>
  <c r="AR29"/>
  <c r="AR45"/>
  <c r="AR54"/>
  <c r="AY129"/>
  <c r="AR31"/>
  <c r="AR57"/>
  <c r="AR59"/>
  <c r="AD62"/>
  <c r="AR62" s="1"/>
  <c r="AR64"/>
  <c r="H1207" i="4"/>
  <c r="AE53" i="126" s="1"/>
  <c r="AR66" i="111"/>
  <c r="AR68"/>
  <c r="AR75"/>
  <c r="AR77"/>
  <c r="AD80"/>
  <c r="H1205" i="4"/>
  <c r="AE51" i="126" s="1"/>
  <c r="AD56" i="111"/>
  <c r="AR56" s="1"/>
  <c r="AO191" i="110"/>
  <c r="AO193" s="1"/>
  <c r="AR80" i="111"/>
  <c r="AG161" i="110"/>
  <c r="AG163" s="1"/>
  <c r="AR76" i="111"/>
  <c r="AR81"/>
  <c r="AR83"/>
  <c r="AR85"/>
  <c r="AR87"/>
  <c r="AR91"/>
  <c r="AG164" i="110"/>
  <c r="AG191"/>
  <c r="AG194" s="1"/>
  <c r="AO194"/>
  <c r="AO160"/>
  <c r="AO161"/>
  <c r="AR27" i="111"/>
  <c r="AR28"/>
  <c r="AR40"/>
  <c r="AR41"/>
  <c r="AY74"/>
  <c r="AY123"/>
  <c r="AY102" s="1"/>
  <c r="AO151" i="110"/>
  <c r="AG151"/>
  <c r="AO150"/>
  <c r="AG150"/>
  <c r="AO149"/>
  <c r="AO141"/>
  <c r="AG141"/>
  <c r="AO139"/>
  <c r="AG139"/>
  <c r="AO136"/>
  <c r="AG136"/>
  <c r="AO135"/>
  <c r="AG135"/>
  <c r="AO134"/>
  <c r="AG134"/>
  <c r="AG133" s="1"/>
  <c r="AO132"/>
  <c r="AG132"/>
  <c r="AO131"/>
  <c r="AG131"/>
  <c r="AO130"/>
  <c r="AG130"/>
  <c r="AG129" s="1"/>
  <c r="AO128"/>
  <c r="AG128"/>
  <c r="AO127"/>
  <c r="AG127"/>
  <c r="AO126"/>
  <c r="AG126"/>
  <c r="AO124"/>
  <c r="AG124"/>
  <c r="AO123"/>
  <c r="AG123"/>
  <c r="AO122"/>
  <c r="AG122"/>
  <c r="AO121"/>
  <c r="AG121"/>
  <c r="AO120"/>
  <c r="AG120"/>
  <c r="AO119"/>
  <c r="AG119"/>
  <c r="AO114"/>
  <c r="AG114"/>
  <c r="AO113"/>
  <c r="AG113"/>
  <c r="AO112"/>
  <c r="AG112"/>
  <c r="AO111"/>
  <c r="AG111"/>
  <c r="AO109"/>
  <c r="AG109"/>
  <c r="AO108"/>
  <c r="AG108"/>
  <c r="AO107"/>
  <c r="AG107"/>
  <c r="AO106"/>
  <c r="AG106"/>
  <c r="AO105"/>
  <c r="AG105"/>
  <c r="AO104"/>
  <c r="AG104"/>
  <c r="AO98"/>
  <c r="AG98"/>
  <c r="AO97"/>
  <c r="AG97"/>
  <c r="AO96"/>
  <c r="AG96"/>
  <c r="AO95"/>
  <c r="AG95"/>
  <c r="AO94"/>
  <c r="AG94"/>
  <c r="AO93"/>
  <c r="AG93"/>
  <c r="AO92"/>
  <c r="AG92"/>
  <c r="AO91"/>
  <c r="AG91"/>
  <c r="AO90"/>
  <c r="AG90"/>
  <c r="AO87"/>
  <c r="AG87"/>
  <c r="AO86"/>
  <c r="AG86"/>
  <c r="AO85"/>
  <c r="AG85"/>
  <c r="AO84"/>
  <c r="AG84"/>
  <c r="AO83"/>
  <c r="AG83"/>
  <c r="AO82"/>
  <c r="AG82"/>
  <c r="AO81"/>
  <c r="AG81"/>
  <c r="AO80"/>
  <c r="AG80"/>
  <c r="AO79"/>
  <c r="AG79"/>
  <c r="AO78"/>
  <c r="AG78"/>
  <c r="AO75"/>
  <c r="AG75"/>
  <c r="AO69"/>
  <c r="AG69"/>
  <c r="AO68"/>
  <c r="AG68"/>
  <c r="AO67"/>
  <c r="AG67"/>
  <c r="AO66"/>
  <c r="AG66"/>
  <c r="AO65"/>
  <c r="AG65"/>
  <c r="AO64"/>
  <c r="AG64"/>
  <c r="AO63"/>
  <c r="AG63"/>
  <c r="AO62"/>
  <c r="AG62"/>
  <c r="AO58"/>
  <c r="AG58"/>
  <c r="AO57"/>
  <c r="AG57"/>
  <c r="AO56"/>
  <c r="AG56"/>
  <c r="AO55"/>
  <c r="AG55"/>
  <c r="AO50"/>
  <c r="AO49"/>
  <c r="AO48"/>
  <c r="AO47"/>
  <c r="AG47"/>
  <c r="AO46"/>
  <c r="AG46"/>
  <c r="AO45"/>
  <c r="AO44"/>
  <c r="AG44"/>
  <c r="AO43"/>
  <c r="AG43"/>
  <c r="AO42"/>
  <c r="AG42"/>
  <c r="AG41" s="1"/>
  <c r="AO40"/>
  <c r="AO39"/>
  <c r="AO37"/>
  <c r="AO36"/>
  <c r="AO35"/>
  <c r="AG35"/>
  <c r="AO34"/>
  <c r="AG34"/>
  <c r="AO33"/>
  <c r="AG33"/>
  <c r="AO31"/>
  <c r="AG31"/>
  <c r="AO30"/>
  <c r="AG30"/>
  <c r="AO29"/>
  <c r="AG29"/>
  <c r="P17"/>
  <c r="O17"/>
  <c r="N17"/>
  <c r="M17"/>
  <c r="L17"/>
  <c r="K17"/>
  <c r="J17"/>
  <c r="I17"/>
  <c r="H17"/>
  <c r="G17"/>
  <c r="F17"/>
  <c r="E17"/>
  <c r="D17"/>
  <c r="C17"/>
  <c r="B17"/>
  <c r="A17"/>
  <c r="A15"/>
  <c r="AV14"/>
  <c r="AU14"/>
  <c r="AT14"/>
  <c r="AS14"/>
  <c r="AR14"/>
  <c r="AQ14"/>
  <c r="AP14"/>
  <c r="AO14"/>
  <c r="AN14"/>
  <c r="AM14"/>
  <c r="AL14"/>
  <c r="AK14"/>
  <c r="AJ14"/>
  <c r="AI14"/>
  <c r="AH14"/>
  <c r="AG14"/>
  <c r="P14"/>
  <c r="O14"/>
  <c r="N14"/>
  <c r="M14"/>
  <c r="L14"/>
  <c r="K14"/>
  <c r="J14"/>
  <c r="I14"/>
  <c r="H14"/>
  <c r="G14"/>
  <c r="F14"/>
  <c r="E14"/>
  <c r="D14"/>
  <c r="C14"/>
  <c r="B14"/>
  <c r="A14"/>
  <c r="AG12"/>
  <c r="A12"/>
  <c r="AV9"/>
  <c r="AU9"/>
  <c r="AT9"/>
  <c r="A9"/>
  <c r="AV7"/>
  <c r="AU7"/>
  <c r="AT7"/>
  <c r="AS7"/>
  <c r="AR7"/>
  <c r="A7"/>
  <c r="A5"/>
  <c r="AV3"/>
  <c r="AU3"/>
  <c r="AT3"/>
  <c r="AS3"/>
  <c r="AR3"/>
  <c r="AQ3"/>
  <c r="AP3"/>
  <c r="AO3"/>
  <c r="AN3"/>
  <c r="AM3"/>
  <c r="AL3"/>
  <c r="AK3"/>
  <c r="AJ3"/>
  <c r="C908" i="4"/>
  <c r="A895"/>
  <c r="A894"/>
  <c r="A886"/>
  <c r="AG885" s="1"/>
  <c r="AA885" s="1"/>
  <c r="U885"/>
  <c r="O885"/>
  <c r="O884"/>
  <c r="O883"/>
  <c r="O882"/>
  <c r="O881"/>
  <c r="O880"/>
  <c r="O879"/>
  <c r="O878"/>
  <c r="O877"/>
  <c r="AG876"/>
  <c r="AA876"/>
  <c r="U876"/>
  <c r="O875"/>
  <c r="O874"/>
  <c r="AG873"/>
  <c r="AA873"/>
  <c r="U873"/>
  <c r="O872"/>
  <c r="O871"/>
  <c r="O870"/>
  <c r="O869"/>
  <c r="AG868"/>
  <c r="AA868"/>
  <c r="U868"/>
  <c r="O867"/>
  <c r="O866"/>
  <c r="O865"/>
  <c r="O864"/>
  <c r="O863"/>
  <c r="O862"/>
  <c r="O861"/>
  <c r="O860"/>
  <c r="O859"/>
  <c r="AG858"/>
  <c r="AA858"/>
  <c r="U858"/>
  <c r="O857"/>
  <c r="O856"/>
  <c r="O855"/>
  <c r="O854"/>
  <c r="AG853"/>
  <c r="AA853"/>
  <c r="U853"/>
  <c r="A847"/>
  <c r="A846"/>
  <c r="A845"/>
  <c r="A843"/>
  <c r="O841"/>
  <c r="AI326"/>
  <c r="AC326"/>
  <c r="W326"/>
  <c r="Q326"/>
  <c r="K326"/>
  <c r="AO324"/>
  <c r="AO323"/>
  <c r="AO322"/>
  <c r="AO321"/>
  <c r="AO320"/>
  <c r="AG54" i="110" l="1"/>
  <c r="AO32"/>
  <c r="AO41"/>
  <c r="AO54"/>
  <c r="AO129"/>
  <c r="AO133"/>
  <c r="AG28"/>
  <c r="H1185" i="4"/>
  <c r="H1282" s="1"/>
  <c r="AO28" i="110"/>
  <c r="AO38"/>
  <c r="O853" i="4"/>
  <c r="AA852"/>
  <c r="O873"/>
  <c r="AG32" i="110"/>
  <c r="H1201" i="4"/>
  <c r="AO99" i="110"/>
  <c r="AO326" i="4"/>
  <c r="O858"/>
  <c r="O845"/>
  <c r="U852"/>
  <c r="AG852"/>
  <c r="O868"/>
  <c r="O876"/>
  <c r="AU321"/>
  <c r="Y914"/>
  <c r="Y915" s="1"/>
  <c r="AU320"/>
  <c r="AU322"/>
  <c r="AO100" i="110"/>
  <c r="AO138"/>
  <c r="AR38" i="111"/>
  <c r="AO164" i="110"/>
  <c r="AO163"/>
  <c r="O894" i="4"/>
  <c r="AG70" i="110"/>
  <c r="AG71"/>
  <c r="AG99"/>
  <c r="AG100"/>
  <c r="AG137"/>
  <c r="AG138"/>
  <c r="AY170" i="111"/>
  <c r="Y678" i="4" s="1"/>
  <c r="AY69" i="111"/>
  <c r="O891" i="4"/>
  <c r="U890" s="1"/>
  <c r="AO70" i="110"/>
  <c r="AG193"/>
  <c r="AO27" l="1"/>
  <c r="AO137"/>
  <c r="AO71"/>
  <c r="AO51"/>
  <c r="O848" i="4"/>
  <c r="U848" s="1"/>
  <c r="AA848" s="1"/>
  <c r="AO52" i="110"/>
  <c r="AO73" s="1"/>
  <c r="O852" i="4"/>
  <c r="AY61" i="111"/>
  <c r="AY172"/>
  <c r="Y680" i="4" s="1"/>
  <c r="U380"/>
  <c r="AG357"/>
  <c r="AG351"/>
  <c r="U350" s="1"/>
  <c r="H1122"/>
  <c r="H1108"/>
  <c r="H1005"/>
  <c r="H997"/>
  <c r="A958"/>
  <c r="A954"/>
  <c r="AR952"/>
  <c r="BD69" i="67" s="1"/>
  <c r="A950" i="4"/>
  <c r="AR949"/>
  <c r="BD66" i="67" s="1"/>
  <c r="AR948" i="4"/>
  <c r="BD65" i="67" s="1"/>
  <c r="AR947" i="4"/>
  <c r="BD64" i="67" s="1"/>
  <c r="A947" i="4"/>
  <c r="AR944"/>
  <c r="A943"/>
  <c r="AR941"/>
  <c r="BD58" i="67" s="1"/>
  <c r="AR940" i="4"/>
  <c r="BD57" i="67" s="1"/>
  <c r="S939" i="4"/>
  <c r="A939"/>
  <c r="AR938"/>
  <c r="BD55" i="67" s="1"/>
  <c r="AR937" i="4"/>
  <c r="BD54" i="67" s="1"/>
  <c r="A936" i="4"/>
  <c r="O822"/>
  <c r="H822" s="1"/>
  <c r="O821"/>
  <c r="H821" s="1"/>
  <c r="AI821"/>
  <c r="H814"/>
  <c r="H813"/>
  <c r="X807"/>
  <c r="H807"/>
  <c r="AO72" i="110" l="1"/>
  <c r="X958" i="4"/>
  <c r="N936"/>
  <c r="AO144" i="110"/>
  <c r="AI822" i="4"/>
  <c r="H815" s="1"/>
  <c r="I947"/>
  <c r="I950" s="1"/>
  <c r="S947"/>
  <c r="AE64" i="67" s="1"/>
  <c r="AC947" i="4"/>
  <c r="AO64" i="67" s="1"/>
  <c r="I958" i="4"/>
  <c r="U75" i="67" s="1"/>
  <c r="S958" i="4"/>
  <c r="AM952"/>
  <c r="N947"/>
  <c r="Z64" i="67" s="1"/>
  <c r="X947" i="4"/>
  <c r="AJ64" i="67" s="1"/>
  <c r="AM351" i="4"/>
  <c r="AO146" i="110"/>
  <c r="AY92" i="111"/>
  <c r="N950" i="4"/>
  <c r="AR950"/>
  <c r="AM944"/>
  <c r="AY61" i="67" s="1"/>
  <c r="BD61"/>
  <c r="F735" i="4"/>
  <c r="AR168" i="111" s="1"/>
  <c r="F720" i="4"/>
  <c r="AR165" i="111" s="1"/>
  <c r="F711" i="4"/>
  <c r="AR164" i="111" s="1"/>
  <c r="F700" i="4"/>
  <c r="F690"/>
  <c r="AR159" i="111" s="1"/>
  <c r="F684" i="4"/>
  <c r="F678"/>
  <c r="F669"/>
  <c r="F659"/>
  <c r="AR130" i="111" s="1"/>
  <c r="AC950" i="4" l="1"/>
  <c r="S950"/>
  <c r="I957"/>
  <c r="U74" i="67" s="1"/>
  <c r="X950" i="4"/>
  <c r="AM947"/>
  <c r="AH947" s="1"/>
  <c r="AO153" i="110"/>
  <c r="AY69" i="67"/>
  <c r="AH952" i="4"/>
  <c r="AT69" i="67" s="1"/>
  <c r="AR129" i="111"/>
  <c r="AM953" i="4"/>
  <c r="AM942"/>
  <c r="AM941"/>
  <c r="AM940"/>
  <c r="AM938"/>
  <c r="AM937"/>
  <c r="AM949"/>
  <c r="AM948"/>
  <c r="U64" i="67"/>
  <c r="BD67"/>
  <c r="AY94" i="111"/>
  <c r="AY174"/>
  <c r="Y682" i="4" s="1"/>
  <c r="AO154" i="110"/>
  <c r="AH944" i="4"/>
  <c r="F633"/>
  <c r="AR115" i="111" s="1"/>
  <c r="F627" i="4"/>
  <c r="F623"/>
  <c r="AR110" i="111" s="1"/>
  <c r="F619" i="4"/>
  <c r="AF611"/>
  <c r="F611"/>
  <c r="F610"/>
  <c r="M600"/>
  <c r="AK89" i="111" s="1"/>
  <c r="F600" i="4"/>
  <c r="AD89" i="111" s="1"/>
  <c r="M593" i="4"/>
  <c r="F593"/>
  <c r="M583"/>
  <c r="F583"/>
  <c r="M574"/>
  <c r="F574"/>
  <c r="AD79" i="111" s="1"/>
  <c r="M566" i="4"/>
  <c r="F566"/>
  <c r="M560"/>
  <c r="F560"/>
  <c r="M556"/>
  <c r="AK71" i="111" s="1"/>
  <c r="F556" i="4"/>
  <c r="AD71" i="111" s="1"/>
  <c r="M544" i="4"/>
  <c r="F544"/>
  <c r="M535"/>
  <c r="F535"/>
  <c r="M531"/>
  <c r="F531"/>
  <c r="M526"/>
  <c r="F526"/>
  <c r="M517"/>
  <c r="F517"/>
  <c r="M513"/>
  <c r="F513"/>
  <c r="M507"/>
  <c r="F507"/>
  <c r="M500"/>
  <c r="F500"/>
  <c r="M491"/>
  <c r="F491"/>
  <c r="F482"/>
  <c r="F481"/>
  <c r="W822" l="1"/>
  <c r="S952"/>
  <c r="AE69" i="67" s="1"/>
  <c r="AR957" i="4"/>
  <c r="AM957" s="1"/>
  <c r="AY74" i="67" s="1"/>
  <c r="M604" i="4"/>
  <c r="AY64" i="67"/>
  <c r="X936" i="4"/>
  <c r="X939" s="1"/>
  <c r="AR71" i="111"/>
  <c r="AM950" i="4"/>
  <c r="AY67" i="67" s="1"/>
  <c r="F604" i="4"/>
  <c r="AR936"/>
  <c r="BD53" i="67" s="1"/>
  <c r="N958" i="4"/>
  <c r="AR951"/>
  <c r="Z53" i="67"/>
  <c r="N939" i="4"/>
  <c r="AY65" i="67"/>
  <c r="AH948" i="4"/>
  <c r="AT65" i="67" s="1"/>
  <c r="AY54"/>
  <c r="AH937" i="4"/>
  <c r="AY57" i="67"/>
  <c r="AH940" i="4"/>
  <c r="AY59" i="67"/>
  <c r="AH942" i="4"/>
  <c r="M536"/>
  <c r="M602"/>
  <c r="AY66" i="67"/>
  <c r="AH949" i="4"/>
  <c r="AT66" i="67" s="1"/>
  <c r="AY55"/>
  <c r="AH938" i="4"/>
  <c r="AT55" i="67" s="1"/>
  <c r="AY58"/>
  <c r="AH941" i="4"/>
  <c r="AY70" i="67"/>
  <c r="AH953" i="4"/>
  <c r="F536"/>
  <c r="AR89" i="111"/>
  <c r="F602" i="4"/>
  <c r="AR955"/>
  <c r="AT61" i="67"/>
  <c r="AC944" i="4"/>
  <c r="BD74" i="67"/>
  <c r="AO167" i="110"/>
  <c r="AT64" i="67"/>
  <c r="AO166" i="110"/>
  <c r="AH950" i="4" l="1"/>
  <c r="AT67" i="67" s="1"/>
  <c r="AO67" s="1"/>
  <c r="AJ67" s="1"/>
  <c r="AE67" s="1"/>
  <c r="Z67" s="1"/>
  <c r="U67" s="1"/>
  <c r="H1186" i="4"/>
  <c r="H1283" s="1"/>
  <c r="O1283" s="1"/>
  <c r="O1001"/>
  <c r="I936"/>
  <c r="I939" s="1"/>
  <c r="I946" s="1"/>
  <c r="BD72" i="67"/>
  <c r="AM955" i="4"/>
  <c r="AY72" i="67" s="1"/>
  <c r="H1204" i="4"/>
  <c r="AE50" i="126" s="1"/>
  <c r="AH957" i="4"/>
  <c r="X953"/>
  <c r="AJ70" i="67" s="1"/>
  <c r="AT70"/>
  <c r="S941" i="4"/>
  <c r="AE58" i="67" s="1"/>
  <c r="AT58"/>
  <c r="AT59"/>
  <c r="X942" i="4"/>
  <c r="AJ59" i="67" s="1"/>
  <c r="AT57"/>
  <c r="N940" i="4"/>
  <c r="Z57" i="67" s="1"/>
  <c r="AT54"/>
  <c r="BD68"/>
  <c r="AM951" i="4"/>
  <c r="AY68" i="67" s="1"/>
  <c r="AO200" i="110"/>
  <c r="AO196"/>
  <c r="AR943" i="4"/>
  <c r="AO198" i="110"/>
  <c r="E324" i="4"/>
  <c r="AT74" i="67"/>
  <c r="AO61"/>
  <c r="H1284" i="4" l="1"/>
  <c r="U56" i="67"/>
  <c r="U53"/>
  <c r="U63"/>
  <c r="AR946" i="4"/>
  <c r="AR945" s="1"/>
  <c r="AH955"/>
  <c r="AR939"/>
  <c r="AM936"/>
  <c r="AH951"/>
  <c r="AU323"/>
  <c r="AU324"/>
  <c r="AO203" i="110"/>
  <c r="BD60" i="67"/>
  <c r="AM943" i="4"/>
  <c r="AY60" i="67" s="1"/>
  <c r="AO201" i="110"/>
  <c r="N951" i="4" l="1"/>
  <c r="Z68" i="67" s="1"/>
  <c r="AT68"/>
  <c r="AY53"/>
  <c r="AM939" i="4"/>
  <c r="AY56" i="67" s="1"/>
  <c r="AM946" i="4"/>
  <c r="AY63" i="67" s="1"/>
  <c r="BD63"/>
  <c r="BD56"/>
  <c r="AT72"/>
  <c r="AC955" i="4"/>
  <c r="AO72" i="67" s="1"/>
  <c r="AH936" i="4"/>
  <c r="AH943"/>
  <c r="BD62" i="67"/>
  <c r="AH945" i="4"/>
  <c r="AO205" i="110"/>
  <c r="AH939" i="4" l="1"/>
  <c r="AT56" i="67" s="1"/>
  <c r="AH946" i="4"/>
  <c r="AT63" i="67" s="1"/>
  <c r="AC936" i="4"/>
  <c r="AT53" i="67"/>
  <c r="AT62"/>
  <c r="AC945" i="4"/>
  <c r="AT60" i="67"/>
  <c r="AC943" i="4"/>
  <c r="AD109"/>
  <c r="AD108"/>
  <c r="F305"/>
  <c r="F306" s="1"/>
  <c r="F290"/>
  <c r="F285"/>
  <c r="AG213" i="110" l="1"/>
  <c r="F307" i="4"/>
  <c r="AG212" i="110"/>
  <c r="AO53" i="67"/>
  <c r="AJ53" s="1"/>
  <c r="AC939" i="4"/>
  <c r="AO56" i="67" s="1"/>
  <c r="AJ56" s="1"/>
  <c r="AE56" s="1"/>
  <c r="Z56" s="1"/>
  <c r="AO60"/>
  <c r="AO62"/>
  <c r="F273" i="4"/>
  <c r="A272"/>
  <c r="A271"/>
  <c r="F267"/>
  <c r="F257"/>
  <c r="F245"/>
  <c r="F239"/>
  <c r="AG48" i="110" s="1"/>
  <c r="F229" i="4"/>
  <c r="F218"/>
  <c r="AG45" i="110" s="1"/>
  <c r="F276" i="4" l="1"/>
  <c r="F275" s="1"/>
  <c r="AG50" i="110"/>
  <c r="AG49"/>
  <c r="F208" i="4"/>
  <c r="F191"/>
  <c r="F184"/>
  <c r="F180"/>
  <c r="F278" l="1"/>
  <c r="F279" s="1"/>
  <c r="F283" s="1"/>
  <c r="AG39" i="110"/>
  <c r="AG40"/>
  <c r="F173" i="4"/>
  <c r="F170"/>
  <c r="F166"/>
  <c r="F155"/>
  <c r="F144"/>
  <c r="F137"/>
  <c r="AG37" i="110" s="1"/>
  <c r="F127" i="4"/>
  <c r="AG36" i="110"/>
  <c r="F117" i="4"/>
  <c r="F113"/>
  <c r="F108"/>
  <c r="F107"/>
  <c r="AE89"/>
  <c r="AE88"/>
  <c r="AE86"/>
  <c r="AE85"/>
  <c r="AE84"/>
  <c r="AE83"/>
  <c r="AE82"/>
  <c r="AE81"/>
  <c r="AE79"/>
  <c r="AE78"/>
  <c r="AE77"/>
  <c r="AE76"/>
  <c r="AE75"/>
  <c r="R72"/>
  <c r="AE72" s="1"/>
  <c r="L63"/>
  <c r="AE71" l="1"/>
  <c r="AL71" s="1"/>
  <c r="F172"/>
  <c r="AG27" i="110"/>
  <c r="AG38"/>
  <c r="AL72" i="4"/>
  <c r="F756" l="1"/>
  <c r="AM357"/>
  <c r="U354" s="1"/>
  <c r="D173"/>
  <c r="O285" s="1"/>
  <c r="F282"/>
  <c r="AG52" i="110"/>
  <c r="AG51"/>
  <c r="P51" i="4"/>
  <c r="P50"/>
  <c r="P49"/>
  <c r="AO48"/>
  <c r="AG48" s="1"/>
  <c r="AG27"/>
  <c r="AC27"/>
  <c r="G27"/>
  <c r="AG26"/>
  <c r="Y26"/>
  <c r="X26"/>
  <c r="W26"/>
  <c r="V26"/>
  <c r="U26"/>
  <c r="AL9"/>
  <c r="AK9"/>
  <c r="AJ9"/>
  <c r="AC9"/>
  <c r="AC1"/>
  <c r="AG72" i="110" l="1"/>
  <c r="D174" i="4"/>
  <c r="U48"/>
  <c r="Y48"/>
  <c r="AC48" s="1"/>
  <c r="AK48" s="1"/>
  <c r="F284"/>
  <c r="AW5" i="67"/>
  <c r="AC5" i="126"/>
  <c r="AT5" i="111"/>
  <c r="AK5" i="110"/>
  <c r="AY5" i="67"/>
  <c r="AE5" i="126"/>
  <c r="AV5" i="111"/>
  <c r="AM5" i="110"/>
  <c r="BA5" i="67"/>
  <c r="AG5" i="126"/>
  <c r="AX5" i="111"/>
  <c r="AO5" i="110"/>
  <c r="BC5" i="67"/>
  <c r="AI5" i="126"/>
  <c r="AZ5" i="111"/>
  <c r="AQ5" i="110"/>
  <c r="BE5" i="67"/>
  <c r="AK5" i="126"/>
  <c r="BB5" i="111"/>
  <c r="AS5" i="110"/>
  <c r="BG5" i="67"/>
  <c r="AM5" i="126"/>
  <c r="BD5" i="111"/>
  <c r="AU5" i="110"/>
  <c r="AO49" i="4"/>
  <c r="AX5" i="67"/>
  <c r="AD5" i="126"/>
  <c r="AU5" i="111"/>
  <c r="AL5" i="110"/>
  <c r="AZ5" i="67"/>
  <c r="AF5" i="126"/>
  <c r="AW5" i="111"/>
  <c r="AN5" i="110"/>
  <c r="BB5" i="67"/>
  <c r="AH5" i="126"/>
  <c r="AY5" i="111"/>
  <c r="AP5" i="110"/>
  <c r="BD5" i="67"/>
  <c r="AJ5" i="126"/>
  <c r="BA5" i="111"/>
  <c r="AR5" i="110"/>
  <c r="BF5" i="67"/>
  <c r="AL5" i="126"/>
  <c r="BC5" i="111"/>
  <c r="AT5" i="110"/>
  <c r="BH5" i="67"/>
  <c r="AN5" i="126"/>
  <c r="BE5" i="111"/>
  <c r="AV5" i="110"/>
  <c r="AG73"/>
  <c r="AO50" i="4"/>
  <c r="AG144" i="110" l="1"/>
  <c r="U334" i="4"/>
  <c r="AG50"/>
  <c r="Y50"/>
  <c r="U50"/>
  <c r="AG146" i="110"/>
  <c r="Y49" i="4"/>
  <c r="AG49"/>
  <c r="U49"/>
  <c r="U335" l="1"/>
  <c r="F755"/>
  <c r="T683" s="1"/>
  <c r="AC50"/>
  <c r="AC49"/>
  <c r="AK49" l="1"/>
  <c r="AK50"/>
  <c r="AK90" i="126"/>
  <c r="AE96"/>
  <c r="AE99"/>
  <c r="U442" i="4" l="1"/>
  <c r="AD78" i="111"/>
  <c r="AD74" s="1"/>
  <c r="AD88"/>
  <c r="AK78"/>
  <c r="AK79"/>
  <c r="AK88"/>
  <c r="AD37"/>
  <c r="AK37"/>
  <c r="AD43"/>
  <c r="AK43"/>
  <c r="H1111" i="4"/>
  <c r="H1112"/>
  <c r="O1112" s="1"/>
  <c r="F757"/>
  <c r="M757" s="1"/>
  <c r="AD72" i="111"/>
  <c r="AK72"/>
  <c r="AJ75" i="67"/>
  <c r="AE75"/>
  <c r="Z75"/>
  <c r="U461" i="4"/>
  <c r="U455"/>
  <c r="AR78" i="111" l="1"/>
  <c r="H1113" i="4"/>
  <c r="AK23" i="111"/>
  <c r="AK74"/>
  <c r="AD23"/>
  <c r="AR72"/>
  <c r="AR79"/>
  <c r="AR23"/>
  <c r="AR43"/>
  <c r="AR88"/>
  <c r="H1203" i="4" s="1"/>
  <c r="AE49" i="126" s="1"/>
  <c r="H1109" i="4"/>
  <c r="AR37" i="111"/>
  <c r="AD69"/>
  <c r="AK69" l="1"/>
  <c r="H1117" i="4"/>
  <c r="O1109"/>
  <c r="AR74" i="111"/>
  <c r="H1202" i="4" s="1"/>
  <c r="AE48" i="126" s="1"/>
  <c r="AD61" i="111"/>
  <c r="AR69"/>
  <c r="P1177" i="4"/>
  <c r="U446"/>
  <c r="U447" s="1"/>
  <c r="U449" s="1"/>
  <c r="U448" s="1"/>
  <c r="AK61" i="111"/>
  <c r="H1177" i="4" l="1"/>
  <c r="AK92" i="111"/>
  <c r="AR61"/>
  <c r="AD92"/>
  <c r="AG149" i="110"/>
  <c r="M722" i="4" s="1"/>
  <c r="AR167" i="111" l="1"/>
  <c r="F727" i="4"/>
  <c r="U466"/>
  <c r="F286"/>
  <c r="F289" s="1"/>
  <c r="AK94" i="111"/>
  <c r="AG153" i="110"/>
  <c r="AG154"/>
  <c r="AR92" i="111"/>
  <c r="AD94"/>
  <c r="AR166" l="1"/>
  <c r="F736" i="4"/>
  <c r="AE47" i="126"/>
  <c r="AR94" i="111"/>
  <c r="AG167" i="110"/>
  <c r="M640" i="4" s="1"/>
  <c r="U473"/>
  <c r="U475"/>
  <c r="AG166" i="110"/>
  <c r="M635" i="4" s="1"/>
  <c r="U472"/>
  <c r="AR144" i="111" l="1"/>
  <c r="H1206" i="4" s="1"/>
  <c r="H1208"/>
  <c r="AR125" i="111"/>
  <c r="F643" i="4"/>
  <c r="AR120" i="111"/>
  <c r="AR954" i="4"/>
  <c r="F638"/>
  <c r="O1284"/>
  <c r="H1119"/>
  <c r="P1119"/>
  <c r="O1113"/>
  <c r="H1190"/>
  <c r="AG200" i="110"/>
  <c r="AG196"/>
  <c r="AG198"/>
  <c r="E325" i="4"/>
  <c r="H1209" l="1"/>
  <c r="H1212" s="1"/>
  <c r="F645"/>
  <c r="BD71" i="67"/>
  <c r="AM954" i="4"/>
  <c r="AY71" i="67" s="1"/>
  <c r="H1279" i="4"/>
  <c r="O1212"/>
  <c r="O1279" s="1"/>
  <c r="AG202" i="110"/>
  <c r="AR123" i="111"/>
  <c r="AU325" i="4"/>
  <c r="AU326" s="1"/>
  <c r="E326"/>
  <c r="AI327" s="1"/>
  <c r="AG203" i="110"/>
  <c r="AR118" i="111"/>
  <c r="F738" i="4" l="1"/>
  <c r="F740" s="1"/>
  <c r="A646"/>
  <c r="AH954"/>
  <c r="AT71" i="67" s="1"/>
  <c r="O1280" i="4"/>
  <c r="H1280"/>
  <c r="AE54" i="126"/>
  <c r="AG206" i="110"/>
  <c r="AG201"/>
  <c r="AR102" i="111"/>
  <c r="AC958" i="4"/>
  <c r="AO75" i="67" s="1"/>
  <c r="AU327" i="4"/>
  <c r="AE55" i="126" l="1"/>
  <c r="AG205" i="110"/>
  <c r="AC954" i="4"/>
  <c r="AO71" i="67" s="1"/>
  <c r="AR958" i="4"/>
  <c r="AR170" i="111"/>
  <c r="AE83" i="126" l="1"/>
  <c r="AE90" s="1"/>
  <c r="AR172" i="111"/>
  <c r="AR174"/>
  <c r="M742" i="4" s="1"/>
  <c r="AR956"/>
  <c r="AM958"/>
  <c r="AY75" i="67" s="1"/>
  <c r="BD75"/>
  <c r="AE92" i="126" l="1"/>
  <c r="AE91"/>
  <c r="BD73" i="67"/>
  <c r="AM956" i="4"/>
  <c r="AY73" i="67" s="1"/>
  <c r="AH958" i="4"/>
  <c r="AT75" i="67" s="1"/>
  <c r="AH956" i="4" l="1"/>
  <c r="AC956" l="1"/>
  <c r="AO73" i="67" s="1"/>
  <c r="AT73"/>
  <c r="G28" i="4"/>
  <c r="G30"/>
  <c r="AO51"/>
  <c r="F606"/>
  <c r="M606"/>
  <c r="O886"/>
  <c r="O887" s="1"/>
  <c r="U51" l="1"/>
  <c r="Y51"/>
  <c r="AG51"/>
  <c r="G37"/>
  <c r="P53" s="1"/>
  <c r="F607"/>
  <c r="U53" l="1"/>
  <c r="AC51"/>
  <c r="P55"/>
  <c r="AG53"/>
  <c r="Y53"/>
  <c r="AK53"/>
  <c r="P54"/>
  <c r="AK51"/>
  <c r="AC53" l="1"/>
  <c r="AG55"/>
  <c r="Y55"/>
  <c r="AK55"/>
  <c r="AO55" s="1"/>
  <c r="U55"/>
  <c r="AC55" s="1"/>
  <c r="AK54"/>
  <c r="U54"/>
  <c r="AG54"/>
  <c r="Y54"/>
  <c r="AO53"/>
  <c r="AO54" l="1"/>
  <c r="AC54"/>
  <c r="AE63" i="126"/>
  <c r="AE100" l="1"/>
  <c r="P1286" i="4" l="1"/>
  <c r="H1286"/>
</calcChain>
</file>

<file path=xl/comments1.xml><?xml version="1.0" encoding="utf-8"?>
<comments xmlns="http://schemas.openxmlformats.org/spreadsheetml/2006/main">
  <authors>
    <author>korisnik</author>
    <author>Senad Hamulić</author>
    <author>Ekonomika</author>
  </authors>
  <commentList>
    <comment ref="F3" authorId="0">
      <text>
        <r>
          <rPr>
            <b/>
            <sz val="12"/>
            <color indexed="81"/>
            <rFont val="Tahoma"/>
            <family val="2"/>
            <charset val="238"/>
          </rPr>
          <t>Upozorenje neregistriranim korisnicima!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10"/>
            <rFont val="Tahoma"/>
            <family val="2"/>
            <charset val="238"/>
          </rPr>
          <t>ZABRANJENO NEOVLAŠTENO KORIŠTENJE!</t>
        </r>
        <r>
          <rPr>
            <sz val="8"/>
            <color indexed="81"/>
            <rFont val="Tahoma"/>
            <family val="2"/>
            <charset val="238"/>
          </rPr>
          <t xml:space="preserve">
*Zakon o autorskim pravima i srodnim pravima u Bosni i Hercegovini ("Službeni glasnik BiH", broj 07/02 i 37/03)
GLAVA XVI - KAZNENE ODREDBE
Član 120.
1.Novčanom kaznom u iznosu od 5.000,00 do 50.000,00 KM ili kaznom zatvora do tri godine kaznit će se lice, koje:
a) bez odobrenja proizvođača ...
2.Za prekršaj iz stava 1.novčanom kaznom u iznosu od 3.000,00 KM do 15.000,00 KM kaznit će se: a) odgovorno lice u pravnom licu b) fizičko lice.
GLAVA XVII - PREKRŠAJ
Član 125
Novčanom kaznom od 5.000,00 do 50.000,00 KM kaznit će se za prekršaj pravno lice, ako:
a) bez odobrenja autora ...
2.Za prekršaj iz stava 1.novčanom kaznom u iznosu od 3.000,00 KM do 15.000,00 KM kaznit će se: a) odgovorno lice u pravnom licu b) fizičko lice.
</t>
        </r>
        <r>
          <rPr>
            <sz val="11"/>
            <color indexed="10"/>
            <rFont val="Tahoma"/>
            <family val="2"/>
            <charset val="238"/>
          </rPr>
          <t>Ukoliko niste registrirani kupac ovog prograna,
popunite narudžbenicu i pošaljite na fax: 037 511 739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18"/>
            <rFont val="Tahoma"/>
            <family val="2"/>
            <charset val="238"/>
          </rPr>
          <t>Ekonomika, doo</t>
        </r>
        <r>
          <rPr>
            <sz val="8"/>
            <color indexed="18"/>
            <rFont val="Tahoma"/>
            <family val="2"/>
            <charset val="238"/>
          </rPr>
          <t xml:space="preserve">
Hasana Mujezinovića bb
77220 CAZIN
Tel/fax : 037 / 511 739, 512 015
GSM      : 061 155 368
e-mail   : ekonomika.doo@bih.net.ba</t>
        </r>
      </text>
    </comment>
    <comment ref="AB3" authorId="0">
      <text>
        <r>
          <rPr>
            <b/>
            <sz val="10"/>
            <color indexed="81"/>
            <rFont val="Tahoma"/>
            <family val="2"/>
            <charset val="238"/>
          </rPr>
          <t>Upozorenje neregistriranim korisnicima!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10"/>
            <rFont val="Tahoma"/>
            <family val="2"/>
            <charset val="238"/>
          </rPr>
          <t>ZABRANJENO NEOVLAŠTENO KORIŠTENJE</t>
        </r>
        <r>
          <rPr>
            <sz val="8"/>
            <color indexed="81"/>
            <rFont val="Tahoma"/>
            <family val="2"/>
            <charset val="238"/>
          </rPr>
          <t xml:space="preserve">
*Zakon o autorskim pravima i srodnim pravima u Bosni i Hercegovini ("Službeni glasnik BiH", broj 07/02 i 37/03)
GLAVA XVI - KAZNENE ODREDBE
Član 120.
1.Novčanom kaznom u iznosu od 5.000,00 do 50.000,00 KM ili kaznom zatvora do tri godine kaznit će se lice, koje:
a) bez odobrenja proizvođača ...
2.Za prekršaj iz stava 1.novčanom kaznom u iznosu od 3.000,00 KM do 15.000,00 KM kaznit će se: a) odgovorno lice u pravnom licu b) fizičko lice.
GLAVA XVII - PREKRŠAJ
Član 125
Novčanom kaznom od 5.000,00 do 50.000,00 KM kaznit će se za prekršaj pravno lice, ako:
a) bez odobrenja autora ...
2.Za prekršaj iz stava 1.novčanom kaznom u iznosu od 3.000,00 KM do 15.000,00 KM kaznit će se: a) odgovorno lice u pravnom licu b) fizičko lice.
</t>
        </r>
        <r>
          <rPr>
            <sz val="8"/>
            <color indexed="10"/>
            <rFont val="Tahoma"/>
            <family val="2"/>
            <charset val="238"/>
          </rPr>
          <t>Ukoliko niste registrirani kupac ovog prograna,
popunite narudžbenicu i pošaljite na fax: 037 511 739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18"/>
            <rFont val="Tahoma"/>
            <family val="2"/>
            <charset val="238"/>
          </rPr>
          <t>Ekonomika, doo</t>
        </r>
        <r>
          <rPr>
            <sz val="8"/>
            <color indexed="18"/>
            <rFont val="Tahoma"/>
            <family val="2"/>
            <charset val="238"/>
          </rPr>
          <t xml:space="preserve">
Hasana Mujezinovića bb
77220 CAZIN
Tel/fax : 037 / 511 739, 512 015
GSM      : 061 155 368
e-mail   : ekonomika.doo@bih.net.ba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5" authorId="0">
      <text>
        <r>
          <rPr>
            <b/>
            <sz val="8"/>
            <color indexed="81"/>
            <rFont val="Tahoma"/>
            <family val="2"/>
            <charset val="238"/>
          </rPr>
          <t>Ekonomika: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0"/>
            <rFont val="Tahoma"/>
            <family val="2"/>
            <charset val="238"/>
          </rPr>
          <t>Ukoliko niste registrirani kupac ovog programa,
popunite narudžbenicu i pošaljite na fax: 037 511 739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32"/>
            <rFont val="Tahoma"/>
            <family val="2"/>
            <charset val="238"/>
          </rPr>
          <t>Ekonomika, doo</t>
        </r>
        <r>
          <rPr>
            <sz val="8"/>
            <color indexed="32"/>
            <rFont val="Tahoma"/>
            <family val="2"/>
            <charset val="238"/>
          </rPr>
          <t xml:space="preserve">
Hasana Mujezinovića bb
77220 CAZIN
Tel/fax : 037 / 511 739, 512 015
GSM      : 061 155 368
e-mail   : ekonomika.doo@bih.net.ba</t>
        </r>
      </text>
    </comment>
    <comment ref="Y108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ekonomika:
</t>
        </r>
        <r>
          <rPr>
            <sz val="10"/>
            <color indexed="81"/>
            <rFont val="Tahoma"/>
            <family val="2"/>
            <charset val="238"/>
          </rPr>
          <t xml:space="preserve">Podaci za prošlu godinu prepisuju se sa obrasca </t>
        </r>
        <r>
          <rPr>
            <b/>
            <sz val="10"/>
            <color indexed="81"/>
            <rFont val="Tahoma"/>
            <family val="2"/>
            <charset val="238"/>
          </rPr>
          <t>Bilans uspjeha</t>
        </r>
        <r>
          <rPr>
            <sz val="10"/>
            <color indexed="81"/>
            <rFont val="Tahoma"/>
            <family val="2"/>
            <charset val="238"/>
          </rPr>
          <t xml:space="preserve"> za isti period prošle godine, (kol. 5).</t>
        </r>
      </text>
    </comment>
    <comment ref="A113" authorId="2">
      <text>
        <r>
          <rPr>
            <sz val="8"/>
            <color indexed="81"/>
            <rFont val="Tahoma"/>
            <family val="2"/>
          </rPr>
          <t xml:space="preserve">Prihodi od prodaje robe  
</t>
        </r>
      </text>
    </comment>
    <comment ref="A484" authorId="0">
      <text>
        <r>
          <rPr>
            <b/>
            <sz val="8"/>
            <color indexed="81"/>
            <rFont val="Tahoma"/>
            <family val="2"/>
          </rPr>
          <t>korisnik:</t>
        </r>
        <r>
          <rPr>
            <sz val="8"/>
            <color indexed="81"/>
            <rFont val="Tahoma"/>
            <family val="2"/>
          </rPr>
          <t xml:space="preserve">
473</t>
        </r>
      </text>
    </comment>
    <comment ref="A1008" authorId="0">
      <text>
        <r>
          <rPr>
            <b/>
            <sz val="8"/>
            <color indexed="81"/>
            <rFont val="Tahoma"/>
            <family val="2"/>
          </rPr>
          <t>korisnik:</t>
        </r>
        <r>
          <rPr>
            <sz val="8"/>
            <color indexed="81"/>
            <rFont val="Tahoma"/>
            <family val="2"/>
          </rPr>
          <t xml:space="preserve">
1000</t>
        </r>
      </text>
    </comment>
    <comment ref="A1223" authorId="0">
      <text>
        <r>
          <rPr>
            <b/>
            <sz val="8"/>
            <color indexed="81"/>
            <rFont val="Tahoma"/>
            <family val="2"/>
          </rPr>
          <t>korisnik:</t>
        </r>
        <r>
          <rPr>
            <sz val="8"/>
            <color indexed="81"/>
            <rFont val="Tahoma"/>
            <family val="2"/>
          </rPr>
          <t xml:space="preserve">
1000</t>
        </r>
      </text>
    </comment>
  </commentList>
</comments>
</file>

<file path=xl/sharedStrings.xml><?xml version="1.0" encoding="utf-8"?>
<sst xmlns="http://schemas.openxmlformats.org/spreadsheetml/2006/main" count="3214" uniqueCount="1789">
  <si>
    <t>31.</t>
  </si>
  <si>
    <t>32.</t>
  </si>
  <si>
    <t>33.</t>
  </si>
  <si>
    <t>34.</t>
  </si>
  <si>
    <t>330</t>
  </si>
  <si>
    <t>35.</t>
  </si>
  <si>
    <t>331</t>
  </si>
  <si>
    <t>36.</t>
  </si>
  <si>
    <t>332</t>
  </si>
  <si>
    <t>37.</t>
  </si>
  <si>
    <t>333</t>
  </si>
  <si>
    <t>38.</t>
  </si>
  <si>
    <t>39.</t>
  </si>
  <si>
    <t>40.</t>
  </si>
  <si>
    <t>41.</t>
  </si>
  <si>
    <t>42.</t>
  </si>
  <si>
    <t>43.</t>
  </si>
  <si>
    <t>339</t>
  </si>
  <si>
    <t>44.</t>
  </si>
  <si>
    <t>45.</t>
  </si>
  <si>
    <t>340</t>
  </si>
  <si>
    <t>46.</t>
  </si>
  <si>
    <t>341</t>
  </si>
  <si>
    <t>47.</t>
  </si>
  <si>
    <t>342</t>
  </si>
  <si>
    <t>343</t>
  </si>
  <si>
    <t>49.</t>
  </si>
  <si>
    <t>50.</t>
  </si>
  <si>
    <t>51.</t>
  </si>
  <si>
    <t>52.</t>
  </si>
  <si>
    <t>53.</t>
  </si>
  <si>
    <t>Troškovi reprezentacije</t>
  </si>
  <si>
    <t>54.</t>
  </si>
  <si>
    <t>55.</t>
  </si>
  <si>
    <t>56.</t>
  </si>
  <si>
    <t>58.</t>
  </si>
  <si>
    <t>59.</t>
  </si>
  <si>
    <t>659</t>
  </si>
  <si>
    <t>Gotovi proizvodi</t>
  </si>
  <si>
    <t>Obračunati poseban porez - akciza</t>
  </si>
  <si>
    <t>Carina na trgovačku robu</t>
  </si>
  <si>
    <t xml:space="preserve">Upisani podaci preuzeti su iz bilansa stanja, u bijele ćelije upišite iznose koji se odnose na promjene računovodstvenih politika i </t>
  </si>
  <si>
    <t>ispravke greške</t>
  </si>
  <si>
    <t>Ispostava PU</t>
  </si>
  <si>
    <t>Br.poslovn.jed.</t>
  </si>
  <si>
    <t>51</t>
  </si>
  <si>
    <t>Obaveze po kratkoročnim vrijednosnim papirima</t>
  </si>
  <si>
    <t>Ostale kratkoročne finansijske obaveze</t>
  </si>
  <si>
    <t>534</t>
  </si>
  <si>
    <t>II - Podaci o promjenama u kapitalu</t>
  </si>
  <si>
    <t>i drugih nesreća ("Sl.novine F BiH", broj 39/03)</t>
  </si>
  <si>
    <t xml:space="preserve">2. Uputstvom o načinu obračunavanja i uplati posebnog poreza za </t>
  </si>
  <si>
    <t>Aktiva</t>
  </si>
  <si>
    <t>Obračun prosječne plaće</t>
  </si>
  <si>
    <t>Projsek</t>
  </si>
  <si>
    <t>Iznos u KM</t>
  </si>
  <si>
    <t>Ukupno</t>
  </si>
  <si>
    <t>Identifikacioni br.</t>
  </si>
  <si>
    <t>235</t>
  </si>
  <si>
    <t>prema razredu turističkog mjesta:</t>
  </si>
  <si>
    <t xml:space="preserve">Stopa članskog doprn. je propisana </t>
  </si>
  <si>
    <t>Vaša šifra</t>
  </si>
  <si>
    <t>CERTIFICIRANI RAČUNOVOĐA</t>
  </si>
  <si>
    <t>Br.mjes.obr.plata</t>
  </si>
  <si>
    <t>201</t>
  </si>
  <si>
    <t>zaštitu od prirodnih i drugih nesreća ("Sl.novine F BiH", broj 44/04)</t>
  </si>
  <si>
    <t xml:space="preserve"> - od toga strana humanitarna pomoć</t>
  </si>
  <si>
    <t>Udružena inostrana sredstva</t>
  </si>
  <si>
    <t>Strani krediti</t>
  </si>
  <si>
    <t>Drugi domaći krediti</t>
  </si>
  <si>
    <t>Lizing</t>
  </si>
  <si>
    <t>Sopstvena sredstva</t>
  </si>
  <si>
    <t>Tabela 1</t>
  </si>
  <si>
    <t>Isplaćeno za investicije - izvori sredstava</t>
  </si>
  <si>
    <t>Tabela 2</t>
  </si>
  <si>
    <t>Tabela 3</t>
  </si>
  <si>
    <t>Većinski vlasnik</t>
  </si>
  <si>
    <t>9.</t>
  </si>
  <si>
    <t>10.</t>
  </si>
  <si>
    <t>11.</t>
  </si>
  <si>
    <t>12.</t>
  </si>
  <si>
    <t>13.</t>
  </si>
  <si>
    <t>14.</t>
  </si>
  <si>
    <t>15.</t>
  </si>
  <si>
    <t>god.</t>
  </si>
  <si>
    <t>Neto plata i doprinosi na platu iz dobiti</t>
  </si>
  <si>
    <t>Udružena domaća sredstva</t>
  </si>
  <si>
    <t>Rekonstrukcija, modrenizacija, dogradnja i proširenje</t>
  </si>
  <si>
    <t>Od ukupnih investicija dio za zaštitu životne sredine</t>
  </si>
  <si>
    <t>Identifikacioni broj za direktne poreze</t>
  </si>
  <si>
    <t>Bilješka</t>
  </si>
  <si>
    <t>LICENCE, PATENTI I TRGOVAČKE MARKE</t>
  </si>
  <si>
    <t>ZEMLJIŠTE (bez troškova prenosa vlasništva)</t>
  </si>
  <si>
    <t>Održavanje nivoa postojećih kapaciteta</t>
  </si>
  <si>
    <t>Tehnička struktura ostvarenih investicija u stalna sredstva</t>
  </si>
  <si>
    <t>Tabela 4</t>
  </si>
  <si>
    <t>Redni</t>
  </si>
  <si>
    <t>Direktor</t>
  </si>
  <si>
    <t>03</t>
  </si>
  <si>
    <t>Osnovno stado</t>
  </si>
  <si>
    <t>037</t>
  </si>
  <si>
    <t>04</t>
  </si>
  <si>
    <t>05</t>
  </si>
  <si>
    <t>052</t>
  </si>
  <si>
    <t>053</t>
  </si>
  <si>
    <t>060</t>
  </si>
  <si>
    <t>Certificirani računovođa</t>
  </si>
  <si>
    <t>091, 098</t>
  </si>
  <si>
    <t>21</t>
  </si>
  <si>
    <t>680</t>
  </si>
  <si>
    <t>682</t>
  </si>
  <si>
    <t>685</t>
  </si>
  <si>
    <t>687</t>
  </si>
  <si>
    <t>688</t>
  </si>
  <si>
    <t>689</t>
  </si>
  <si>
    <t>Dobit (Gubitak) po StatAnexu</t>
  </si>
  <si>
    <t>Razlika ( 1 - 2 )</t>
  </si>
  <si>
    <t>Vanjskotrgov.k BiH</t>
  </si>
  <si>
    <t>62</t>
  </si>
  <si>
    <t>015</t>
  </si>
  <si>
    <t>018</t>
  </si>
  <si>
    <t>025</t>
  </si>
  <si>
    <t>026</t>
  </si>
  <si>
    <t>035</t>
  </si>
  <si>
    <t>050</t>
  </si>
  <si>
    <t>051</t>
  </si>
  <si>
    <t>058</t>
  </si>
  <si>
    <t>10</t>
  </si>
  <si>
    <t>12</t>
  </si>
  <si>
    <t>44</t>
  </si>
  <si>
    <t>45</t>
  </si>
  <si>
    <t>500</t>
  </si>
  <si>
    <t>501</t>
  </si>
  <si>
    <t>502</t>
  </si>
  <si>
    <t>510</t>
  </si>
  <si>
    <t>511</t>
  </si>
  <si>
    <t>512</t>
  </si>
  <si>
    <t>531</t>
  </si>
  <si>
    <t>532</t>
  </si>
  <si>
    <t>535</t>
  </si>
  <si>
    <t>537</t>
  </si>
  <si>
    <t>544</t>
  </si>
  <si>
    <t>545</t>
  </si>
  <si>
    <t>50</t>
  </si>
  <si>
    <t>53</t>
  </si>
  <si>
    <t>Pk Kantona</t>
  </si>
  <si>
    <t>230</t>
  </si>
  <si>
    <t>231</t>
  </si>
  <si>
    <t>233</t>
  </si>
  <si>
    <t>234</t>
  </si>
  <si>
    <t>238</t>
  </si>
  <si>
    <t>24</t>
  </si>
  <si>
    <t>232</t>
  </si>
  <si>
    <t>55</t>
  </si>
  <si>
    <t>KM</t>
  </si>
  <si>
    <t>D I R E K T O R</t>
  </si>
  <si>
    <t>3</t>
  </si>
  <si>
    <t>Red.</t>
  </si>
  <si>
    <t>Obračunato</t>
  </si>
  <si>
    <t>Uplaćeno</t>
  </si>
  <si>
    <t>Šifra djelatnosti SKD-u</t>
  </si>
  <si>
    <t>Br.dozvole računvođe.</t>
  </si>
  <si>
    <t>Br.tel.računovđe</t>
  </si>
  <si>
    <t>JMBG računovođe</t>
  </si>
  <si>
    <t>IZNOS</t>
  </si>
  <si>
    <t>Obračunati iznos</t>
  </si>
  <si>
    <t>U</t>
  </si>
  <si>
    <t>Dionički kapital</t>
  </si>
  <si>
    <t>Ostale rezerve</t>
  </si>
  <si>
    <t>Firma</t>
  </si>
  <si>
    <t>60</t>
  </si>
  <si>
    <t>600</t>
  </si>
  <si>
    <t>601</t>
  </si>
  <si>
    <t>602</t>
  </si>
  <si>
    <t>61</t>
  </si>
  <si>
    <t>30</t>
  </si>
  <si>
    <t>31</t>
  </si>
  <si>
    <t>1. Zakonom o zaštiti i spašavanju ljudi i materijalnih dobara od prirodnih</t>
  </si>
  <si>
    <t>osnovnog kapitala</t>
  </si>
  <si>
    <t>prethodne godine</t>
  </si>
  <si>
    <t>IZNOS tekuće godine</t>
  </si>
  <si>
    <t>BRUTO</t>
  </si>
  <si>
    <t>Ispravka vrijednosti</t>
  </si>
  <si>
    <t>NETO (5-6)</t>
  </si>
  <si>
    <t>AKTIVA</t>
  </si>
  <si>
    <t>681</t>
  </si>
  <si>
    <t>Članstvo u privrednim komorama kantona i Federacije BiH je dobrovoljno.</t>
  </si>
  <si>
    <t>054</t>
  </si>
  <si>
    <t>055</t>
  </si>
  <si>
    <t>056</t>
  </si>
  <si>
    <t>061</t>
  </si>
  <si>
    <t>062</t>
  </si>
  <si>
    <t>068</t>
  </si>
  <si>
    <t>091</t>
  </si>
  <si>
    <t>098</t>
  </si>
  <si>
    <t>13</t>
  </si>
  <si>
    <t>UKUPNO PRIHODI</t>
  </si>
  <si>
    <t>KRAJ UNOSA PODATAKA</t>
  </si>
  <si>
    <t>M. P.</t>
  </si>
  <si>
    <t>Kontakt telefon</t>
  </si>
  <si>
    <t>R.</t>
  </si>
  <si>
    <t>22</t>
  </si>
  <si>
    <t>23</t>
  </si>
  <si>
    <t>Za Vanjskotrgovinsku komoru BiH članarina (naknada) regulisana je u</t>
  </si>
  <si>
    <t>broj 31/05)</t>
  </si>
  <si>
    <t>35</t>
  </si>
  <si>
    <t>(bez kupovine zemljišta, vrijednosti patenata, licenci, robnih marki i dragocjenosti)</t>
  </si>
  <si>
    <t>01</t>
  </si>
  <si>
    <t>02</t>
  </si>
  <si>
    <t>24.</t>
  </si>
  <si>
    <t>25.</t>
  </si>
  <si>
    <t>26.</t>
  </si>
  <si>
    <t>Doprinosi iz plaća i naknada plaća</t>
  </si>
  <si>
    <t>Doprinosi na plaće i naknade plaća</t>
  </si>
  <si>
    <t>669</t>
  </si>
  <si>
    <t>675</t>
  </si>
  <si>
    <t>676</t>
  </si>
  <si>
    <t>677</t>
  </si>
  <si>
    <t>678</t>
  </si>
  <si>
    <t>679</t>
  </si>
  <si>
    <t>539</t>
  </si>
  <si>
    <t>56</t>
  </si>
  <si>
    <t>Izrgadnja novih kapaciteta</t>
  </si>
  <si>
    <t>Transakcijski računi (naziv banke i broj računa)</t>
  </si>
  <si>
    <t>u KM</t>
  </si>
  <si>
    <t>UKUPNO</t>
  </si>
  <si>
    <t>VODNE NAKNADE</t>
  </si>
  <si>
    <t>Iznos / količina</t>
  </si>
  <si>
    <t>Visina</t>
  </si>
  <si>
    <t>Uplaćeni iznos</t>
  </si>
  <si>
    <t>OPĆA VODNA NAKNADA</t>
  </si>
  <si>
    <t xml:space="preserve">/KM/ </t>
  </si>
  <si>
    <t>/KM/</t>
  </si>
  <si>
    <t>neto plaće zaposlenika</t>
  </si>
  <si>
    <t>po ugovoru o djelu</t>
  </si>
  <si>
    <t>POSEBNE VODNE NAKNADA</t>
  </si>
  <si>
    <t xml:space="preserve"> - Naknada za korištenje podzemnih i površinskih voda</t>
  </si>
  <si>
    <t>za javnu vodoopskrbu</t>
  </si>
  <si>
    <t>za flaširanje vode i mineralne vode</t>
  </si>
  <si>
    <t>za industrijske procese, uključujući TE</t>
  </si>
  <si>
    <t>za druge namjene</t>
  </si>
  <si>
    <t>za proizvodnju električne energije u HE</t>
  </si>
  <si>
    <t xml:space="preserve"> - Naknada za zaštitu voda</t>
  </si>
  <si>
    <t>za vlasnike transportnih sredstava</t>
  </si>
  <si>
    <t>EBS</t>
  </si>
  <si>
    <t>za ispuštanje otpadnih voda</t>
  </si>
  <si>
    <t>za uzgoj ribe</t>
  </si>
  <si>
    <t>kg</t>
  </si>
  <si>
    <t>za upotrebu vještačkih đubriva</t>
  </si>
  <si>
    <t>za upotrebu kemikalija za zaštitu bilja</t>
  </si>
  <si>
    <t xml:space="preserve"> - Naknada za izvađeni materijal iz vodotoka</t>
  </si>
  <si>
    <t xml:space="preserve"> - Naknada za zaštitu od poplava</t>
  </si>
  <si>
    <t>poljoprivrednog, građevinskog ili šumskog zemljišta</t>
  </si>
  <si>
    <t>ha</t>
  </si>
  <si>
    <t>stambenih, poslovnih ili drugih objekata</t>
  </si>
  <si>
    <t>m2</t>
  </si>
  <si>
    <t>GRAĐEVINSKI RADOVI</t>
  </si>
  <si>
    <t>DOPRINOS TURISTIČKOJ ZAJEDNICI</t>
  </si>
  <si>
    <t xml:space="preserve"> </t>
  </si>
  <si>
    <t>513</t>
  </si>
  <si>
    <t>514</t>
  </si>
  <si>
    <t>533</t>
  </si>
  <si>
    <t>Obrazac - IGT</t>
  </si>
  <si>
    <t>655</t>
  </si>
  <si>
    <t>661</t>
  </si>
  <si>
    <t>Neto uč.zapos u dob.</t>
  </si>
  <si>
    <t>Porez na plate</t>
  </si>
  <si>
    <t>Domaće banke</t>
  </si>
  <si>
    <t>Sredstva budžeta, fondova …</t>
  </si>
  <si>
    <t>Drugi izvori</t>
  </si>
  <si>
    <t>PASIVA</t>
  </si>
  <si>
    <t xml:space="preserve"> - Stambene zgrade</t>
  </si>
  <si>
    <t xml:space="preserve"> - Visokogradnja osim stambenih zgrada</t>
  </si>
  <si>
    <t xml:space="preserve"> - Niskogradnja</t>
  </si>
  <si>
    <t xml:space="preserve"> - Poboljšanje zemljišta</t>
  </si>
  <si>
    <t xml:space="preserve"> - Metalni proizvodi i naprave (konstr.tornjevi, kont. …</t>
  </si>
  <si>
    <t xml:space="preserve"> - Strojevi i naprave za iskorištavanje mehaničke energije</t>
  </si>
  <si>
    <t xml:space="preserve"> - Drugi strojevi i naprave za posebne namjene</t>
  </si>
  <si>
    <t xml:space="preserve"> - Poljoprivredni i šumarski proizvodi</t>
  </si>
  <si>
    <t>SVEUKUPNO</t>
  </si>
  <si>
    <t xml:space="preserve"> - Računari, fotokopirni, pisaće mašine i sl.</t>
  </si>
  <si>
    <t xml:space="preserve"> - Električni motori, generatori i transf.napr.za distr.el.en.</t>
  </si>
  <si>
    <t xml:space="preserve"> - TV i radio prijemnici i odašiljači, telefoni, centrale i sl,</t>
  </si>
  <si>
    <t xml:space="preserve"> - Medicinska oprema, fini mehanički i optički instr. …</t>
  </si>
  <si>
    <t xml:space="preserve"> - Namještaj i knjige za biblioteke</t>
  </si>
  <si>
    <t xml:space="preserve"> - Putnički automobili</t>
  </si>
  <si>
    <t xml:space="preserve"> - Autobusi, čamci, tračna i zračna vozila</t>
  </si>
  <si>
    <t>OSTALA MATERIJALNA SREDSTVA</t>
  </si>
  <si>
    <t xml:space="preserve"> - Osnovno stado</t>
  </si>
  <si>
    <t xml:space="preserve"> - Pošumljavanje i dugoročni zasadi</t>
  </si>
  <si>
    <t>NEMATERIJALNA STALNA SREDSTVA</t>
  </si>
  <si>
    <t xml:space="preserve"> - Softveri</t>
  </si>
  <si>
    <t xml:space="preserve"> - Rudarska i mineralna istraživanja</t>
  </si>
  <si>
    <t xml:space="preserve"> - Književni i umjetnički originali</t>
  </si>
  <si>
    <t xml:space="preserve"> - Ostala nematerijalna sredstva</t>
  </si>
  <si>
    <t>TROŠKOVI I PRIJENOS VLASNIŠTVA ZEMLJIŠTA</t>
  </si>
  <si>
    <t>DRAGOCJENOSTI (dijamanti, drago kamenje, zlato i sl.)</t>
  </si>
  <si>
    <t>460</t>
  </si>
  <si>
    <t>461</t>
  </si>
  <si>
    <t>Vrsta naknada za eksploataciju</t>
  </si>
  <si>
    <t>šuma</t>
  </si>
  <si>
    <t>Osnovica</t>
  </si>
  <si>
    <t>Računovođa</t>
  </si>
  <si>
    <t>Djelatnost</t>
  </si>
  <si>
    <t>Stopa</t>
  </si>
  <si>
    <t>%</t>
  </si>
  <si>
    <t>DOPRINOSI KOMORAMA</t>
  </si>
  <si>
    <t>Pk F.BiH</t>
  </si>
  <si>
    <t>I Z N O S</t>
  </si>
  <si>
    <t>AOP</t>
  </si>
  <si>
    <t>Prethodna godina</t>
  </si>
  <si>
    <t>Tekuća godina</t>
  </si>
  <si>
    <t>010</t>
  </si>
  <si>
    <t>302</t>
  </si>
  <si>
    <t>303</t>
  </si>
  <si>
    <t>304</t>
  </si>
  <si>
    <t>305</t>
  </si>
  <si>
    <t>309</t>
  </si>
  <si>
    <t>310</t>
  </si>
  <si>
    <t>312</t>
  </si>
  <si>
    <t>319</t>
  </si>
  <si>
    <t>320</t>
  </si>
  <si>
    <t>321</t>
  </si>
  <si>
    <t>322</t>
  </si>
  <si>
    <t>612</t>
  </si>
  <si>
    <t>663</t>
  </si>
  <si>
    <t>011</t>
  </si>
  <si>
    <t>012</t>
  </si>
  <si>
    <t>013</t>
  </si>
  <si>
    <t>Goodwil</t>
  </si>
  <si>
    <t>07</t>
  </si>
  <si>
    <t>09</t>
  </si>
  <si>
    <t>090</t>
  </si>
  <si>
    <t>(Djelatnost)</t>
  </si>
  <si>
    <t>(Sjedište i adresa pravnog lica)</t>
  </si>
  <si>
    <t>017</t>
  </si>
  <si>
    <t>020</t>
  </si>
  <si>
    <t>021</t>
  </si>
  <si>
    <t>022</t>
  </si>
  <si>
    <t>023</t>
  </si>
  <si>
    <t>024</t>
  </si>
  <si>
    <t>Stambene zgrade i stanovi</t>
  </si>
  <si>
    <t>027</t>
  </si>
  <si>
    <t>030</t>
  </si>
  <si>
    <t>031</t>
  </si>
  <si>
    <t>06</t>
  </si>
  <si>
    <t>11</t>
  </si>
  <si>
    <t>210</t>
  </si>
  <si>
    <t>211</t>
  </si>
  <si>
    <t>212</t>
  </si>
  <si>
    <t>20</t>
  </si>
  <si>
    <t>40</t>
  </si>
  <si>
    <t>41</t>
  </si>
  <si>
    <t>42</t>
  </si>
  <si>
    <t>43</t>
  </si>
  <si>
    <t>47</t>
  </si>
  <si>
    <t>52</t>
  </si>
  <si>
    <t>530</t>
  </si>
  <si>
    <t>540</t>
  </si>
  <si>
    <t>541</t>
  </si>
  <si>
    <t>542</t>
  </si>
  <si>
    <t>543</t>
  </si>
  <si>
    <t>546</t>
  </si>
  <si>
    <t>Neto naknada plate</t>
  </si>
  <si>
    <t>PDV broj:</t>
  </si>
  <si>
    <t>Identifikacioni broj za indirektne poreze</t>
  </si>
  <si>
    <t>351</t>
  </si>
  <si>
    <t>352</t>
  </si>
  <si>
    <t>353</t>
  </si>
  <si>
    <t>360</t>
  </si>
  <si>
    <t>27</t>
  </si>
  <si>
    <t>28</t>
  </si>
  <si>
    <t>33</t>
  </si>
  <si>
    <t>34</t>
  </si>
  <si>
    <t>duguje</t>
  </si>
  <si>
    <t>Promet konta bez početnog stanja</t>
  </si>
  <si>
    <t>Neto dobit (gubitak) perioda iskazan u bilansu uspjeha</t>
  </si>
  <si>
    <t>4</t>
  </si>
  <si>
    <t>Doprinosi iz plata</t>
  </si>
  <si>
    <t>Doprinosi na plate</t>
  </si>
  <si>
    <t>014</t>
  </si>
  <si>
    <t>Utvrđivanje ukupnog prihoda</t>
  </si>
  <si>
    <t>A</t>
  </si>
  <si>
    <t>B</t>
  </si>
  <si>
    <t>C</t>
  </si>
  <si>
    <t>D</t>
  </si>
  <si>
    <t>K O N T O</t>
  </si>
  <si>
    <t>549</t>
  </si>
  <si>
    <t>Jedinica</t>
  </si>
  <si>
    <t>mjere</t>
  </si>
  <si>
    <t>naknade</t>
  </si>
  <si>
    <t>1</t>
  </si>
  <si>
    <t>547</t>
  </si>
  <si>
    <t>548</t>
  </si>
  <si>
    <t>M.P.</t>
  </si>
  <si>
    <t>Zemljišta</t>
  </si>
  <si>
    <t>Građevinski objekti</t>
  </si>
  <si>
    <t>022 do 024</t>
  </si>
  <si>
    <t>(Naziv pravnog lica)</t>
  </si>
  <si>
    <t>57</t>
  </si>
  <si>
    <t>Uplaćene akontacije</t>
  </si>
  <si>
    <t>DOPRINOSI ZA ŠUME</t>
  </si>
  <si>
    <t>P e r i o d</t>
  </si>
  <si>
    <t>Prosječna plata</t>
  </si>
  <si>
    <t>Prosječan br.zaposl.</t>
  </si>
  <si>
    <t>UKUPNO RASHODI</t>
  </si>
  <si>
    <t>IZVJEŠTAJ O PROMJENAMA U KAPITALU</t>
  </si>
  <si>
    <t>P O Z I C I J A</t>
  </si>
  <si>
    <t>Broj dozvole</t>
  </si>
  <si>
    <t>(Banka)</t>
  </si>
  <si>
    <t>Sjedište i adresa pravnog lica</t>
  </si>
  <si>
    <t>br.</t>
  </si>
  <si>
    <t>rezerve</t>
  </si>
  <si>
    <t>Šifra djelatnosti</t>
  </si>
  <si>
    <t>Šifra općine</t>
  </si>
  <si>
    <t>1.</t>
  </si>
  <si>
    <t>2.</t>
  </si>
  <si>
    <t>3.</t>
  </si>
  <si>
    <t>BANKA</t>
  </si>
  <si>
    <t>4.</t>
  </si>
  <si>
    <t>5.</t>
  </si>
  <si>
    <t>6.</t>
  </si>
  <si>
    <t>7.</t>
  </si>
  <si>
    <t>8.</t>
  </si>
  <si>
    <t>kWh</t>
  </si>
  <si>
    <t>m3</t>
  </si>
  <si>
    <t>O P I S</t>
  </si>
  <si>
    <t xml:space="preserve">Prethodna godina </t>
  </si>
  <si>
    <t>gubitak</t>
  </si>
  <si>
    <t>O p i s</t>
  </si>
  <si>
    <t>32</t>
  </si>
  <si>
    <t>Aktivna vremenska razgraničenja</t>
  </si>
  <si>
    <t>Šifra djelatnosti SKD</t>
  </si>
  <si>
    <t>27.</t>
  </si>
  <si>
    <t>28.</t>
  </si>
  <si>
    <t>29.</t>
  </si>
  <si>
    <t>30.</t>
  </si>
  <si>
    <t>610</t>
  </si>
  <si>
    <t>611</t>
  </si>
  <si>
    <t>620</t>
  </si>
  <si>
    <t>621</t>
  </si>
  <si>
    <t>650</t>
  </si>
  <si>
    <t>651</t>
  </si>
  <si>
    <t>652</t>
  </si>
  <si>
    <t>653</t>
  </si>
  <si>
    <t>654</t>
  </si>
  <si>
    <t>65</t>
  </si>
  <si>
    <t>66</t>
  </si>
  <si>
    <t>660</t>
  </si>
  <si>
    <t>662</t>
  </si>
  <si>
    <t>664</t>
  </si>
  <si>
    <t>670</t>
  </si>
  <si>
    <t>671</t>
  </si>
  <si>
    <t>672</t>
  </si>
  <si>
    <t>673</t>
  </si>
  <si>
    <t>674</t>
  </si>
  <si>
    <t>67</t>
  </si>
  <si>
    <t>68</t>
  </si>
  <si>
    <t xml:space="preserve">Naziv pravnog lica </t>
  </si>
  <si>
    <t>broj</t>
  </si>
  <si>
    <t>K o n t o</t>
  </si>
  <si>
    <t>I z n o s</t>
  </si>
  <si>
    <t>16.</t>
  </si>
  <si>
    <t>17.</t>
  </si>
  <si>
    <t>18.</t>
  </si>
  <si>
    <t>19.</t>
  </si>
  <si>
    <t>20.</t>
  </si>
  <si>
    <t>21.</t>
  </si>
  <si>
    <t>22.</t>
  </si>
  <si>
    <t>23.</t>
  </si>
  <si>
    <t>NAPOMENA:</t>
  </si>
  <si>
    <t>202</t>
  </si>
  <si>
    <t>203</t>
  </si>
  <si>
    <t>204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</si>
  <si>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</si>
  <si>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</si>
  <si>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</si>
  <si>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</si>
  <si>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</si>
  <si>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</si>
  <si>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</si>
  <si>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</si>
  <si>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</si>
  <si>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228</t>
  </si>
  <si>
    <t>Kantonalni ured PU</t>
  </si>
  <si>
    <t>IV</t>
  </si>
  <si>
    <t>III</t>
  </si>
  <si>
    <t>II</t>
  </si>
  <si>
    <t>(red.br. 57. - 54. - 55. - 56., veće od 0</t>
  </si>
  <si>
    <t>059</t>
  </si>
  <si>
    <t>Iznos za povrat ili za prenos u naredni period</t>
  </si>
  <si>
    <t>057</t>
  </si>
  <si>
    <t>57.</t>
  </si>
  <si>
    <t>Obračunata zatezna kamata na iznose pod 55.</t>
  </si>
  <si>
    <t>opravdana u skladu sa Zakonom i Pravilnikom</t>
  </si>
  <si>
    <t>Ranije korištena porezna oslobađanja koja nisu</t>
  </si>
  <si>
    <t>(red.br. 49. - 50. - 51. - 52.), veće od 0</t>
  </si>
  <si>
    <t>Ostatak porezne obaveze za porezni period</t>
  </si>
  <si>
    <t>Stanje obaveza za porez na dobit</t>
  </si>
  <si>
    <t>Porezni kredit za prenos u naredni period</t>
  </si>
  <si>
    <t>preneseni porezni kredit iz preth.perioda</t>
  </si>
  <si>
    <t>c)</t>
  </si>
  <si>
    <t>plaćeni porez po odbitku izvan BiH</t>
  </si>
  <si>
    <t>b)</t>
  </si>
  <si>
    <t>plaćeni porez na dobit izvan BiH</t>
  </si>
  <si>
    <t>a)</t>
  </si>
  <si>
    <t>Porezni kredit (ukupno), od toga:</t>
  </si>
  <si>
    <t>učešće ino kapitala (član 61. zakona)</t>
  </si>
  <si>
    <t>e)</t>
  </si>
  <si>
    <t>slobodne zone i korisnici zona (čl.61.Z.)</t>
  </si>
  <si>
    <t>d)</t>
  </si>
  <si>
    <t>novoosnovano društvo (čl. 61. Zakona)</t>
  </si>
  <si>
    <t>plaćeni porez u BD (čl. 35. i 36. Zakona)</t>
  </si>
  <si>
    <t>plaćeni porez u RS (čl. 35. i 36. Zakona)</t>
  </si>
  <si>
    <t>Umanjenja poreza (ukupno), od toga:</t>
  </si>
  <si>
    <t>poslovna jedinica iz BD (čl.34. Zakona)</t>
  </si>
  <si>
    <t>poslovna jedinica iz RS (čl.34. Zakona)</t>
  </si>
  <si>
    <t>posebnim potrebama (član 33. Zakona)</t>
  </si>
  <si>
    <t>zapošljavanje lica sa invaliditetom i</t>
  </si>
  <si>
    <t>investicije (čl.32. Zakona i čl.26. Prav.)</t>
  </si>
  <si>
    <t>izvoz (čl.31. Zakona i čl.25. Pravilnika)</t>
  </si>
  <si>
    <t>Porezna oslobađanja (ukupno), od toga:</t>
  </si>
  <si>
    <t>049</t>
  </si>
  <si>
    <t>Obračunati porez (red.br. 45. x 10%)</t>
  </si>
  <si>
    <t>048</t>
  </si>
  <si>
    <t>Porezna osnovica (red.br. 45.)</t>
  </si>
  <si>
    <t>48.</t>
  </si>
  <si>
    <t>047</t>
  </si>
  <si>
    <t>046</t>
  </si>
  <si>
    <t>045</t>
  </si>
  <si>
    <t>jedinica u inostranstvu, RS i BD BiH)</t>
  </si>
  <si>
    <t>prethodnih pet godina (osim gubitaka poslovnih</t>
  </si>
  <si>
    <t>044</t>
  </si>
  <si>
    <t>Preneseni neiskorišteni porezni gubici iz</t>
  </si>
  <si>
    <t>043</t>
  </si>
  <si>
    <t>042</t>
  </si>
  <si>
    <t>prihode (čl. 45. do 47. Zakona)</t>
  </si>
  <si>
    <t>transakcija sa povezanim licim, za iskazane</t>
  </si>
  <si>
    <t>041</t>
  </si>
  <si>
    <t>Razlika između tržišnih (viših) i vrijednosti stvarnih</t>
  </si>
  <si>
    <t>(čl. 45. do 47. Zakona)</t>
  </si>
  <si>
    <t>transakcija sa povezanim licima, za ostale rashode</t>
  </si>
  <si>
    <t>040</t>
  </si>
  <si>
    <t>Razlika između tržišnih (nižih) i vrijednosti stvarnih</t>
  </si>
  <si>
    <t>039</t>
  </si>
  <si>
    <t>TRANSFERNE CIJENE</t>
  </si>
  <si>
    <t>V</t>
  </si>
  <si>
    <t>prema računov. propisima i standardima</t>
  </si>
  <si>
    <t>038</t>
  </si>
  <si>
    <t>Neiskazani prihodi koji su trebali biti iskazani</t>
  </si>
  <si>
    <t>društva (član 27. Zakona i član 8. Pravilnika)</t>
  </si>
  <si>
    <t>Prihodi/dobici iz osnova likvidacije zavisnog</t>
  </si>
  <si>
    <t>stav 3. Zakona čl. 12. stav 4. Pravilnika)</t>
  </si>
  <si>
    <t>036</t>
  </si>
  <si>
    <t>Neoprihodovana neiskorištena rezervisanja (čl. 12.</t>
  </si>
  <si>
    <t>rashod (član 12. stav 5. Pravilnika)</t>
  </si>
  <si>
    <t>periodima bila tretirana kao porezno nepriznat</t>
  </si>
  <si>
    <t>Prihodi iz osnova rezervisanja koja su u ranijim</t>
  </si>
  <si>
    <t>(član 22. Zakona i član 22. Pravilnika)</t>
  </si>
  <si>
    <t>ranijim periodima bio porezno nepriznat rashod</t>
  </si>
  <si>
    <t>034</t>
  </si>
  <si>
    <t>Prihodi od naplate potraživanja čiji je otpis u</t>
  </si>
  <si>
    <t>obveznika (čl. 21. Zakona i čl. 21. Pravilnika)</t>
  </si>
  <si>
    <t>033</t>
  </si>
  <si>
    <t>Prihodi od dividendi i udjela u dobiti drugih</t>
  </si>
  <si>
    <t>USKLAĐIVANJE PRIHODA</t>
  </si>
  <si>
    <t>skladu sa račun. propisima i standardima</t>
  </si>
  <si>
    <t>032</t>
  </si>
  <si>
    <t>Nedokumentirani i dr. rashodi koji nisu iskazani u</t>
  </si>
  <si>
    <t>društva (član 29. Zakona i član 8. Pravilnika)</t>
  </si>
  <si>
    <t>Rashodi/gubici iz osnova likvidacije zavisnog</t>
  </si>
  <si>
    <t>svrhe (član 19. stav 3. Pravilnika)</t>
  </si>
  <si>
    <t>Ranije iskorištena ubrzana amortizacija u porezne</t>
  </si>
  <si>
    <t>Pravilnika)</t>
  </si>
  <si>
    <t>u porezne svrhe (član 19. Zakona i član 19.</t>
  </si>
  <si>
    <t>029</t>
  </si>
  <si>
    <t>Ubrzana amortizacija, ukoliko se ista koristi samo</t>
  </si>
  <si>
    <t>(član 17. stav 2. Pravilnika)</t>
  </si>
  <si>
    <t>vrijednost u cjelini već iskorištena u porezne svrhe</t>
  </si>
  <si>
    <t>028</t>
  </si>
  <si>
    <t>Amortizacija i dr. rashodi hardvera i softvera čija je</t>
  </si>
  <si>
    <t>član 17. stav 2. Pravilnika)</t>
  </si>
  <si>
    <t>otpisuju u porezne svrhe (član 18. stav 4. Zakona i</t>
  </si>
  <si>
    <t>Vrijednost hardvera i softvera koji se jednokratno</t>
  </si>
  <si>
    <t>(čl. 17. stav 1. Pravilnika</t>
  </si>
  <si>
    <t>Amortizacija i dr. rashodi stalnih sredstava čija je</t>
  </si>
  <si>
    <t>svrhe (član 18. stav 3. Zakona i član 17. stav 1.</t>
  </si>
  <si>
    <t>1.000 KM koja se jednokratno otpisuju u porezne</t>
  </si>
  <si>
    <t>Stalna sredstva pojedinačne vrijednosti manje od</t>
  </si>
  <si>
    <t>svrhe (čl. 13. Pravilnika)</t>
  </si>
  <si>
    <t>za razvoj koji su u cjelini već iskorišteni u porezne</t>
  </si>
  <si>
    <t>Amortizacija, umanjenja vrijednosti i otpis izdataka</t>
  </si>
  <si>
    <t>1. Zakona i član 13. Pravilnika)</t>
  </si>
  <si>
    <t>jednokratno otpisuju u porezne svrhe (član 13. stav</t>
  </si>
  <si>
    <t>Vrijednost kapitaliziranih izdataka za razvoj koji se</t>
  </si>
  <si>
    <t>15. stav 4. Pravilnika)</t>
  </si>
  <si>
    <t>Ranije više porezno iskorištena amortizacija (član</t>
  </si>
  <si>
    <t>dozvoljene amortizacije (čl.15. st.4. Pravilnika)</t>
  </si>
  <si>
    <t>Razlika između stvarne (niže) i pune porezno</t>
  </si>
  <si>
    <t>ranijim godinama (član 15. stav 5. Pravilnika)</t>
  </si>
  <si>
    <t>Amortizacija koja nije bila porezno priznata u</t>
  </si>
  <si>
    <t>15. do 20. Pravilnika)</t>
  </si>
  <si>
    <t>priznaje po poreznom bilansu (član 18. Zakona i čl</t>
  </si>
  <si>
    <t>dopustive visine i ostala amortizacija koja se ne</t>
  </si>
  <si>
    <t>019</t>
  </si>
  <si>
    <t>Amortizacija koja je obračunata iznad porezno</t>
  </si>
  <si>
    <t>isplatioca (član 32. stav 5. Pravilnika)</t>
  </si>
  <si>
    <t>Porez po odbitku koji je plaćen na vlastiti trošak</t>
  </si>
  <si>
    <t>stav 3. Zakona)</t>
  </si>
  <si>
    <t>016</t>
  </si>
  <si>
    <t>Porez na dobit koji je iskazan kao rashod (član 17</t>
  </si>
  <si>
    <t>1. tačka 2. Zakona)</t>
  </si>
  <si>
    <t>doprinose i druge javne prihode (član član 17. stav</t>
  </si>
  <si>
    <t>Kamate za neblagovremeno plaćene poreze,</t>
  </si>
  <si>
    <t>Novčane kazne i penali (čl. 17. st. 2. Zakona)</t>
  </si>
  <si>
    <t>Zakona i član 14. Pravilnika)</t>
  </si>
  <si>
    <t>smatraju porezno priznatim rashodom (član 14.</t>
  </si>
  <si>
    <t>Otpisi sumnjivih i spornih potraživanja koji se ne</t>
  </si>
  <si>
    <t>bilansa uspjeha (član 16. Zakona)</t>
  </si>
  <si>
    <t>osiguranje i reosiguranje iznad 20% dobiti iz</t>
  </si>
  <si>
    <t>Rezerve/rezervisanja kod banaka i društava za</t>
  </si>
  <si>
    <t>Zakona i član 12. Pravilnika)</t>
  </si>
  <si>
    <t>smatraju porezno dopustivim rashodom (član 12.</t>
  </si>
  <si>
    <t>stav 4. Zakona i član 11. st. 4. Pravilnika)</t>
  </si>
  <si>
    <t>Sponzorstva iznad 2% ukupnog prihoda (član 11.</t>
  </si>
  <si>
    <t>ukupnog prihoda (član 11. stav 3. Zakona)</t>
  </si>
  <si>
    <t>009</t>
  </si>
  <si>
    <t>Neobavezne članarine komorama iznad 0,1%</t>
  </si>
  <si>
    <t>profesionalni sport (član 11. stav 2. Zakona)</t>
  </si>
  <si>
    <t>ukupnog prihoda, kao i ukupni izdaci za</t>
  </si>
  <si>
    <t>obrazovne, naučne i sportske svrhe iznad 3%</t>
  </si>
  <si>
    <t>008</t>
  </si>
  <si>
    <t>Date donacije za humanitarne, kulturne,</t>
  </si>
  <si>
    <t>Zakona i član 11. Pravilnika)</t>
  </si>
  <si>
    <t>nisu direktno vezani za poslovanje (član 11. stav 1.</t>
  </si>
  <si>
    <t>djelatnost, kao i ukupni troškovi reprezentacije koji</t>
  </si>
  <si>
    <t>007</t>
  </si>
  <si>
    <t>70% troškova reprezentacije koja se odnosi na</t>
  </si>
  <si>
    <t>Zakona i član 10. Pravilnika)</t>
  </si>
  <si>
    <t>i troškovi ličnih primanja iz osnova dobiti (član 10.</t>
  </si>
  <si>
    <t>oporezivanja u skladu sa posebnim propisima, kao</t>
  </si>
  <si>
    <t>006</t>
  </si>
  <si>
    <t>Troškovi ličnih primanja zaposlenih i dr. fizičkih lica</t>
  </si>
  <si>
    <t>prosječne cijene (član 9. Zakona)</t>
  </si>
  <si>
    <t>robe iznad iznosa obračunatog po metodi</t>
  </si>
  <si>
    <t>005</t>
  </si>
  <si>
    <t>Troškovi materijala, odnosno vrijednost prodate</t>
  </si>
  <si>
    <t>USKLAĐIVANJE RASHODA</t>
  </si>
  <si>
    <t>Zakona i čl. 7. i 18. Pravilnika)</t>
  </si>
  <si>
    <t>004</t>
  </si>
  <si>
    <t>Kapitalni gubici iz bilansa stanja (član 7. stav 4.</t>
  </si>
  <si>
    <t>003</t>
  </si>
  <si>
    <t>Kapitalni dobici iz bilansa stanja (član 7. stav 4.</t>
  </si>
  <si>
    <t>KAPITALNI DOBICI I GUBICI</t>
  </si>
  <si>
    <t>002</t>
  </si>
  <si>
    <t>Gubitak poslovne godine (predznak "minus")</t>
  </si>
  <si>
    <t>001</t>
  </si>
  <si>
    <t>Dobit poslovne godine</t>
  </si>
  <si>
    <t>II.</t>
  </si>
  <si>
    <t>I.</t>
  </si>
  <si>
    <t>Napomena:</t>
  </si>
  <si>
    <t>xxxxxxxxxx</t>
  </si>
  <si>
    <t>Neiskorišteno</t>
  </si>
  <si>
    <t>Rezervisanja za rizike i obaveze koje se ne</t>
  </si>
  <si>
    <t>UKUPNO:</t>
  </si>
  <si>
    <t>UKUPNO (4+5)</t>
  </si>
  <si>
    <t>PRODATO (6)</t>
  </si>
  <si>
    <t xml:space="preserve"> - Teretna vozila </t>
  </si>
  <si>
    <r>
      <rPr>
        <b/>
        <u/>
        <sz val="9"/>
        <color indexed="9"/>
        <rFont val="Arial"/>
        <family val="2"/>
        <charset val="238"/>
      </rPr>
      <t>UVOZNI</t>
    </r>
    <r>
      <rPr>
        <b/>
        <sz val="9"/>
        <color indexed="9"/>
        <rFont val="Arial"/>
        <family val="2"/>
        <charset val="238"/>
      </rPr>
      <t xml:space="preserve"> STROJEVI, OPREMA I TRANSPORTNA SRED.</t>
    </r>
  </si>
  <si>
    <r>
      <t>STROJEVI I OPREMA -</t>
    </r>
    <r>
      <rPr>
        <b/>
        <u/>
        <sz val="9"/>
        <color indexed="9"/>
        <rFont val="Arial"/>
        <family val="2"/>
        <charset val="238"/>
      </rPr>
      <t>DOMAĆA</t>
    </r>
  </si>
  <si>
    <r>
      <t>TRANSPORTNA SREDSTVA -</t>
    </r>
    <r>
      <rPr>
        <b/>
        <u/>
        <sz val="9"/>
        <color indexed="9"/>
        <rFont val="Arial"/>
        <family val="2"/>
        <charset val="238"/>
      </rPr>
      <t>DOMAĆA</t>
    </r>
  </si>
  <si>
    <t>Od ukupnih investicija u NOVA sredstva</t>
  </si>
  <si>
    <t>RAZLIKA</t>
  </si>
  <si>
    <t>NOVA   (4)</t>
  </si>
  <si>
    <t>POLOVNA      (5)</t>
  </si>
  <si>
    <t>Prezime i ime ili Naziv / firma</t>
  </si>
  <si>
    <t>Visina ugovorenog</t>
  </si>
  <si>
    <t>vlasnika udjela ili zastupnika</t>
  </si>
  <si>
    <t>(upisanog) temeljnog</t>
  </si>
  <si>
    <t>više vlasnika zajedničkog udjela</t>
  </si>
  <si>
    <t>Dostava podataka po članu 327. Zakona o privrednim društvima u Registracijski sud</t>
  </si>
  <si>
    <t>UKUPNO po izvorima:</t>
  </si>
  <si>
    <t>UKUPNO po godinama:</t>
  </si>
  <si>
    <t>Porezni gubitak</t>
  </si>
  <si>
    <t>po godinama</t>
  </si>
  <si>
    <t>ISKORŠTENO PO GODINAMA</t>
  </si>
  <si>
    <t>Godina</t>
  </si>
  <si>
    <t>(za prenos)</t>
  </si>
  <si>
    <t>U pregled se NE uključuju porezni gubici poslovnih jedinica u inostranstvu, RS i BD BiH, kao ni porezni gubici iz poslovanja sa povezanim licima.</t>
  </si>
  <si>
    <r>
      <t xml:space="preserve">PREGLED NASTALIH, ISKORIŠTENIH I NEISKORIŠTENIH </t>
    </r>
    <r>
      <rPr>
        <b/>
        <u/>
        <sz val="12"/>
        <color indexed="9"/>
        <rFont val="Arial"/>
        <family val="2"/>
        <charset val="238"/>
      </rPr>
      <t>POREZNIH GUBITAKA</t>
    </r>
  </si>
  <si>
    <t>Dozvoljeno</t>
  </si>
  <si>
    <t>Korišteno</t>
  </si>
  <si>
    <t>Kamate za poreze i doprinose</t>
  </si>
  <si>
    <t>Kazne i penali</t>
  </si>
  <si>
    <t xml:space="preserve">Donacije = </t>
  </si>
  <si>
    <t>Reprezentacija</t>
  </si>
  <si>
    <t>Porez po odbitku</t>
  </si>
  <si>
    <t>Prijenos u porezni kredit</t>
  </si>
  <si>
    <t>isplaćenih iznad iznosa koji je oslobođen</t>
  </si>
  <si>
    <t>Adresa računovođe</t>
  </si>
  <si>
    <t>Ukupna</t>
  </si>
  <si>
    <t>Poslovna</t>
  </si>
  <si>
    <t>Amortizacija koja nije porezno priznata</t>
  </si>
  <si>
    <t>Porez na dohodak</t>
  </si>
  <si>
    <t>xxxxxxxxx</t>
  </si>
  <si>
    <t xml:space="preserve">Stope </t>
  </si>
  <si>
    <t>684</t>
  </si>
  <si>
    <t>Narudžbenica</t>
  </si>
  <si>
    <t>( % )</t>
  </si>
  <si>
    <t>( KM )</t>
  </si>
  <si>
    <t>Budžet Federacije BiH</t>
  </si>
  <si>
    <t>Budžet Kantona</t>
  </si>
  <si>
    <t>Budžet općine</t>
  </si>
  <si>
    <t>Uplata naknade</t>
  </si>
  <si>
    <t>kvartal</t>
  </si>
  <si>
    <t>1.+2.</t>
  </si>
  <si>
    <t>BILANS USPJEHA</t>
  </si>
  <si>
    <t xml:space="preserve"> - u KM</t>
  </si>
  <si>
    <t>Grupa</t>
  </si>
  <si>
    <t>Oznaka</t>
  </si>
  <si>
    <t>konta,</t>
  </si>
  <si>
    <t>za AOP</t>
  </si>
  <si>
    <t>konto</t>
  </si>
  <si>
    <t>I. DOBIT ILI GUBITAK PERIODA</t>
  </si>
  <si>
    <t>POSLOVNI PRIHODI I RASHODI</t>
  </si>
  <si>
    <t>1. Prihodi od prodaje robe (203 do 205)</t>
  </si>
  <si>
    <t xml:space="preserve">     a) Prihodi od prodaje robe povezanim pravnim licima  </t>
  </si>
  <si>
    <t xml:space="preserve">     b) Prihodi od prodaje robe na domaćem tržištu  </t>
  </si>
  <si>
    <t xml:space="preserve">     c) Prihodi od prodaje robe na stranom tržištu  </t>
  </si>
  <si>
    <t>2. Prihodi od prodaje učinaka  (207 do 209)</t>
  </si>
  <si>
    <t xml:space="preserve">     a)Prihodi od prodaje učinaka povezanim pravnim licima  </t>
  </si>
  <si>
    <t xml:space="preserve">     b)Prihodi od prodaje učinaka na domaćem tržištu  </t>
  </si>
  <si>
    <t xml:space="preserve">     c)Prihodi od prodaje učinaka na stranom tržištu  </t>
  </si>
  <si>
    <t xml:space="preserve">3. Prihodi od aktiviranja ili potrošnje robe i učinaka  </t>
  </si>
  <si>
    <t xml:space="preserve">4. Ostali poslovni prihodi  </t>
  </si>
  <si>
    <t xml:space="preserve">1. Nabavna vrijednost prodate robe  </t>
  </si>
  <si>
    <t xml:space="preserve">2. Materijalni troškovi  </t>
  </si>
  <si>
    <t>520, 521</t>
  </si>
  <si>
    <t xml:space="preserve">     a) Troškovi plaća i naknada plaća zaposlenima</t>
  </si>
  <si>
    <t>523, 524</t>
  </si>
  <si>
    <t xml:space="preserve">     b) Troškovi ostalih primanja, naknada i prava zaposlenih</t>
  </si>
  <si>
    <t>527, 529</t>
  </si>
  <si>
    <t xml:space="preserve"> 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</si>
  <si>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</si>
  <si>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</si>
  <si>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</si>
  <si>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</si>
  <si>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</si>
  <si>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</si>
  <si>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 11 i 12, ili 595</t>
  </si>
  <si>
    <t>Povećanje vrijednosti zaliha učinaka</t>
  </si>
  <si>
    <t>Smanjenje vrijednosti zaliha učinaka</t>
  </si>
  <si>
    <r>
      <t xml:space="preserve">Dobit od poslovnih aktivnosti </t>
    </r>
    <r>
      <rPr>
        <sz val="11"/>
        <rFont val="Calibri"/>
        <family val="2"/>
        <charset val="238"/>
        <scheme val="minor"/>
      </rPr>
      <t>(201-212)</t>
    </r>
  </si>
  <si>
    <r>
      <t xml:space="preserve">Gubitak od poslovnih aktivnosti </t>
    </r>
    <r>
      <rPr>
        <sz val="11"/>
        <rFont val="Calibri"/>
        <family val="2"/>
        <charset val="238"/>
        <scheme val="minor"/>
      </rPr>
      <t>(212-201)</t>
    </r>
  </si>
  <si>
    <t>FINANSIJSKI PRIHODI I RASHODI</t>
  </si>
  <si>
    <t xml:space="preserve">1. Finansijski prihodi od povezanih pravnih lica  </t>
  </si>
  <si>
    <t xml:space="preserve">2. Prihodi od kamata  </t>
  </si>
  <si>
    <t xml:space="preserve">3. Pozitivne kursne razlike  </t>
  </si>
  <si>
    <t xml:space="preserve">4. Prihodi od efekata valutne klauzule  </t>
  </si>
  <si>
    <t xml:space="preserve">5. Prihodi od učešća u dobiti zajedničkih ulaganja  </t>
  </si>
  <si>
    <t xml:space="preserve">6. Ostali finansijski prihodi  </t>
  </si>
  <si>
    <t>560</t>
  </si>
  <si>
    <t xml:space="preserve">1. Finansijski rashodi iz odnosa s povezanim pravnim licima  </t>
  </si>
  <si>
    <t>561</t>
  </si>
  <si>
    <t xml:space="preserve">2. Rashodi kamata  </t>
  </si>
  <si>
    <t>562</t>
  </si>
  <si>
    <t xml:space="preserve">3. Negativne kursne razlike  </t>
  </si>
  <si>
    <t>563</t>
  </si>
  <si>
    <t xml:space="preserve">4. Rashodi iz osnova valutne klauzule  </t>
  </si>
  <si>
    <t>569</t>
  </si>
  <si>
    <t xml:space="preserve">5. Ostali finansijski rashodi  </t>
  </si>
  <si>
    <t>OSTALI PRIHODI I RASHODI</t>
  </si>
  <si>
    <t>67 bez 673</t>
  </si>
  <si>
    <t>57 bez 573</t>
  </si>
  <si>
    <t>Ostali rashodi i gubici</t>
  </si>
  <si>
    <t>570</t>
  </si>
  <si>
    <t xml:space="preserve">1. Gubici od prodaje i rashodovanja stalnih sredstava  </t>
  </si>
  <si>
    <t>571</t>
  </si>
  <si>
    <t xml:space="preserve">2. Gubici od prodaje i rashodovanja investicijskih nekretnina  </t>
  </si>
  <si>
    <t>572</t>
  </si>
  <si>
    <t xml:space="preserve">3. Gubici od prodaje i rashodovanja bioloških sredstava  </t>
  </si>
  <si>
    <t>574</t>
  </si>
  <si>
    <t xml:space="preserve">4. Gubici od prodaje učešća u kapitalu i vrijednosnih papira  </t>
  </si>
  <si>
    <t>575</t>
  </si>
  <si>
    <t xml:space="preserve">5. Gubici od prodaje materijala  </t>
  </si>
  <si>
    <t>576</t>
  </si>
  <si>
    <t xml:space="preserve">6. Manjkovi  </t>
  </si>
  <si>
    <t>577</t>
  </si>
  <si>
    <t xml:space="preserve">7. Rashodi iz osnova zaštite od rizika </t>
  </si>
  <si>
    <t>578</t>
  </si>
  <si>
    <t xml:space="preserve">8. Rashodi po osnovu ispravke vrijednosti i otpisa potraživanja  </t>
  </si>
  <si>
    <t>579</t>
  </si>
  <si>
    <t xml:space="preserve">PRIHODI I RASHODI OD USKLAĐIVANJA VRIJEDNOSTI SREDSTAVA </t>
  </si>
  <si>
    <t>68 bez 688</t>
  </si>
  <si>
    <t>683</t>
  </si>
  <si>
    <t xml:space="preserve">    i finansijskih sredstava raspoloživih za prodaju  </t>
  </si>
  <si>
    <t xml:space="preserve">6. Prihodi od usklađivanja vrijednosti zaliha  </t>
  </si>
  <si>
    <t>686</t>
  </si>
  <si>
    <t xml:space="preserve">9. Prihodi od usklađivanja vrijednosti ostalih sredstava  </t>
  </si>
  <si>
    <t>58 bez 588</t>
  </si>
  <si>
    <t>580</t>
  </si>
  <si>
    <t xml:space="preserve">1. Umanjenje vrijednosti nematerijalnih sredstava  </t>
  </si>
  <si>
    <t>581</t>
  </si>
  <si>
    <t xml:space="preserve">2. Umanjenje vrijednosti materijalnih stalnih sredstava  </t>
  </si>
  <si>
    <t>582</t>
  </si>
  <si>
    <t>3. Umanjenje vrij.invest.nekretnina za koje se obračunava amort.</t>
  </si>
  <si>
    <t>583</t>
  </si>
  <si>
    <t>4. Umanjenje vrij.bioloških sredstava za koja se obračunava amort.</t>
  </si>
  <si>
    <t>584</t>
  </si>
  <si>
    <t xml:space="preserve">    sredstava raspoloživih za prodaju  </t>
  </si>
  <si>
    <t>585</t>
  </si>
  <si>
    <t xml:space="preserve">6. Umanjenje vrijednosti zaliha  </t>
  </si>
  <si>
    <t>586</t>
  </si>
  <si>
    <t xml:space="preserve">7. Umanjenje vrijednosti kratkoročnih finansijskih plasmana  </t>
  </si>
  <si>
    <t>589</t>
  </si>
  <si>
    <t xml:space="preserve">8. Umanjenje vrijednosti ostalih sredstava  </t>
  </si>
  <si>
    <t>dio 64</t>
  </si>
  <si>
    <t>640</t>
  </si>
  <si>
    <t>641</t>
  </si>
  <si>
    <t xml:space="preserve">Povećanje vrijednosti bioloških sredstava koja se ne amortizuju  </t>
  </si>
  <si>
    <t>642</t>
  </si>
  <si>
    <t>643</t>
  </si>
  <si>
    <t>644</t>
  </si>
  <si>
    <t xml:space="preserve">Smanjenje vrijednosti bioloških sredstava koja se ne amortizuju  </t>
  </si>
  <si>
    <t>645</t>
  </si>
  <si>
    <t>690, 691</t>
  </si>
  <si>
    <t>590, 591</t>
  </si>
  <si>
    <t>DOBIT ILI GUBITAK NEPREKINUTOG POSLOVANJA</t>
  </si>
  <si>
    <t>POREZ NA DOBIT NEPREKINUTOG POSLOVANJA</t>
  </si>
  <si>
    <t>dio 721</t>
  </si>
  <si>
    <t>Porezni rashodi perioda</t>
  </si>
  <si>
    <t>dio 722</t>
  </si>
  <si>
    <t>Odloženi porezni rashodi perioda</t>
  </si>
  <si>
    <t>dio 723</t>
  </si>
  <si>
    <t>Odloženi porezni prihodi perioda</t>
  </si>
  <si>
    <t>NETO DOBIT ILI GUBITAK NEPREKINUTOG POSLOVANJA</t>
  </si>
  <si>
    <t>DOBIT ILI GUBITAK PREKINUTOG POSLOVANJA</t>
  </si>
  <si>
    <t>673 i 688</t>
  </si>
  <si>
    <t>573 i 588</t>
  </si>
  <si>
    <t>dio 72</t>
  </si>
  <si>
    <t>Porez na dobit od prekinutog poslovanja</t>
  </si>
  <si>
    <t>Neto dobit prekinutog poslovanja (306-307-308)&gt;0</t>
  </si>
  <si>
    <t>Neto gubitak prekinutog poslovanja (306-307-308)&lt;0</t>
  </si>
  <si>
    <t>NETO DOBIT ILI GUBITAK PERIODA</t>
  </si>
  <si>
    <t>723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</si>
  <si>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</si>
  <si>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</si>
  <si>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</si>
  <si>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</si>
  <si>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</si>
  <si>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</si>
  <si>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</si>
  <si>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</si>
  <si>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3. Aktuarski gubici po planovima definisanih primanja</t>
  </si>
  <si>
    <t>4. Gubici iz osnova efikasnog dijela zaštite novčanog toka</t>
  </si>
  <si>
    <t>5. Ostali nerealizovani gubici i gubici utvrđeni direktno u kapitalu</t>
  </si>
  <si>
    <t>Obračunati odloženi porez na ostalu sveobuhvatnu dobit</t>
  </si>
  <si>
    <t>Neto dobit/gubitak perioda prema vlasništvu (311 ili 312)</t>
  </si>
  <si>
    <t xml:space="preserve">     a) vlasnicima matice</t>
  </si>
  <si>
    <t xml:space="preserve">     b) vlasnicima manjinskih interesa</t>
  </si>
  <si>
    <t>Zarada po dionici:</t>
  </si>
  <si>
    <t xml:space="preserve">     a) obična</t>
  </si>
  <si>
    <t xml:space="preserve">     b) razdjeljena</t>
  </si>
  <si>
    <t xml:space="preserve">Dana </t>
  </si>
  <si>
    <t xml:space="preserve">Ostali prihodi i dobici  </t>
  </si>
  <si>
    <t>64</t>
  </si>
  <si>
    <t>690</t>
  </si>
  <si>
    <t>691</t>
  </si>
  <si>
    <t>699</t>
  </si>
  <si>
    <t>519</t>
  </si>
  <si>
    <t>520</t>
  </si>
  <si>
    <t>521</t>
  </si>
  <si>
    <t>523</t>
  </si>
  <si>
    <t>527</t>
  </si>
  <si>
    <t>524</t>
  </si>
  <si>
    <t>529</t>
  </si>
  <si>
    <t>536</t>
  </si>
  <si>
    <t>54</t>
  </si>
  <si>
    <t>550</t>
  </si>
  <si>
    <t>551</t>
  </si>
  <si>
    <t>552</t>
  </si>
  <si>
    <t>553</t>
  </si>
  <si>
    <t>554</t>
  </si>
  <si>
    <t>555</t>
  </si>
  <si>
    <t>556</t>
  </si>
  <si>
    <t>559</t>
  </si>
  <si>
    <t>573</t>
  </si>
  <si>
    <t>588</t>
  </si>
  <si>
    <t>58</t>
  </si>
  <si>
    <t>590</t>
  </si>
  <si>
    <t>591</t>
  </si>
  <si>
    <t>595</t>
  </si>
  <si>
    <t>596</t>
  </si>
  <si>
    <t>599</t>
  </si>
  <si>
    <t>69 bez 699</t>
  </si>
  <si>
    <t>59 bez 599</t>
  </si>
  <si>
    <t>Bruto Dobit (Gubitak)</t>
  </si>
  <si>
    <t>RASHODI</t>
  </si>
  <si>
    <t>PRIHODI</t>
  </si>
  <si>
    <t>3. Troškovi plaća i ostalih ličnih primanja (216 do 218)</t>
  </si>
  <si>
    <t>DOMAĆE TRŽ.</t>
  </si>
  <si>
    <t xml:space="preserve"> Iznos Poreza na dobit</t>
  </si>
  <si>
    <t xml:space="preserve"> % Poreza na dobit</t>
  </si>
  <si>
    <t xml:space="preserve">Odloženi porezni rashodi </t>
  </si>
  <si>
    <t>Odloženi porezni prihodi</t>
  </si>
  <si>
    <t>DOBICI UTVRĐENI DIREKTNO U KAPITALU</t>
  </si>
  <si>
    <t>2. Dobici od promj.fer vrij.finans.sredstava raspoloživih za prodaju</t>
  </si>
  <si>
    <t>3. Dobici iz osnova prevođ.finans.izvještaja inostranog poslovanja</t>
  </si>
  <si>
    <t>GUBICI UTVRĐENI DIREKTNO U KAPITALU</t>
  </si>
  <si>
    <t xml:space="preserve">1. Gubici od promj.fer vrij.finans.sredstava raspoloživih za prodaju </t>
  </si>
  <si>
    <t>2. Gubici iz osnova prevođ.finans.izvještaja inostranog poslovanja</t>
  </si>
  <si>
    <t>% dobiti koji pripada vlasnicima manjinskoh interesa</t>
  </si>
  <si>
    <t>69</t>
  </si>
  <si>
    <t>A. STALNA SREDSTVA I DUGOROČNI PLASMANI</t>
  </si>
  <si>
    <t>(002+008+014+015+020+021+030+033)</t>
  </si>
  <si>
    <t>Kapitalizirana ulaganja u razvoj</t>
  </si>
  <si>
    <t>Koncesije, patenti i druga prava</t>
  </si>
  <si>
    <t>Ostala nematerijalna sredstva</t>
  </si>
  <si>
    <t>Avansi i nematerijalna sredstva u pripremi</t>
  </si>
  <si>
    <t>013, 014</t>
  </si>
  <si>
    <t>015, 017</t>
  </si>
  <si>
    <t>Postrojenja i oprema</t>
  </si>
  <si>
    <t>025, 027</t>
  </si>
  <si>
    <t>Avansi i nekretnine, postrojenja i oprema u pripremi</t>
  </si>
  <si>
    <t>III. Investicijske nekretnine</t>
  </si>
  <si>
    <t>III. Biološka sredstva (016 do 019)</t>
  </si>
  <si>
    <t xml:space="preserve">Šume </t>
  </si>
  <si>
    <t>Višegodišnji zasadi</t>
  </si>
  <si>
    <t>045, 047</t>
  </si>
  <si>
    <t>Avansi i biološka sredstva u pripremi</t>
  </si>
  <si>
    <t>Učešće u kapitalu povezanih pravnih lica</t>
  </si>
  <si>
    <t>Učešće u kapitalu drugih pravnih lica</t>
  </si>
  <si>
    <t>Dugoročni krediti dati povezanim pravnim licima</t>
  </si>
  <si>
    <t>063</t>
  </si>
  <si>
    <t>Dugoročni krediti dati u zemlji</t>
  </si>
  <si>
    <t>064</t>
  </si>
  <si>
    <t>Dugoročni krediti dati u inostranstvu</t>
  </si>
  <si>
    <t>065</t>
  </si>
  <si>
    <t>Finansijska sredstva raspoloživa za prodaju</t>
  </si>
  <si>
    <t>066</t>
  </si>
  <si>
    <t>Finansijska sredstva koja se drže do roka dospjeća</t>
  </si>
  <si>
    <t>Ostali dugoročni finansijski plasmani</t>
  </si>
  <si>
    <t>070</t>
  </si>
  <si>
    <t>Potraživanja od povezanih pravnih lica</t>
  </si>
  <si>
    <t>071 do 078</t>
  </si>
  <si>
    <t>Ostala dugoročna potraživanja</t>
  </si>
  <si>
    <t xml:space="preserve">VIII. Dugoročna razgraničenja </t>
  </si>
  <si>
    <t>B) ODLOŽENA POREZNA SREDSTVA</t>
  </si>
  <si>
    <t>10 do 15</t>
  </si>
  <si>
    <t>Sirovine, materijal, rezervni dijelovi i sitan inventar</t>
  </si>
  <si>
    <t>Proizvodnja u toku, poluproizvodi i nedovršene usluge</t>
  </si>
  <si>
    <t>Roba</t>
  </si>
  <si>
    <t>15</t>
  </si>
  <si>
    <t>14</t>
  </si>
  <si>
    <t>Stalna sr.namjenjena prodaji i obustavljeno poslovanje</t>
  </si>
  <si>
    <t>Dati avansi</t>
  </si>
  <si>
    <t xml:space="preserve">Gotovina, kratkoročna potraživanja </t>
  </si>
  <si>
    <t>Gotovina i gotovinski ekvivalenti (045+046)</t>
  </si>
  <si>
    <t>20 bez 207</t>
  </si>
  <si>
    <t>a) Gotovina</t>
  </si>
  <si>
    <t>b) Gotovinski ekvivalenti</t>
  </si>
  <si>
    <t>21, 22, 23</t>
  </si>
  <si>
    <t>Kratkoročna potraživanja (048 do 052)</t>
  </si>
  <si>
    <t>a) Kupci - povezana pravna lica</t>
  </si>
  <si>
    <t>b) Kupci u zemlji</t>
  </si>
  <si>
    <t>c) Kupci u inostranstvu</t>
  </si>
  <si>
    <t>d) Potraživanja iz specifičnih poslova</t>
  </si>
  <si>
    <t>e) Druga kratkoročna potraživanja</t>
  </si>
  <si>
    <t>Kratkoročni finansijski plasmani (054 do 060)</t>
  </si>
  <si>
    <t>240</t>
  </si>
  <si>
    <t>a) Kratkoročni krediti povezanim pravnim licima</t>
  </si>
  <si>
    <t>241</t>
  </si>
  <si>
    <t>b) Kratkoročni krediti dati u zemlji</t>
  </si>
  <si>
    <t>c) Kratkoročni krediti dati u inostranstvu</t>
  </si>
  <si>
    <t>d) Kratkoročni dio dugoročnih plasmana</t>
  </si>
  <si>
    <t>e) Finansijska sredstva namjenjena trgovanju</t>
  </si>
  <si>
    <t>f) Druga finansijska sredstva po fer vrijednosti</t>
  </si>
  <si>
    <t>g) Ostali kratkoročni plasmani</t>
  </si>
  <si>
    <t>242</t>
  </si>
  <si>
    <t>243, 244</t>
  </si>
  <si>
    <t>245</t>
  </si>
  <si>
    <t>246</t>
  </si>
  <si>
    <t>248</t>
  </si>
  <si>
    <t>Potraživanja za PDV</t>
  </si>
  <si>
    <t>VII. Druga dugoročna potraživanja (031+032)</t>
  </si>
  <si>
    <t>V. Ostala (specifična) stalna materijalna sredstva</t>
  </si>
  <si>
    <t>28 bez 288</t>
  </si>
  <si>
    <t>288</t>
  </si>
  <si>
    <t>D) ODLOŽENA POREZNA SREDSTVA</t>
  </si>
  <si>
    <t>290</t>
  </si>
  <si>
    <t>E) GUBITAK IZNAD VISINE KAPITALA</t>
  </si>
  <si>
    <t>88</t>
  </si>
  <si>
    <t>Vanbilansna aktiva</t>
  </si>
  <si>
    <t>067</t>
  </si>
  <si>
    <t>Ukupno aktiva (065+066)</t>
  </si>
  <si>
    <t xml:space="preserve">PASIVA </t>
  </si>
  <si>
    <t>300</t>
  </si>
  <si>
    <t>Udjeli članova društva sa ograničenom odgovornošću</t>
  </si>
  <si>
    <t>Zadružni udjeli</t>
  </si>
  <si>
    <t>Ulozi</t>
  </si>
  <si>
    <t>Državni kapital</t>
  </si>
  <si>
    <t>Ostali osnovni kapital</t>
  </si>
  <si>
    <t>III. Emisiona premija</t>
  </si>
  <si>
    <t>IV. Rezerve (112+113)</t>
  </si>
  <si>
    <t>Zakonske rezerve</t>
  </si>
  <si>
    <t>Statutarne i druge rezerve</t>
  </si>
  <si>
    <t>dio 33</t>
  </si>
  <si>
    <t>II.  Upisani neuplaćeni kapital</t>
  </si>
  <si>
    <t>VI.  Nerealizovani dobici</t>
  </si>
  <si>
    <t>V.   Revalorizacione rezerve</t>
  </si>
  <si>
    <t>I.   Osnovni kapital (103 do 108)</t>
  </si>
  <si>
    <t>VII. Nerealizovani gubici</t>
  </si>
  <si>
    <t>VIII. Neraspoređena dobit (118 do 121)</t>
  </si>
  <si>
    <t>Neraspoređena dobit ranijih godina</t>
  </si>
  <si>
    <t>Neraspoređena dobit izvještajne godine</t>
  </si>
  <si>
    <t>Neraspoređeni višak prihoda ranijih godina</t>
  </si>
  <si>
    <t>Neraspoređeni višak prihoda izvještajne godine</t>
  </si>
  <si>
    <t>IX. Gubitak do visine kapitala (123 do 126)</t>
  </si>
  <si>
    <t>Gubitak ranijih godina</t>
  </si>
  <si>
    <t>Gubitak izvještajne godine</t>
  </si>
  <si>
    <t>Nepokriveni višak rashoda ranijih godina</t>
  </si>
  <si>
    <t>Nepokriveni višak rashoda izvještajne godine</t>
  </si>
  <si>
    <t>350</t>
  </si>
  <si>
    <t>X.  Otkupljene vlastite dionice i udjeli</t>
  </si>
  <si>
    <t>dio 40</t>
  </si>
  <si>
    <t>Dugoročna rezervisanja za troškove i rizike</t>
  </si>
  <si>
    <t>Dugoročna razgraničenja</t>
  </si>
  <si>
    <t>410</t>
  </si>
  <si>
    <t>411</t>
  </si>
  <si>
    <t>412</t>
  </si>
  <si>
    <t>415, 416</t>
  </si>
  <si>
    <t>417</t>
  </si>
  <si>
    <t>419</t>
  </si>
  <si>
    <t>Obaveze koje se mogu konvertovati u kapital</t>
  </si>
  <si>
    <t>Obaveze prema povezanim pravnim licima</t>
  </si>
  <si>
    <t>Obaveze po dugoročnim vrijednosnim papirima</t>
  </si>
  <si>
    <t>Dugoročni krediti</t>
  </si>
  <si>
    <t>Dugoročne obaveze po finansijskom lizingu</t>
  </si>
  <si>
    <t>Dugoročne obaveze po fer vrijednosti kroz račun dobiti i gubitka</t>
  </si>
  <si>
    <t>Ostale dugoročne obaveze</t>
  </si>
  <si>
    <t>408</t>
  </si>
  <si>
    <t>D) ODLOŽENE POREZNE OBAVEZE</t>
  </si>
  <si>
    <t>420</t>
  </si>
  <si>
    <t>Kratkoročni krediti uzeti u zemlji</t>
  </si>
  <si>
    <t>Kratkoročni krediti uzeti u inostranstvu</t>
  </si>
  <si>
    <t>Kratkoročni dio dugoročnih obaveza</t>
  </si>
  <si>
    <t>Kratkoročne obaveze po fer vrijednosti kroz račun dobiti i gubitka</t>
  </si>
  <si>
    <t>421</t>
  </si>
  <si>
    <t>422</t>
  </si>
  <si>
    <t>423</t>
  </si>
  <si>
    <t>424, 425</t>
  </si>
  <si>
    <t>427</t>
  </si>
  <si>
    <t>429</t>
  </si>
  <si>
    <t>430</t>
  </si>
  <si>
    <t>Primljeni avansi, depoziti i kaucije</t>
  </si>
  <si>
    <t>431</t>
  </si>
  <si>
    <t>432</t>
  </si>
  <si>
    <t>433</t>
  </si>
  <si>
    <t>439</t>
  </si>
  <si>
    <t>Dobavljači - povezana pravna lica</t>
  </si>
  <si>
    <t>Dobavljači u zemlji</t>
  </si>
  <si>
    <t>Dobavljači u inostranstvu</t>
  </si>
  <si>
    <t>Ostale obaveze iz poslovanja</t>
  </si>
  <si>
    <t>III.  Obaveze iz specifičnih poslova</t>
  </si>
  <si>
    <t>450 do 452</t>
  </si>
  <si>
    <t>453 do 455</t>
  </si>
  <si>
    <t>456 do 458</t>
  </si>
  <si>
    <t>Obaveze po osnovu plaća i naknada plaća</t>
  </si>
  <si>
    <t>Obaveze po osnovu naknada plaća koje se refundiraju</t>
  </si>
  <si>
    <t>Obaveze za ostala primanja zaposlenih</t>
  </si>
  <si>
    <t>46</t>
  </si>
  <si>
    <t>V.   Druge obaveze</t>
  </si>
  <si>
    <t>VI.  Obaveze za PDV</t>
  </si>
  <si>
    <t>48 bez 481</t>
  </si>
  <si>
    <t>VII. Obaveze za ostale poreze i druge dažbine</t>
  </si>
  <si>
    <t>481</t>
  </si>
  <si>
    <t>VIII.Obaveze za porez na dobit</t>
  </si>
  <si>
    <t>49 bez 495</t>
  </si>
  <si>
    <t>F) PASIVNA VREMENSKA RAZGRANIČENJA</t>
  </si>
  <si>
    <t>495</t>
  </si>
  <si>
    <t>G) ODLOŽENE POREZNE OBAVEZE</t>
  </si>
  <si>
    <t>89</t>
  </si>
  <si>
    <t>Vanbilansna pasiva</t>
  </si>
  <si>
    <t>Ukupna pasiva (166+167)</t>
  </si>
  <si>
    <t xml:space="preserve">Grupa </t>
  </si>
  <si>
    <t>(neto)</t>
  </si>
  <si>
    <t xml:space="preserve">Učešća u kapitalu povezanih pravnih lica  </t>
  </si>
  <si>
    <t xml:space="preserve">Učešća u kapitalu drugih pravnih lica  </t>
  </si>
  <si>
    <t xml:space="preserve">Dugoročni krediti dati povezanim pravnim licima  </t>
  </si>
  <si>
    <t xml:space="preserve">Dugoročni krediti dati u zemlji  </t>
  </si>
  <si>
    <t xml:space="preserve">Dugoročni krediti dati u inostranstvo  </t>
  </si>
  <si>
    <t xml:space="preserve">Finansijska sredstva raspoloživa za prodaju  </t>
  </si>
  <si>
    <t xml:space="preserve">Finansijska sredstva koja se drže do roka dospijeća  </t>
  </si>
  <si>
    <t xml:space="preserve">Ostali dugoročni finansijski plasmani  </t>
  </si>
  <si>
    <t xml:space="preserve">Potraživanja od povezanih pravnih lica  </t>
  </si>
  <si>
    <t>071</t>
  </si>
  <si>
    <t xml:space="preserve">Potraživanja po osnovu prodaje na kredit  </t>
  </si>
  <si>
    <t>072</t>
  </si>
  <si>
    <t xml:space="preserve">Potraživanja po ugovorima o finansijskom najmu (lizingu)  </t>
  </si>
  <si>
    <t>078</t>
  </si>
  <si>
    <t xml:space="preserve">Ostala dugoročna potraživanja  </t>
  </si>
  <si>
    <t>2</t>
  </si>
  <si>
    <t>200</t>
  </si>
  <si>
    <t xml:space="preserve">Kupci - povezana pravna lica  </t>
  </si>
  <si>
    <t xml:space="preserve">Kupci u zemlji  </t>
  </si>
  <si>
    <t xml:space="preserve">Kupci u inostranstvu  </t>
  </si>
  <si>
    <t xml:space="preserve">Potraživanja od izvoznika  </t>
  </si>
  <si>
    <t xml:space="preserve">Potraživanja po osnovu uvoza za tuđi račun  </t>
  </si>
  <si>
    <t xml:space="preserve">Potraživanja po osnovu konsignacione i komisione prodaje  </t>
  </si>
  <si>
    <t xml:space="preserve">Potraživanja iz zajedničkih poslova  </t>
  </si>
  <si>
    <t xml:space="preserve">Ostala potraživanja iz specifičnih poslova  </t>
  </si>
  <si>
    <t xml:space="preserve">Potraživanja za kamatu i dividendu od povezanih pravnih lica  </t>
  </si>
  <si>
    <t xml:space="preserve">Potraživanja za kamatu i dividendu od drugih subjekata  </t>
  </si>
  <si>
    <t xml:space="preserve">Potraživanja od zaposlenika  </t>
  </si>
  <si>
    <t xml:space="preserve">Potraživanja od državnih organa i institucija  </t>
  </si>
  <si>
    <t xml:space="preserve">Potraživanja za više plaćeni porez na dobit  </t>
  </si>
  <si>
    <t xml:space="preserve">Potraživanja za više plaćene ostale poreze i doprinose  </t>
  </si>
  <si>
    <t xml:space="preserve">Ostala kratkoročna potraživanja  </t>
  </si>
  <si>
    <t xml:space="preserve">Kratkoročni krediti povezanim pravnim licima  </t>
  </si>
  <si>
    <t xml:space="preserve">Kratkoročni krediti dati u zemlji  </t>
  </si>
  <si>
    <t xml:space="preserve">Kratkoročni krediti dati u inostranstvo  </t>
  </si>
  <si>
    <t>243</t>
  </si>
  <si>
    <t xml:space="preserve">Kratkoročni dio dugoročnih kredita  </t>
  </si>
  <si>
    <t>244</t>
  </si>
  <si>
    <t xml:space="preserve">Kratkoročni dio dugoročnih vrijednosnih papira  </t>
  </si>
  <si>
    <t xml:space="preserve">Finansijska sredstva namijenjena trgovanju  </t>
  </si>
  <si>
    <t xml:space="preserve">Druga finansijska sredstva označena po fer vrijednosti  </t>
  </si>
  <si>
    <t xml:space="preserve">Ostali kratkoročni finansijski plasmani  </t>
  </si>
  <si>
    <t>270</t>
  </si>
  <si>
    <t>271</t>
  </si>
  <si>
    <t>272</t>
  </si>
  <si>
    <t>273</t>
  </si>
  <si>
    <t>274</t>
  </si>
  <si>
    <t>275</t>
  </si>
  <si>
    <t>276</t>
  </si>
  <si>
    <t>278</t>
  </si>
  <si>
    <t>279</t>
  </si>
  <si>
    <t xml:space="preserve">Potraživanja za razliku ulaznog poreza i obaveza za PDV  </t>
  </si>
  <si>
    <t>280</t>
  </si>
  <si>
    <t>281</t>
  </si>
  <si>
    <t>282</t>
  </si>
  <si>
    <t>283</t>
  </si>
  <si>
    <t>289</t>
  </si>
  <si>
    <t xml:space="preserve">Dionički kapital  </t>
  </si>
  <si>
    <t xml:space="preserve">Udjeli članova društva sa ograničenom odgovornošću  </t>
  </si>
  <si>
    <t xml:space="preserve">Zadružni udjeli  </t>
  </si>
  <si>
    <t xml:space="preserve">Ulozi  </t>
  </si>
  <si>
    <t xml:space="preserve">Državni kapital  </t>
  </si>
  <si>
    <t xml:space="preserve">Ostali osnovni kapital  </t>
  </si>
  <si>
    <t xml:space="preserve">Otkupljene vlastite dionice i udjeli  </t>
  </si>
  <si>
    <t>400</t>
  </si>
  <si>
    <t>401</t>
  </si>
  <si>
    <t>402</t>
  </si>
  <si>
    <t>403</t>
  </si>
  <si>
    <t>404</t>
  </si>
  <si>
    <t>405</t>
  </si>
  <si>
    <t>406</t>
  </si>
  <si>
    <t>407</t>
  </si>
  <si>
    <t xml:space="preserve">Unaprijed naplaćeni i drugi odloženi prihodi  </t>
  </si>
  <si>
    <t xml:space="preserve">Obaveze koje se mogu konvertovati u kapital  </t>
  </si>
  <si>
    <t xml:space="preserve">Dugoročne obaveze prema povezanim pravnim licima  </t>
  </si>
  <si>
    <t xml:space="preserve">Obaveze po emitovanim dugoročnim vrijednosnim papirima  </t>
  </si>
  <si>
    <t>413</t>
  </si>
  <si>
    <t xml:space="preserve">Dugoročni krediti uzeti u zemlji  </t>
  </si>
  <si>
    <t>414</t>
  </si>
  <si>
    <t xml:space="preserve">Dugoročni krediti uzeti u inostranstvu  </t>
  </si>
  <si>
    <t>415</t>
  </si>
  <si>
    <t xml:space="preserve">Dugoročne obaveze po finansijskom lizingu u zemlji  </t>
  </si>
  <si>
    <t>416</t>
  </si>
  <si>
    <t xml:space="preserve">Dugoročne obaveze po finansijskom lizingu u inostranstvu  </t>
  </si>
  <si>
    <t xml:space="preserve">Dugoročne obaveze po fer vrijednosti kroz račun dobiti i gubitka  </t>
  </si>
  <si>
    <t xml:space="preserve">Ostale dugoročne obaveze  </t>
  </si>
  <si>
    <t xml:space="preserve">Obaveze prema povezanim pravnim licima  </t>
  </si>
  <si>
    <t xml:space="preserve">Obaveze po emitovanim kratkoročnim vrijednosnim papirima  </t>
  </si>
  <si>
    <t xml:space="preserve">Kratkoročni krediti uzeti u zemlji  </t>
  </si>
  <si>
    <t xml:space="preserve">Kratkoročni krediti uzeti u inostranstvu  </t>
  </si>
  <si>
    <t>424</t>
  </si>
  <si>
    <t>425</t>
  </si>
  <si>
    <t xml:space="preserve">Kratkoročni dio dugoročnih obaveza po finansijskom lizingu  </t>
  </si>
  <si>
    <t xml:space="preserve">Kratkoročne obaveze po fer vrijednosti kroz račun dobiti gubitka  </t>
  </si>
  <si>
    <t xml:space="preserve">Ostale kratkoročne finansijske obaveze  </t>
  </si>
  <si>
    <t xml:space="preserve">Primljeni avansi, depoziti i kaucije  </t>
  </si>
  <si>
    <t xml:space="preserve">Dobavljači - povezana pravna lica  </t>
  </si>
  <si>
    <t xml:space="preserve">Dobavljači u zemlji  </t>
  </si>
  <si>
    <t xml:space="preserve">Dobavljači u inostranstvu  </t>
  </si>
  <si>
    <t xml:space="preserve">Ostale obaveze iz poslovanja  </t>
  </si>
  <si>
    <t>440</t>
  </si>
  <si>
    <t xml:space="preserve">Obaveze prema uvozniku  </t>
  </si>
  <si>
    <t>441</t>
  </si>
  <si>
    <t xml:space="preserve">Obaveze po osnovu izvoza za tuđi račun  </t>
  </si>
  <si>
    <t>442</t>
  </si>
  <si>
    <t xml:space="preserve">Obaveze po osnovu komisione i konsignacione prodaje  </t>
  </si>
  <si>
    <t>443</t>
  </si>
  <si>
    <t xml:space="preserve">Obaveze iz zajedničkih poslova  </t>
  </si>
  <si>
    <t xml:space="preserve">Ostale obaveze iz specifičnih poslova  </t>
  </si>
  <si>
    <t>450</t>
  </si>
  <si>
    <t xml:space="preserve">Obaveze za neto plaće i naknade plaća  </t>
  </si>
  <si>
    <t>451</t>
  </si>
  <si>
    <t xml:space="preserve">Obaveze za porez i posebne dažbine na plaće i naknade plaća  </t>
  </si>
  <si>
    <t>452</t>
  </si>
  <si>
    <t xml:space="preserve">Obaveze za doprinose u vezi plaća i naknada plaća  </t>
  </si>
  <si>
    <t>453</t>
  </si>
  <si>
    <t xml:space="preserve">Obaveze za neto naknade plaća koje se refundiraju  </t>
  </si>
  <si>
    <t>454</t>
  </si>
  <si>
    <t xml:space="preserve">Obaveze za porez i posebne dažbine na naknade plaća koje se refundiraju  </t>
  </si>
  <si>
    <t>455</t>
  </si>
  <si>
    <t xml:space="preserve">Obaveze za doprinose u vezi naknada plaća koje se refundiraju  </t>
  </si>
  <si>
    <t>456</t>
  </si>
  <si>
    <t xml:space="preserve">Obaveze za ostala neto primanja, naknade troškova i materijalna prava zaposlenih  </t>
  </si>
  <si>
    <t>457</t>
  </si>
  <si>
    <t xml:space="preserve">Obaveze za porez i posebne dažbine na ostala primanja zaposlenih  </t>
  </si>
  <si>
    <t>458</t>
  </si>
  <si>
    <t xml:space="preserve">Obaveze za doprinose u vezi ostalih primanja zaposlenih  </t>
  </si>
  <si>
    <t xml:space="preserve">Obaveze po osnovu kamata i troškova finansiranja  </t>
  </si>
  <si>
    <t xml:space="preserve">Obaveze za dividende  </t>
  </si>
  <si>
    <t>462</t>
  </si>
  <si>
    <t xml:space="preserve">Obaveze za učešće u dobiti  </t>
  </si>
  <si>
    <t>463</t>
  </si>
  <si>
    <t xml:space="preserve">Obaveze za naknade članovima odbora, komisija i sl.  </t>
  </si>
  <si>
    <t>464</t>
  </si>
  <si>
    <t xml:space="preserve">Obaveze za porez i posebne dažbine na naknade članovima  odbora, komisija i sl.  </t>
  </si>
  <si>
    <t>465</t>
  </si>
  <si>
    <t xml:space="preserve">Obaveze za doprinose u vezi naknada članovima odbora, komisija i sl.  </t>
  </si>
  <si>
    <t>466</t>
  </si>
  <si>
    <t xml:space="preserve">Obaveze prema fizičkim licima za naknade po ugovorima  </t>
  </si>
  <si>
    <t>467</t>
  </si>
  <si>
    <t xml:space="preserve">Obaveze za porez i posebne dažbine na naknade fizičkim licima  </t>
  </si>
  <si>
    <t>468</t>
  </si>
  <si>
    <t xml:space="preserve">Obaveze za doprinose u vezi naknada fizičkim licima  </t>
  </si>
  <si>
    <t>469</t>
  </si>
  <si>
    <t xml:space="preserve">Ostale obaveze  </t>
  </si>
  <si>
    <t>470</t>
  </si>
  <si>
    <t>471</t>
  </si>
  <si>
    <t>472</t>
  </si>
  <si>
    <t>473</t>
  </si>
  <si>
    <t>474</t>
  </si>
  <si>
    <t>475</t>
  </si>
  <si>
    <t>478</t>
  </si>
  <si>
    <t>479</t>
  </si>
  <si>
    <t xml:space="preserve">Obaveze za razliku između obaveza  za PDV i ulaznog poreza  </t>
  </si>
  <si>
    <t>48</t>
  </si>
  <si>
    <t>480</t>
  </si>
  <si>
    <t>482</t>
  </si>
  <si>
    <t>483</t>
  </si>
  <si>
    <t>484</t>
  </si>
  <si>
    <t>489</t>
  </si>
  <si>
    <t>49</t>
  </si>
  <si>
    <t>490</t>
  </si>
  <si>
    <t>491</t>
  </si>
  <si>
    <t>492</t>
  </si>
  <si>
    <t>493</t>
  </si>
  <si>
    <t>494</t>
  </si>
  <si>
    <t>499</t>
  </si>
  <si>
    <t>Poslovna AKTIVA</t>
  </si>
  <si>
    <t>Ukupno AKTIVA</t>
  </si>
  <si>
    <t>dio 409 -ost.rezerv.</t>
  </si>
  <si>
    <t>dio 409 - ost.razgr.</t>
  </si>
  <si>
    <t>449</t>
  </si>
  <si>
    <t>Poslovna PASIVA</t>
  </si>
  <si>
    <t>Ukupno PASIVA</t>
  </si>
  <si>
    <t>413, 414</t>
  </si>
  <si>
    <t>IZVJEŠTAJ O GOTOVINSKIM TOKOVIMA</t>
  </si>
  <si>
    <t>A.</t>
  </si>
  <si>
    <t>GOTOVINSKI TOKOVI IZ POSLOVNIH AKTIVNOSTI</t>
  </si>
  <si>
    <t>Prilivi od kupaca i primljeni avansi</t>
  </si>
  <si>
    <t>Prilivi od premija, subvencija, dotacija i sl.</t>
  </si>
  <si>
    <t>Ostali prilivi od poslovnih aktivnosti</t>
  </si>
  <si>
    <t>Odlivi iz osnova isplate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</si>
  <si>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</si>
  <si>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</si>
  <si>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</si>
  <si>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</si>
  <si>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</si>
  <si>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Neto priliv gotovine iz poslovnih aktivnosti (301-305)</t>
  </si>
  <si>
    <t>IV.</t>
  </si>
  <si>
    <t>Neto odlivi gotovine iz poslovnih aktivnosti (305-301)</t>
  </si>
  <si>
    <t>B.</t>
  </si>
  <si>
    <t>GOTOVINSKI TOK IZ ULAGAČKIH AKTIVNOSTI</t>
  </si>
  <si>
    <t>Prilivi iz osnova kratkoročnih finansijskih plasmana</t>
  </si>
  <si>
    <t>Prilivi iz osnova prodaje dionica i udjela</t>
  </si>
  <si>
    <t>Prilivi iz osnova prodaje stalnih sredstava</t>
  </si>
  <si>
    <t>Prilivi iz osnova kamata</t>
  </si>
  <si>
    <t>Prilivi iz osnova dividendi i učešća u dobiti</t>
  </si>
  <si>
    <t>Prilivi iz osnova ostalih dugoročnih finansijskih plasmana</t>
  </si>
  <si>
    <t>Odlivi iz osnova kratkoročnih finansijskih plasmana</t>
  </si>
  <si>
    <t>Odlivi iz osnova kupovine dionica i udjela</t>
  </si>
  <si>
    <t>Odlivi iz osnova kupovine stalnih sredstava</t>
  </si>
  <si>
    <t>Odlivi iz osnova ostalih dugoročnih finansijskih plasmana</t>
  </si>
  <si>
    <t>C.</t>
  </si>
  <si>
    <t>GOTOVINSKI TOKOVI IZ FINANSIJSKIH AKTIVNOSTI</t>
  </si>
  <si>
    <t>Priliv iz osnova dugoročnih kredita</t>
  </si>
  <si>
    <t>Priliv iz osnova kratkoročnih kredita</t>
  </si>
  <si>
    <t>Prilivi iz osnova ostalih dugoročnih i kratkoročnih obaveza</t>
  </si>
  <si>
    <t>Odlivi gotovine iz finansijskih aktivnosti (333 do 338)</t>
  </si>
  <si>
    <t>Odlivi iz osnova otkupa vlastitih dionica i udjela</t>
  </si>
  <si>
    <t>Odlivi iz osnova dugoročnih kredita</t>
  </si>
  <si>
    <t>Odlivi iz osnova kratkoročnih kredita</t>
  </si>
  <si>
    <t>Odlivi iz osnova finansijskog lizinga</t>
  </si>
  <si>
    <t>Odlivi iz osnova isplaćenih dividendi</t>
  </si>
  <si>
    <t>Odlivi iz osnova ostalih dugoročnih i kratkoročnih obaveza</t>
  </si>
  <si>
    <t>D.</t>
  </si>
  <si>
    <t>UKUPNI PRILIVI GOTOVINE (301+313+327)</t>
  </si>
  <si>
    <t>E.</t>
  </si>
  <si>
    <t>UKUPNI ODLIVI GOTOVINE (305+320+332)</t>
  </si>
  <si>
    <t>F.</t>
  </si>
  <si>
    <t>NETO PRILIVI GOTOVINE (341-342)</t>
  </si>
  <si>
    <t>NETO ODLIVI GOTOVINE (342-341)</t>
  </si>
  <si>
    <t>G.</t>
  </si>
  <si>
    <t>H.</t>
  </si>
  <si>
    <t>J.</t>
  </si>
  <si>
    <t>K.</t>
  </si>
  <si>
    <t>Gotovina na početku izvještajnog perioda</t>
  </si>
  <si>
    <t>Pozitivne kursne razlike iz osnova preračuna gotovine</t>
  </si>
  <si>
    <t>Negativne kursne razlike iz osnova preračuna gotovine</t>
  </si>
  <si>
    <t>Oznaka za AOP</t>
  </si>
  <si>
    <t>Neto aktiva =</t>
  </si>
  <si>
    <t>Naknada za zaštitu od prirodnih i drugih nesreća propisana je</t>
  </si>
  <si>
    <t>POSEBANA NAKNADA ZA ZAŠTITU OD PRIRODNIH I DRUGIH NESREĆA</t>
  </si>
  <si>
    <t>Efekti promjena u računovodstvenim politikama</t>
  </si>
  <si>
    <t>Efekti ispravka greška</t>
  </si>
  <si>
    <t>DIO KAPITALA KOJI PRIPADA VLASNICIMA MATIČNOG PRIVREDNOG DRUŠTVA</t>
  </si>
  <si>
    <t>Dionički kapital i</t>
  </si>
  <si>
    <t>odgovornošću</t>
  </si>
  <si>
    <t xml:space="preserve">Revalorizacione </t>
  </si>
  <si>
    <t>i MRS 38)</t>
  </si>
  <si>
    <t xml:space="preserve">(emisiona premija, </t>
  </si>
  <si>
    <t xml:space="preserve">zakonske i statutarne </t>
  </si>
  <si>
    <t xml:space="preserve">rezerve, zaštita </t>
  </si>
  <si>
    <t>gotovinskih tokova)</t>
  </si>
  <si>
    <t>Akumulirana</t>
  </si>
  <si>
    <t>MANJINSKI INTERES</t>
  </si>
  <si>
    <t>UKUPNI KAPITAL</t>
  </si>
  <si>
    <t>(8+9)</t>
  </si>
  <si>
    <r>
      <t>(3+4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5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6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7)</t>
    </r>
  </si>
  <si>
    <t xml:space="preserve">neraspoređena </t>
  </si>
  <si>
    <t xml:space="preserve">dobit /nepokriveni </t>
  </si>
  <si>
    <t>udjeli u društvu</t>
  </si>
  <si>
    <t xml:space="preserve">sa ograničenom </t>
  </si>
  <si>
    <t>VRSTA PROMJENE NA KAPITALU</t>
  </si>
  <si>
    <t>Nerealizovani</t>
  </si>
  <si>
    <t>dobici / gubici po</t>
  </si>
  <si>
    <t xml:space="preserve"> osnovu finansijskih</t>
  </si>
  <si>
    <t>za prodaju</t>
  </si>
  <si>
    <t xml:space="preserve">sredstava raspoloživi </t>
  </si>
  <si>
    <t>Efekti revalorizacije materijalnih i nematerijalnih sredstava</t>
  </si>
  <si>
    <t>Nerealizovani dobici / gubici po osnovu finansijskih sredstava raspoloživih za prodaju</t>
  </si>
  <si>
    <t>Kursne razlike nastale provođenjem finansijskih izvještaja u drugu valutu prezentacije</t>
  </si>
  <si>
    <t>Neto dobici / gubici perioda priznati direktno u kapitalu</t>
  </si>
  <si>
    <t>Objavljene dividende i drugi oblici raspodjele dobiti i pokrića gubitka</t>
  </si>
  <si>
    <t>(6+7+8+9+10)</t>
  </si>
  <si>
    <t>% dobiti koji pripada vlasnicima matice</t>
  </si>
  <si>
    <t>+/- ZALIHE</t>
  </si>
  <si>
    <t>Povećanje (Smanjenje) vrijednosti zaliha učinaka</t>
  </si>
  <si>
    <t>Neto Dobit (Gubitak)</t>
  </si>
  <si>
    <t xml:space="preserve">UKUPNO NAKNADA </t>
  </si>
  <si>
    <t>Naknada za korištenje državnih šuma (7% od prihoda od drveta računajući cijenu drveta na panju i prihoda ostvarenog nedrvnih šumskih proizvoda)</t>
  </si>
  <si>
    <t>Naknada za korištenje općekorisnih funkcija šuma (0,07% od ukupno ostvarenog prihoda)</t>
  </si>
  <si>
    <t>Ukupno (Osnovica) :</t>
  </si>
  <si>
    <t>01.01.</t>
  </si>
  <si>
    <t>5200 -Neto plaća za rad</t>
  </si>
  <si>
    <t xml:space="preserve">5201 -Porez na dohodak </t>
  </si>
  <si>
    <t>5203 -Doprinosi na plaća</t>
  </si>
  <si>
    <t>5202 -Doprinosi iz plaća</t>
  </si>
  <si>
    <t xml:space="preserve">Za pravna lica koja vode knjigovodstvo u skladu </t>
  </si>
  <si>
    <t>sa kontnim okvirom za privredna društva</t>
  </si>
  <si>
    <t>1. Identifikacioni podaci</t>
  </si>
  <si>
    <t>IZVOZ 602+612</t>
  </si>
  <si>
    <r>
      <t xml:space="preserve">Poslovni rashodi </t>
    </r>
    <r>
      <rPr>
        <sz val="11"/>
        <rFont val="Calibri"/>
        <family val="2"/>
        <charset val="238"/>
        <scheme val="minor"/>
      </rPr>
      <t>(213+214+215+219+220+221+222-223+224)</t>
    </r>
  </si>
  <si>
    <r>
      <t xml:space="preserve">Finansijski prihodi  </t>
    </r>
    <r>
      <rPr>
        <sz val="11"/>
        <rFont val="Calibri"/>
        <family val="2"/>
        <charset val="238"/>
        <scheme val="minor"/>
      </rPr>
      <t>(228 do 233)</t>
    </r>
  </si>
  <si>
    <r>
      <t xml:space="preserve">Dobit od finansijske aktivnosti </t>
    </r>
    <r>
      <rPr>
        <sz val="11"/>
        <rFont val="Calibri"/>
        <family val="2"/>
        <charset val="238"/>
        <scheme val="minor"/>
      </rPr>
      <t>(227-234)</t>
    </r>
  </si>
  <si>
    <r>
      <t xml:space="preserve">Gubitak od finansijske aktivnosti </t>
    </r>
    <r>
      <rPr>
        <sz val="11"/>
        <rFont val="Calibri"/>
        <family val="2"/>
        <charset val="238"/>
        <scheme val="minor"/>
      </rPr>
      <t>(234-227)</t>
    </r>
  </si>
  <si>
    <r>
      <t xml:space="preserve">Dobit redovne aktivnosti </t>
    </r>
    <r>
      <rPr>
        <sz val="11"/>
        <rFont val="Calibri"/>
        <family val="2"/>
        <charset val="238"/>
        <scheme val="minor"/>
      </rPr>
      <t>(225-226+240-241)&gt;0</t>
    </r>
  </si>
  <si>
    <r>
      <t xml:space="preserve">Gubitak redovne aktivnosti </t>
    </r>
    <r>
      <rPr>
        <sz val="11"/>
        <rFont val="Calibri"/>
        <family val="2"/>
        <charset val="238"/>
        <scheme val="minor"/>
      </rPr>
      <t>(225-226+240-241)&lt;0</t>
    </r>
  </si>
  <si>
    <r>
      <t xml:space="preserve">Dobit po osnovu ostalih prihoda i rashoda </t>
    </r>
    <r>
      <rPr>
        <sz val="11"/>
        <rFont val="Calibri"/>
        <family val="2"/>
        <charset val="238"/>
        <scheme val="minor"/>
      </rPr>
      <t>(244-254)</t>
    </r>
  </si>
  <si>
    <r>
      <t xml:space="preserve">Gubitak po osnovu ostalih prihoda i rashoda </t>
    </r>
    <r>
      <rPr>
        <sz val="11"/>
        <rFont val="Calibri"/>
        <family val="2"/>
        <charset val="238"/>
        <scheme val="minor"/>
      </rPr>
      <t>(254-244)</t>
    </r>
  </si>
  <si>
    <r>
      <t xml:space="preserve">Rashodi iz osnova usklađivanja vrijednosti sredstava  </t>
    </r>
    <r>
      <rPr>
        <sz val="11"/>
        <color theme="1"/>
        <rFont val="Calibri"/>
        <family val="2"/>
        <charset val="238"/>
        <scheme val="minor"/>
      </rPr>
      <t>(277 do 284)</t>
    </r>
  </si>
  <si>
    <r>
      <t xml:space="preserve">Smanjenje vrijednosti specifičnih stalnih sredstava  </t>
    </r>
    <r>
      <rPr>
        <sz val="11"/>
        <color theme="1"/>
        <rFont val="Calibri"/>
        <family val="2"/>
        <charset val="238"/>
        <scheme val="minor"/>
      </rPr>
      <t>(290 do 292)</t>
    </r>
  </si>
  <si>
    <r>
      <t xml:space="preserve">Dobit od usklađivanja vrijednosti </t>
    </r>
    <r>
      <rPr>
        <sz val="11"/>
        <rFont val="Calibri"/>
        <family val="2"/>
        <charset val="238"/>
        <scheme val="minor"/>
      </rPr>
      <t>(266-276+285-289)&gt;0</t>
    </r>
  </si>
  <si>
    <r>
      <t xml:space="preserve">Gubitak od usklađivanja vrijednosti </t>
    </r>
    <r>
      <rPr>
        <sz val="11"/>
        <rFont val="Calibri"/>
        <family val="2"/>
        <charset val="238"/>
        <scheme val="minor"/>
      </rPr>
      <t>(266-276+285-289)&lt;0</t>
    </r>
  </si>
  <si>
    <r>
      <t xml:space="preserve">Neto dobit neprekinutog poslovanja </t>
    </r>
    <r>
      <rPr>
        <sz val="11"/>
        <color theme="1"/>
        <rFont val="Calibri"/>
        <family val="2"/>
        <charset val="238"/>
        <scheme val="minor"/>
      </rPr>
      <t>(297-298-299-300+301)&gt;0</t>
    </r>
  </si>
  <si>
    <r>
      <t xml:space="preserve">Neto gubitak neprekinutog poslovanja </t>
    </r>
    <r>
      <rPr>
        <sz val="11"/>
        <color theme="1"/>
        <rFont val="Calibri"/>
        <family val="2"/>
        <charset val="238"/>
        <scheme val="minor"/>
      </rPr>
      <t>(297-298-299-300+301)&lt;0</t>
    </r>
  </si>
  <si>
    <r>
      <t xml:space="preserve">Dobit prekinutog poslovanja </t>
    </r>
    <r>
      <rPr>
        <sz val="11"/>
        <color theme="1"/>
        <rFont val="Calibri"/>
        <family val="2"/>
        <charset val="238"/>
        <scheme val="minor"/>
      </rPr>
      <t>(304-305)</t>
    </r>
  </si>
  <si>
    <r>
      <t xml:space="preserve">Gubitak prekinutog poslovanja </t>
    </r>
    <r>
      <rPr>
        <sz val="11"/>
        <color theme="1"/>
        <rFont val="Calibri"/>
        <family val="2"/>
        <charset val="238"/>
        <scheme val="minor"/>
      </rPr>
      <t>(305-304)</t>
    </r>
  </si>
  <si>
    <r>
      <t xml:space="preserve">Neto dobit perioda </t>
    </r>
    <r>
      <rPr>
        <sz val="11"/>
        <color theme="1"/>
        <rFont val="Calibri"/>
        <family val="2"/>
        <charset val="238"/>
        <scheme val="minor"/>
      </rPr>
      <t>(302-303+309-310)&gt;0</t>
    </r>
  </si>
  <si>
    <r>
      <t xml:space="preserve">Neto gubitak perioda </t>
    </r>
    <r>
      <rPr>
        <sz val="11"/>
        <color theme="1"/>
        <rFont val="Calibri"/>
        <family val="2"/>
        <charset val="238"/>
        <scheme val="minor"/>
      </rPr>
      <t>(302-303+309-310)&lt;0</t>
    </r>
  </si>
  <si>
    <r>
      <t xml:space="preserve">Ostala sveobuhvatna dobit prije poreza </t>
    </r>
    <r>
      <rPr>
        <sz val="11"/>
        <color theme="1"/>
        <rFont val="Calibri"/>
        <family val="2"/>
        <charset val="238"/>
        <scheme val="minor"/>
      </rPr>
      <t>(314-321)</t>
    </r>
  </si>
  <si>
    <r>
      <rPr>
        <b/>
        <sz val="11"/>
        <color theme="1"/>
        <rFont val="Calibri"/>
        <family val="2"/>
        <charset val="238"/>
        <scheme val="minor"/>
      </rPr>
      <t>Neto ostala sveobuhvatna dobit</t>
    </r>
    <r>
      <rPr>
        <sz val="11"/>
        <color theme="1"/>
        <rFont val="Calibri"/>
        <family val="2"/>
        <charset val="238"/>
        <scheme val="minor"/>
      </rPr>
      <t xml:space="preserve"> (327-328-329)&gt;0</t>
    </r>
  </si>
  <si>
    <r>
      <rPr>
        <b/>
        <sz val="11"/>
        <color theme="1"/>
        <rFont val="Calibri"/>
        <family val="2"/>
        <charset val="238"/>
        <scheme val="minor"/>
      </rPr>
      <t>Neto ostali sveobuhvatni gubitak</t>
    </r>
    <r>
      <rPr>
        <sz val="11"/>
        <color theme="1"/>
        <rFont val="Calibri"/>
        <family val="2"/>
        <charset val="238"/>
        <scheme val="minor"/>
      </rPr>
      <t xml:space="preserve"> (327-328-329)&lt;0</t>
    </r>
  </si>
  <si>
    <r>
      <rPr>
        <b/>
        <sz val="11"/>
        <color theme="1"/>
        <rFont val="Calibri"/>
        <family val="2"/>
        <charset val="238"/>
        <scheme val="minor"/>
      </rPr>
      <t>Ukupno neto ostali sveobuhvatni gubitak</t>
    </r>
    <r>
      <rPr>
        <sz val="11"/>
        <color theme="1"/>
        <rFont val="Calibri"/>
        <family val="2"/>
        <charset val="238"/>
        <scheme val="minor"/>
      </rPr>
      <t xml:space="preserve"> (311-312+330-331)&lt;0</t>
    </r>
  </si>
  <si>
    <r>
      <t xml:space="preserve">Poslovni prihodi </t>
    </r>
    <r>
      <rPr>
        <sz val="11"/>
        <rFont val="Calibri"/>
        <family val="2"/>
        <charset val="238"/>
        <scheme val="minor"/>
      </rPr>
      <t>(202+206+210+211)</t>
    </r>
  </si>
  <si>
    <r>
      <t>Finansijski rashodi </t>
    </r>
    <r>
      <rPr>
        <sz val="11"/>
        <color theme="1"/>
        <rFont val="Calibri"/>
        <family val="2"/>
        <charset val="238"/>
        <scheme val="minor"/>
      </rPr>
      <t xml:space="preserve"> (235 do 239)</t>
    </r>
  </si>
  <si>
    <t xml:space="preserve">1. Dobici od prodaje stalnih sredstava  </t>
  </si>
  <si>
    <t xml:space="preserve">2. Dobici od prodaje investicijskih nekretnina  </t>
  </si>
  <si>
    <t xml:space="preserve">3. Dobici od prodaje bioloških sredstava  </t>
  </si>
  <si>
    <t xml:space="preserve">4. Dobici od prodaje učešća u kapitalu i vrijednosnih papira  </t>
  </si>
  <si>
    <t xml:space="preserve">5. Dobici od prodaje materijala  </t>
  </si>
  <si>
    <t xml:space="preserve">6. Viškovi  </t>
  </si>
  <si>
    <t xml:space="preserve">7. Naplaćena otpisana potraživanja  </t>
  </si>
  <si>
    <t xml:space="preserve">8. Prihodi po osnovu ugovorene zaštite od rizika  </t>
  </si>
  <si>
    <t xml:space="preserve">9. Otpis obaveza, ukinuta rezervisanja i ostali prihodi  </t>
  </si>
  <si>
    <t xml:space="preserve">1. Prihodi od usklađivanja vrij. nematerijalnih sredstava  </t>
  </si>
  <si>
    <r>
      <t xml:space="preserve">Prihodi iz osnova usklađivanja vrij.sredstava  </t>
    </r>
    <r>
      <rPr>
        <sz val="11"/>
        <color theme="1"/>
        <rFont val="Calibri"/>
        <family val="2"/>
        <charset val="238"/>
        <scheme val="minor"/>
      </rPr>
      <t>(267 do 275)</t>
    </r>
  </si>
  <si>
    <t xml:space="preserve">2. Prihodi od usklađivanja vrij.materijalnih stalnih sredstava  </t>
  </si>
  <si>
    <t>3. Prihodi od uskl.vrij.invest. nekretnina za koje se obrač.amort.</t>
  </si>
  <si>
    <t>4. Prihodi od uskl.vrij.bioloških sredstava za koja se obrač.amort.</t>
  </si>
  <si>
    <t xml:space="preserve">5. Prihodi od usklađivanja vrij.dugoročnih finansijskih plasmana </t>
  </si>
  <si>
    <t xml:space="preserve">7. Prihodi od usklađivanja vrij.kratkoročnih finansijskih plasmana  </t>
  </si>
  <si>
    <t xml:space="preserve">8. Prihodi od usklađivanja vrij.kapitala (negativni goodwill)  </t>
  </si>
  <si>
    <t xml:space="preserve">5. Umanjenje vrij.dugoročnih finansijskih plasmana i finansijskih </t>
  </si>
  <si>
    <t xml:space="preserve">Povećanje vrij.investicijskih nekretnina koja se ne amortizujuju  </t>
  </si>
  <si>
    <t xml:space="preserve">Smanjenje vrij.investicijskih nekretnina koje se ne amortizuju  </t>
  </si>
  <si>
    <t xml:space="preserve">Dobit neprekinutog poslovanja prije poreza </t>
  </si>
  <si>
    <t>(242-243+264-265+293-294+295-296)&gt;0</t>
  </si>
  <si>
    <t xml:space="preserve">Gubitak neprekinutog poslovanja prije poreza </t>
  </si>
  <si>
    <t>(242-243+264-265+293-294+295-296)&lt;0</t>
  </si>
  <si>
    <t xml:space="preserve">2. Dobici od promjene fer vrijednosti finansijskih sredstava </t>
  </si>
  <si>
    <t>raspoloživih za prodaju</t>
  </si>
  <si>
    <t xml:space="preserve">3. Dobici iz osnova prevođenja finansijskih izvještaja </t>
  </si>
  <si>
    <t>inostranog poslovanja</t>
  </si>
  <si>
    <t xml:space="preserve">1. Gubici od promjene fer vrijednosti finansijskih sredstava </t>
  </si>
  <si>
    <t xml:space="preserve">raspoloživih za prodaju </t>
  </si>
  <si>
    <t xml:space="preserve">2. Gubici iz osnova provođenja finansijskih izvještaja </t>
  </si>
  <si>
    <r>
      <rPr>
        <b/>
        <sz val="11"/>
        <color theme="1"/>
        <rFont val="Calibri"/>
        <family val="2"/>
        <charset val="238"/>
        <scheme val="minor"/>
      </rPr>
      <t>Ukupno neto ostala sveobuhvatna dobit perioda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</si>
  <si>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(311-312+330-331)&gt;0</t>
  </si>
  <si>
    <t xml:space="preserve">Ukupna neto sveobuhvatna dobit/gubitak prema </t>
  </si>
  <si>
    <t>vlasništvu (332 ili 333)</t>
  </si>
  <si>
    <t>Prosječan broj zaposlenih:</t>
  </si>
  <si>
    <t xml:space="preserve">      - na bazi sati rada</t>
  </si>
  <si>
    <t xml:space="preserve">      - na bazi stanja krajem svakog mjeseca</t>
  </si>
  <si>
    <t>BUpr</t>
  </si>
  <si>
    <t>smanj. 11 i 12, ili 596</t>
  </si>
  <si>
    <t xml:space="preserve">     - na bazi stanja krajem svakog mjeseca</t>
  </si>
  <si>
    <t xml:space="preserve">osim iz osnova stalnih sredstava namjenjenih prodaji </t>
  </si>
  <si>
    <t xml:space="preserve">i obustavljenog poslovanja (245 do 253) </t>
  </si>
  <si>
    <t>osim iz osnova stalnih sredstava namjenjenih prodaji</t>
  </si>
  <si>
    <t xml:space="preserve"> i obustavljenog poslovanja (255 do 263) </t>
  </si>
  <si>
    <t>obustavljenog poslovanja)</t>
  </si>
  <si>
    <t xml:space="preserve">(osim stalnih sredstava namjenjenih prodaji i sredstava </t>
  </si>
  <si>
    <t xml:space="preserve">Prihodi iz osnova promjene računovodstvenih politika </t>
  </si>
  <si>
    <t>i ispravki neznačajnih grešaka iz ranijih perioda</t>
  </si>
  <si>
    <t xml:space="preserve">Rashodi iz osnova promjene računovodstvenih politika </t>
  </si>
  <si>
    <t xml:space="preserve">Prihodi i dobici iz osnova prodaje i usklađivanja vrijednosti </t>
  </si>
  <si>
    <t>sredstava namjenjenih prodaji i obustavljenog poslovanja</t>
  </si>
  <si>
    <t xml:space="preserve">Rashodi i gubici iz osnova prodaje i usklađivanja vrijednosti </t>
  </si>
  <si>
    <t>BSPr</t>
  </si>
  <si>
    <r>
      <t xml:space="preserve">I. Nematerijalna sredstva </t>
    </r>
    <r>
      <rPr>
        <sz val="12"/>
        <rFont val="Calibri"/>
        <family val="2"/>
        <charset val="238"/>
        <scheme val="minor"/>
      </rPr>
      <t>(003 do 007)</t>
    </r>
  </si>
  <si>
    <r>
      <t xml:space="preserve">II. Nekretnine, postrojenja i oprema </t>
    </r>
    <r>
      <rPr>
        <sz val="12"/>
        <rFont val="Calibri"/>
        <family val="2"/>
        <charset val="238"/>
        <scheme val="minor"/>
      </rPr>
      <t>(009 do 013)</t>
    </r>
  </si>
  <si>
    <r>
      <t xml:space="preserve">VI. Dugoročni finansijski plasmani </t>
    </r>
    <r>
      <rPr>
        <sz val="12"/>
        <rFont val="Calibri"/>
        <family val="2"/>
        <charset val="238"/>
        <scheme val="minor"/>
      </rPr>
      <t>(022 do 029)</t>
    </r>
  </si>
  <si>
    <r>
      <t xml:space="preserve">C. TEKUĆA SREDSTVA </t>
    </r>
    <r>
      <rPr>
        <sz val="12"/>
        <rFont val="Calibri"/>
        <family val="2"/>
        <charset val="238"/>
        <scheme val="minor"/>
      </rPr>
      <t>(036+043)</t>
    </r>
  </si>
  <si>
    <r>
      <t xml:space="preserve">i kratkoročni plasmani </t>
    </r>
    <r>
      <rPr>
        <sz val="12"/>
        <rFont val="Calibri"/>
        <family val="2"/>
        <charset val="238"/>
        <scheme val="minor"/>
      </rPr>
      <t>(044+047+053+061+062)</t>
    </r>
  </si>
  <si>
    <r>
      <t xml:space="preserve">POSLOVNA AKTIVA </t>
    </r>
    <r>
      <rPr>
        <sz val="12"/>
        <rFont val="Calibri"/>
        <family val="2"/>
        <charset val="238"/>
        <scheme val="minor"/>
      </rPr>
      <t>(001+034+035+063+064)</t>
    </r>
  </si>
  <si>
    <r>
      <t xml:space="preserve">A. KAPITAL </t>
    </r>
    <r>
      <rPr>
        <sz val="12"/>
        <rFont val="Calibri"/>
        <family val="2"/>
        <charset val="238"/>
        <scheme val="minor"/>
      </rPr>
      <t>(102-109+110+111+114+115-116+117-122-127)</t>
    </r>
  </si>
  <si>
    <r>
      <t xml:space="preserve">B) DUGOROČNA REZERVISANJA </t>
    </r>
    <r>
      <rPr>
        <sz val="12"/>
        <rFont val="Calibri"/>
        <family val="2"/>
        <charset val="238"/>
        <scheme val="minor"/>
      </rPr>
      <t>(129+130)</t>
    </r>
  </si>
  <si>
    <r>
      <t xml:space="preserve">C) DUGOROČNE OBAVEZE </t>
    </r>
    <r>
      <rPr>
        <sz val="12"/>
        <rFont val="Calibri"/>
        <family val="2"/>
        <charset val="238"/>
        <scheme val="minor"/>
      </rPr>
      <t>(132 do 138)</t>
    </r>
  </si>
  <si>
    <r>
      <rPr>
        <b/>
        <sz val="12"/>
        <rFont val="Calibri"/>
        <family val="2"/>
        <charset val="238"/>
        <scheme val="minor"/>
      </rPr>
      <t>E) KRATKOROČNE OBAVEZE</t>
    </r>
    <r>
      <rPr>
        <sz val="12"/>
        <rFont val="Calibri"/>
        <family val="2"/>
        <charset val="238"/>
        <scheme val="minor"/>
      </rPr>
      <t xml:space="preserve"> (141+149+155+156+160+161+162+163)</t>
    </r>
  </si>
  <si>
    <r>
      <rPr>
        <b/>
        <sz val="12"/>
        <rFont val="Calibri"/>
        <family val="2"/>
        <charset val="238"/>
        <scheme val="minor"/>
      </rPr>
      <t>I.  Kratkoročne finansijske obaveze</t>
    </r>
    <r>
      <rPr>
        <sz val="12"/>
        <rFont val="Calibri"/>
        <family val="2"/>
        <charset val="238"/>
        <scheme val="minor"/>
      </rPr>
      <t xml:space="preserve"> (142 do 148)</t>
    </r>
  </si>
  <si>
    <r>
      <rPr>
        <b/>
        <sz val="12"/>
        <rFont val="Calibri"/>
        <family val="2"/>
        <charset val="238"/>
        <scheme val="minor"/>
      </rPr>
      <t>II. Obaveze iz poslovanja</t>
    </r>
    <r>
      <rPr>
        <sz val="12"/>
        <rFont val="Calibri"/>
        <family val="2"/>
        <charset val="238"/>
        <scheme val="minor"/>
      </rPr>
      <t xml:space="preserve"> (150 do 154)</t>
    </r>
  </si>
  <si>
    <r>
      <t xml:space="preserve">IV. Obaveze po osnovu plaća, naknada i ostalih primanja zaposlenih </t>
    </r>
    <r>
      <rPr>
        <sz val="12"/>
        <rFont val="Calibri"/>
        <family val="2"/>
        <charset val="238"/>
        <scheme val="minor"/>
      </rPr>
      <t>(157 do 159)</t>
    </r>
  </si>
  <si>
    <r>
      <t xml:space="preserve">POSLOVNA PASIVA </t>
    </r>
    <r>
      <rPr>
        <sz val="12"/>
        <rFont val="Calibri"/>
        <family val="2"/>
        <charset val="238"/>
        <scheme val="minor"/>
      </rPr>
      <t>(101+128+131+139+140+164+165)</t>
    </r>
  </si>
  <si>
    <t>tekuće godine</t>
  </si>
  <si>
    <t>PUK</t>
  </si>
  <si>
    <t xml:space="preserve">9. Rashodi i gubici na zalihama i ostali rashodi  </t>
  </si>
  <si>
    <r>
      <t xml:space="preserve">Povećanje vrijednosti specifičnih stalnih sredstava  </t>
    </r>
    <r>
      <rPr>
        <sz val="11"/>
        <color theme="1"/>
        <rFont val="Calibri"/>
        <family val="2"/>
        <charset val="238"/>
        <scheme val="minor"/>
      </rPr>
      <t>(286 do 288)</t>
    </r>
  </si>
  <si>
    <t xml:space="preserve">Smanjenje vrijednosti ostalih sredstava koja se ne amortizuju  </t>
  </si>
  <si>
    <t xml:space="preserve">Povećanje vrijednosti ostalih sredstava koja se ne amortizuju  </t>
  </si>
  <si>
    <r>
      <t xml:space="preserve">Ostali sveobuhvatni gubitak prije poreza </t>
    </r>
    <r>
      <rPr>
        <sz val="11"/>
        <color theme="1"/>
        <rFont val="Calibri"/>
        <family val="2"/>
        <charset val="238"/>
        <scheme val="minor"/>
      </rPr>
      <t>(321-314)</t>
    </r>
  </si>
  <si>
    <r>
      <t xml:space="preserve">I. Zalihe i sredstva namijenjena prodaji </t>
    </r>
    <r>
      <rPr>
        <sz val="12"/>
        <rFont val="Calibri"/>
        <family val="2"/>
        <charset val="238"/>
        <scheme val="minor"/>
      </rPr>
      <t>(037 do 042)</t>
    </r>
  </si>
  <si>
    <t>(MRS 16, MRS 21</t>
  </si>
  <si>
    <t>0</t>
  </si>
  <si>
    <t>Ako niste obavezni uplaćivati doprinos turističkoj zajednici, upišite " 0 ".</t>
  </si>
  <si>
    <t>Upišite stopu vašeg turističkog mjesta (A=0,050; B=0,040; C=0,045; D=0,035)</t>
  </si>
  <si>
    <t>Prihod od premija, subvencija, poticaja i sl.</t>
  </si>
  <si>
    <t>Prihodi od donacija</t>
  </si>
  <si>
    <t>Prihodi od članarina</t>
  </si>
  <si>
    <t>Prihodi od tantijema i licencnih prava</t>
  </si>
  <si>
    <t>Prihodi iz namjenskih izvora finansiranja</t>
  </si>
  <si>
    <t>Ostali poslovni prihodi po drugim osnovama</t>
  </si>
  <si>
    <t>Troškovi službenih putovanja zaposlenih</t>
  </si>
  <si>
    <t xml:space="preserve"> - Dnevnice za službena putovanja u zemlji i inostranstvu</t>
  </si>
  <si>
    <t>Troškovi ostalih primanja, naknada i materijalnih prava zaposlenih</t>
  </si>
  <si>
    <t>Troškovi usluga izrade i dorade učinaka</t>
  </si>
  <si>
    <t>Troškovi transportnih usluga</t>
  </si>
  <si>
    <t xml:space="preserve">Troškovi usluga održavanja </t>
  </si>
  <si>
    <t>Troškovi zakupa</t>
  </si>
  <si>
    <t>Troškovi sajmova</t>
  </si>
  <si>
    <t>Troškovi reklame i sponzorstva</t>
  </si>
  <si>
    <t xml:space="preserve">Troškovi istraživanja </t>
  </si>
  <si>
    <t>Troškovi razvoja koji se ne kapitalizuju</t>
  </si>
  <si>
    <t>Troškovi ostalih usluga</t>
  </si>
  <si>
    <t>Troškovi neproizvodnih usluga</t>
  </si>
  <si>
    <t>Troškovi premija osiguranja</t>
  </si>
  <si>
    <t>Troškovi platnog prometa</t>
  </si>
  <si>
    <t>Troškovi poštanskih i telekomunikacionih usluga</t>
  </si>
  <si>
    <t>Troškovi poreza, naknada, taksi i dr. dažbina na teret pravnog lica</t>
  </si>
  <si>
    <t>Troškovi članskih doprinosa i sl. obaveza</t>
  </si>
  <si>
    <t>Ostali nematerijalni troškovi</t>
  </si>
  <si>
    <t>27 osim 279</t>
  </si>
  <si>
    <t xml:space="preserve"> Obračunati poseban porez - akcize</t>
  </si>
  <si>
    <t>Kanton sjedišta</t>
  </si>
  <si>
    <t>5210 -Neto naknada plaća</t>
  </si>
  <si>
    <t xml:space="preserve">5211 -Porez na dohodak </t>
  </si>
  <si>
    <t>5212 -Doprinosi iz plaća</t>
  </si>
  <si>
    <t>5213 -Doprinosi na plaća</t>
  </si>
  <si>
    <t>523 dio za dnevnice</t>
  </si>
  <si>
    <t>dio579 Kalo,rastur,kvar i lom materijala i robe</t>
  </si>
  <si>
    <t>B.I.2.</t>
  </si>
  <si>
    <t>A.I.1</t>
  </si>
  <si>
    <t>A.I.2</t>
  </si>
  <si>
    <t>A.I.3</t>
  </si>
  <si>
    <t>B.I.4</t>
  </si>
  <si>
    <t>B.I.5</t>
  </si>
  <si>
    <t>kupci dionica i udjela</t>
  </si>
  <si>
    <t>kupci osnovnih sredst.</t>
  </si>
  <si>
    <t>B.I.3.</t>
  </si>
  <si>
    <t>B.I.6</t>
  </si>
  <si>
    <t>A.II.1</t>
  </si>
  <si>
    <t>B.I.1</t>
  </si>
  <si>
    <t>C.I.1</t>
  </si>
  <si>
    <t>C.I.2</t>
  </si>
  <si>
    <t>C.I.3</t>
  </si>
  <si>
    <t>C.I.4</t>
  </si>
  <si>
    <t>A.II.2</t>
  </si>
  <si>
    <t>A.II.3</t>
  </si>
  <si>
    <t>A.II.4</t>
  </si>
  <si>
    <t>A.II.5</t>
  </si>
  <si>
    <t>dobavljači osnovnih sredst.</t>
  </si>
  <si>
    <t>dobavljači dionica i udjela</t>
  </si>
  <si>
    <t>B.II.2</t>
  </si>
  <si>
    <t>B.II.3</t>
  </si>
  <si>
    <t>B.II.4</t>
  </si>
  <si>
    <t>B.II.1</t>
  </si>
  <si>
    <t>C.II.2</t>
  </si>
  <si>
    <t>Promet žiro računa i blagajne po kontima</t>
  </si>
  <si>
    <t>C.II.3</t>
  </si>
  <si>
    <t>C.II.4</t>
  </si>
  <si>
    <t>C.II.5</t>
  </si>
  <si>
    <t>C.II.6</t>
  </si>
  <si>
    <t>potražuje</t>
  </si>
  <si>
    <t>dio Dobavljači za dionice i udjele</t>
  </si>
  <si>
    <t>dio Dobavljači za osnovna sredstva</t>
  </si>
  <si>
    <t>dio Kupci za dionice i udjele</t>
  </si>
  <si>
    <t>dio Kupci za osnovna sredstva</t>
  </si>
  <si>
    <t>C.II.1</t>
  </si>
  <si>
    <t>Gotovina na kraju izvještajnog perioda (345+343-344+346-347)</t>
  </si>
  <si>
    <t>Drugi prilivi i odlivi</t>
  </si>
  <si>
    <t>C.II.6.</t>
  </si>
  <si>
    <t>Ob.IGT</t>
  </si>
  <si>
    <t>R.br.</t>
  </si>
  <si>
    <t>Drugi odlivi i prilivi</t>
  </si>
  <si>
    <t>Saldo - stanje</t>
  </si>
  <si>
    <t>I - Podaci o strukturi kapitala u %</t>
  </si>
  <si>
    <r>
      <t>(3+4</t>
    </r>
    <r>
      <rPr>
        <u/>
        <sz val="10"/>
        <color theme="0"/>
        <rFont val="Arial"/>
        <family val="2"/>
        <charset val="238"/>
      </rPr>
      <t>+</t>
    </r>
    <r>
      <rPr>
        <sz val="10"/>
        <color theme="0"/>
        <rFont val="Arial"/>
        <family val="2"/>
        <charset val="238"/>
      </rPr>
      <t>5</t>
    </r>
    <r>
      <rPr>
        <u/>
        <sz val="10"/>
        <color theme="0"/>
        <rFont val="Arial"/>
        <family val="2"/>
        <charset val="238"/>
      </rPr>
      <t>+</t>
    </r>
    <r>
      <rPr>
        <sz val="10"/>
        <color theme="0"/>
        <rFont val="Arial"/>
        <family val="2"/>
        <charset val="238"/>
      </rPr>
      <t>6</t>
    </r>
    <r>
      <rPr>
        <u/>
        <sz val="10"/>
        <color theme="0"/>
        <rFont val="Arial"/>
        <family val="2"/>
        <charset val="238"/>
      </rPr>
      <t>+</t>
    </r>
    <r>
      <rPr>
        <sz val="10"/>
        <color theme="0"/>
        <rFont val="Arial"/>
        <family val="2"/>
        <charset val="238"/>
      </rPr>
      <t>7)</t>
    </r>
  </si>
  <si>
    <t>Emisija dioničkog kapitala i drugi oblici povećanja ili smanjeja osnovnog kapitala</t>
  </si>
  <si>
    <t>Efekti promj.u račun.politikama</t>
  </si>
  <si>
    <t>Efekti reval.mat.i nemat.sredstava</t>
  </si>
  <si>
    <t>Nerealiz. dobici / gubici po osnovu fin.sredst.rasp.za prodaju</t>
  </si>
  <si>
    <t>Kursne razlike nastale prov. fin. izvj. u drugu valutu prezentacije</t>
  </si>
  <si>
    <t>stanje</t>
  </si>
  <si>
    <t>Ovi podaci upisuju se u izvještaj</t>
  </si>
  <si>
    <t>o promjenama u kapitalu</t>
  </si>
  <si>
    <t>NAPOMENA</t>
  </si>
  <si>
    <t>PRILIVI</t>
  </si>
  <si>
    <t>ODLIVI</t>
  </si>
  <si>
    <t>RAZLIKA U G.TOKU</t>
  </si>
  <si>
    <t>Gotovina na kraju izvještajnog perioda</t>
  </si>
  <si>
    <t>529 dio za donacije</t>
  </si>
  <si>
    <t>541+542</t>
  </si>
  <si>
    <t>Otpis sumljivih potraživanja porezno nepriznat</t>
  </si>
  <si>
    <t>Napravite bruto bilans u kom su sadržane samo temeljnice za knjiženje izvoda Ž-R i blagajne, bez početnog stanja</t>
  </si>
  <si>
    <t xml:space="preserve"> - Prigodi iz budžeta po osnovu subvencija na proizvode</t>
  </si>
  <si>
    <t>Plaće i naknade plaća (neto za isplatu zaposlenima)</t>
  </si>
  <si>
    <t>TROŠKOVI PROIZVODNIH USLUGA (18+19+20+21+22+23+24+25+26)</t>
  </si>
  <si>
    <t xml:space="preserve"> - Naknada za rad članova učeničkih, omladinskih i studentskih zadruga</t>
  </si>
  <si>
    <t>Kalo, rastur, kvar i lom materijala i robe</t>
  </si>
  <si>
    <t>559 dio -učeničke zadruge</t>
  </si>
  <si>
    <t>650 iz budžeta za ostalo</t>
  </si>
  <si>
    <t>650 iz budžeta za IZVOZA</t>
  </si>
  <si>
    <t>Priliv iz osnova povećanja osnovnog kapitala</t>
  </si>
  <si>
    <t xml:space="preserve"> - Prigodi iz budžeta po osnovu subvencija na ostale namjene</t>
  </si>
  <si>
    <t>3. Zakon o vanjskotrgovinskoj komori BiH ("Sl.glasnik BiH", broj 30/01)</t>
  </si>
  <si>
    <t xml:space="preserve">4. Odluka o članarini vanjskotrgovinskoj komori BiH ("Sl.glasnik BiH", </t>
  </si>
  <si>
    <t xml:space="preserve">4. PORESKI BILANS / BILANCA </t>
  </si>
  <si>
    <t>5. BILANS / BILANCA STANJA</t>
  </si>
  <si>
    <t>8. GODIŠNJI IZVJEŠTAJ O INVESTICIJAMA (Obrazac INV-01)</t>
  </si>
  <si>
    <t>9.Usklađivanje kapitala sa Registrom privrednih društava</t>
  </si>
  <si>
    <t>10. PROMJENE U KAPITALU</t>
  </si>
  <si>
    <t>11. GOTOVINSKI TOKOVI - direktna metoda</t>
  </si>
  <si>
    <t>Grad sjedišta firme</t>
  </si>
  <si>
    <t>Adresa</t>
  </si>
  <si>
    <t>% kapitala većinsk.vlasn.</t>
  </si>
  <si>
    <t xml:space="preserve">Neto isplate po ugovoru o djelu i ugovoru </t>
  </si>
  <si>
    <t>o vršenju privremenih i povremenih poslova</t>
  </si>
  <si>
    <t>Isplaćene neto plaće 4500</t>
  </si>
  <si>
    <t>Šifra djelatnosti -nova</t>
  </si>
  <si>
    <t>2012.</t>
  </si>
  <si>
    <t>P O M O Ć</t>
  </si>
  <si>
    <t xml:space="preserve">Međudividende </t>
  </si>
  <si>
    <t>1. Dobici od realiz.rev.rez.</t>
  </si>
  <si>
    <t>2. Dobici od promj.fer vrij.</t>
  </si>
  <si>
    <t>3. Dobici iz osnova prevođ.</t>
  </si>
  <si>
    <t>4. Aktuarski dobici po pl.</t>
  </si>
  <si>
    <t>5. Dobici iz osn.ef.dij. z.n.t.</t>
  </si>
  <si>
    <t>6. Ostali nereal.dobici</t>
  </si>
  <si>
    <t>1. Gubici od promj.fer vrij.fin.</t>
  </si>
  <si>
    <t>2. Gubici iz osnova prevođ.</t>
  </si>
  <si>
    <t>3. Aktuarski gubici</t>
  </si>
  <si>
    <t>4. Gubici iz osn.ef.dij. z.n.t.</t>
  </si>
  <si>
    <t xml:space="preserve">5. Ostali nereal.gubici </t>
  </si>
  <si>
    <t>% dobiti koji prip.vl.matice</t>
  </si>
  <si>
    <t>konta 11 i 12 na početku perioda (proizvodnja u toku i vlastiti proizvodi)</t>
  </si>
  <si>
    <t>konta 11 i 12 na kraju perioda (proizvodnja u toku i vlastiti proizvodi)</t>
  </si>
  <si>
    <t>UKUPNO %</t>
  </si>
  <si>
    <t>% dobiti koji pr.vl.manj.interesa</t>
  </si>
  <si>
    <t>Dobit (Gubit) po BilanUspjeha</t>
  </si>
  <si>
    <t>2. Obračun doprinosa i naknada</t>
  </si>
  <si>
    <t>Preneseno iz poreznog bilansa - P.Bilans!AF193</t>
  </si>
  <si>
    <t>569 dio</t>
  </si>
  <si>
    <t>A. GOTOVINSKI TOKOVI IZ POSLOVNIH AKTIVNOSTI</t>
  </si>
  <si>
    <t>Neto dobit (gubitak) za period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</si>
  <si>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</si>
  <si>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</si>
  <si>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</si>
  <si>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</si>
  <si>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</si>
  <si>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</si>
  <si>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</si>
  <si>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</si>
  <si>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iz osnova dugoročnih finansijskih sredstava</t>
  </si>
  <si>
    <t>Nerealizovani rashodi (prihodi) od kursnih razlika</t>
  </si>
  <si>
    <t xml:space="preserve">Ostala usklađivanja za negotovinske stavke i gotovinski </t>
  </si>
  <si>
    <t>tokovi koji se odnose na ulagačke i finansijske aktivnosti</t>
  </si>
  <si>
    <t>Ukupno 2 do 8</t>
  </si>
  <si>
    <t>Smanjenje (povećanje)  zaliha</t>
  </si>
  <si>
    <t>Smanjenje (povećanje) potraživanja od prodaje</t>
  </si>
  <si>
    <t>Smanjenje (povećanje) drugih potraživanja</t>
  </si>
  <si>
    <t>Smanjenje (povećanje) aktivnih vremenskih razgraničenja</t>
  </si>
  <si>
    <t>Povećanje (smanjenje) obaveza prema dobavljačima</t>
  </si>
  <si>
    <t>Povećanje (smanjenje) drugih obaveza</t>
  </si>
  <si>
    <t>Povećanje (smanjenje) pasivnih vremenskih razgraničenja</t>
  </si>
  <si>
    <t>Ukupno 10 do 16</t>
  </si>
  <si>
    <t>Neto gotovinski tok iz poslovnih aktivnosti (1+9+17)</t>
  </si>
  <si>
    <t>Ozn.</t>
  </si>
  <si>
    <t xml:space="preserve"> (+,-)</t>
  </si>
  <si>
    <t>-</t>
  </si>
  <si>
    <t>B. GOTOVINSKI TOK IZ ULAGAČKIH AKTIVNOSTI</t>
  </si>
  <si>
    <t>C. GOTOVINSKI TOKOVI IZ FINANSIJSKIH AKTIVNOSTI</t>
  </si>
  <si>
    <t>H. Gotovina na početku izvještajnog perioda</t>
  </si>
  <si>
    <t>I. Pozitivne kursne razlike iz osnova preračuna gotovine</t>
  </si>
  <si>
    <t>J. Negativne kursne razlike iz osnova preračuna gotovine</t>
  </si>
  <si>
    <r>
      <t xml:space="preserve">Neto prilivi gotovine iz ulagačkih aktivnosti </t>
    </r>
    <r>
      <rPr>
        <sz val="12"/>
        <rFont val="Calibri"/>
        <family val="2"/>
        <charset val="238"/>
        <scheme val="minor"/>
      </rPr>
      <t>(19-26)</t>
    </r>
  </si>
  <si>
    <r>
      <t xml:space="preserve">Neto odlivi gotovine iz ulagačkih aktivnosti </t>
    </r>
    <r>
      <rPr>
        <sz val="12"/>
        <rFont val="Calibri"/>
        <family val="2"/>
        <charset val="238"/>
        <scheme val="minor"/>
      </rPr>
      <t>(26-19)</t>
    </r>
  </si>
  <si>
    <r>
      <t xml:space="preserve">Neto priliv gotovine iz finansijskih aktivnosti </t>
    </r>
    <r>
      <rPr>
        <sz val="12"/>
        <rFont val="Calibri"/>
        <family val="2"/>
        <charset val="238"/>
        <scheme val="minor"/>
      </rPr>
      <t>(33-38)</t>
    </r>
  </si>
  <si>
    <r>
      <t xml:space="preserve">Neto odlivi gotovine iz finansijskih aktivnosti </t>
    </r>
    <r>
      <rPr>
        <sz val="12"/>
        <rFont val="Calibri"/>
        <family val="2"/>
        <charset val="238"/>
        <scheme val="minor"/>
      </rPr>
      <t>(38-33)</t>
    </r>
  </si>
  <si>
    <t>D. UKUPNI PRILIVI GOTOVINE (18+31+45)</t>
  </si>
  <si>
    <t>E. UKUPNI ODLIVI GOTOVINE (18+32+46)</t>
  </si>
  <si>
    <t>F. NETO PRILIVI GOTOVINE (47-48)</t>
  </si>
  <si>
    <t>G. NETO ODLIVI GOTOVINE (48-47)</t>
  </si>
  <si>
    <t>K. Gotovina na kraju izvještajnog perioda (51+49-50+52-53)</t>
  </si>
  <si>
    <t>Neto got.tok iz poslovnih aktivnosti</t>
  </si>
  <si>
    <t>Razlika  (1 - 4) :</t>
  </si>
  <si>
    <r>
      <t xml:space="preserve">I. Prilivi gotovine iz ulagačkih aktivnosti </t>
    </r>
    <r>
      <rPr>
        <sz val="12"/>
        <rFont val="Calibri"/>
        <family val="2"/>
        <charset val="238"/>
        <scheme val="minor"/>
      </rPr>
      <t>(20 do 25)</t>
    </r>
  </si>
  <si>
    <r>
      <t xml:space="preserve">II. Odlivi gotovine iz ulagačkih aktivnosti </t>
    </r>
    <r>
      <rPr>
        <sz val="12"/>
        <rFont val="Calibri"/>
        <family val="2"/>
        <charset val="238"/>
        <scheme val="minor"/>
      </rPr>
      <t>(27 do 30)</t>
    </r>
  </si>
  <si>
    <r>
      <t xml:space="preserve">I. Priliv gotovine iz finansijskih aktivnosti </t>
    </r>
    <r>
      <rPr>
        <sz val="12"/>
        <rFont val="Calibri"/>
        <family val="2"/>
        <charset val="238"/>
        <scheme val="minor"/>
      </rPr>
      <t>(34 do 37)</t>
    </r>
  </si>
  <si>
    <r>
      <t xml:space="preserve">II. Odlivi gotovine iz finansijskih aktivnosti </t>
    </r>
    <r>
      <rPr>
        <sz val="12"/>
        <rFont val="Calibri"/>
        <family val="2"/>
        <charset val="238"/>
        <scheme val="minor"/>
      </rPr>
      <t>(39 do 44)</t>
    </r>
  </si>
  <si>
    <r>
      <t xml:space="preserve">I. Prilivi gotovine iz ulagačkih aktivnosti </t>
    </r>
    <r>
      <rPr>
        <sz val="12"/>
        <color theme="0"/>
        <rFont val="Calibri"/>
        <family val="2"/>
        <charset val="238"/>
        <scheme val="minor"/>
      </rPr>
      <t>(20 do 25)</t>
    </r>
  </si>
  <si>
    <r>
      <t xml:space="preserve">II. Odlivi gotovine iz ulagačkih aktivnosti </t>
    </r>
    <r>
      <rPr>
        <sz val="12"/>
        <color theme="0"/>
        <rFont val="Calibri"/>
        <family val="2"/>
        <charset val="238"/>
        <scheme val="minor"/>
      </rPr>
      <t>(27 do 30)</t>
    </r>
  </si>
  <si>
    <r>
      <t xml:space="preserve">Neto prilivi gotovine iz ulagačkih aktivnosti </t>
    </r>
    <r>
      <rPr>
        <sz val="12"/>
        <color theme="0"/>
        <rFont val="Calibri"/>
        <family val="2"/>
        <charset val="238"/>
        <scheme val="minor"/>
      </rPr>
      <t>(19-26)</t>
    </r>
  </si>
  <si>
    <r>
      <t xml:space="preserve">Neto odlivi gotovine iz ulagačkih aktivnosti </t>
    </r>
    <r>
      <rPr>
        <sz val="12"/>
        <color theme="0"/>
        <rFont val="Calibri"/>
        <family val="2"/>
        <charset val="238"/>
        <scheme val="minor"/>
      </rPr>
      <t>(26-19)</t>
    </r>
  </si>
  <si>
    <r>
      <t xml:space="preserve">I. Priliv gotovine iz finansijskih aktivnosti </t>
    </r>
    <r>
      <rPr>
        <sz val="12"/>
        <color theme="0"/>
        <rFont val="Calibri"/>
        <family val="2"/>
        <charset val="238"/>
        <scheme val="minor"/>
      </rPr>
      <t>(34 do 37)</t>
    </r>
  </si>
  <si>
    <r>
      <t xml:space="preserve">II. Odlivi gotovine iz finansijskih aktivnosti </t>
    </r>
    <r>
      <rPr>
        <sz val="12"/>
        <color theme="0"/>
        <rFont val="Calibri"/>
        <family val="2"/>
        <charset val="238"/>
        <scheme val="minor"/>
      </rPr>
      <t>(39 do 44)</t>
    </r>
  </si>
  <si>
    <r>
      <t xml:space="preserve">Neto priliv gotovine iz finansijskih aktivnosti </t>
    </r>
    <r>
      <rPr>
        <sz val="12"/>
        <color theme="0"/>
        <rFont val="Calibri"/>
        <family val="2"/>
        <charset val="238"/>
        <scheme val="minor"/>
      </rPr>
      <t>(33-38)</t>
    </r>
  </si>
  <si>
    <r>
      <t xml:space="preserve">Neto odlivi gotovine iz finansijskih aktivnosti </t>
    </r>
    <r>
      <rPr>
        <sz val="12"/>
        <color theme="0"/>
        <rFont val="Calibri"/>
        <family val="2"/>
        <charset val="238"/>
        <scheme val="minor"/>
      </rPr>
      <t>(38-33)</t>
    </r>
  </si>
  <si>
    <t>12. GOTOVINSKI TOKOVI - indirektna metoda</t>
  </si>
  <si>
    <t>Datum predaje obračuna</t>
  </si>
  <si>
    <t>Prema novoj izmjenjenoj Uredbi, članarinu plaćaju pravna lica razvrstana u djelatnosti:</t>
  </si>
  <si>
    <t>70, 71, 73, 74, 77, 79, 80, 81, 82, 91.03, 92, 93, 95, 96</t>
  </si>
  <si>
    <r>
      <rPr>
        <u/>
        <sz val="11"/>
        <color theme="0"/>
        <rFont val="Calibri"/>
        <family val="2"/>
        <charset val="238"/>
        <scheme val="minor"/>
      </rPr>
      <t>nove šifre</t>
    </r>
    <r>
      <rPr>
        <sz val="11"/>
        <color theme="0"/>
        <rFont val="Calibri"/>
        <family val="2"/>
        <charset val="238"/>
        <scheme val="minor"/>
      </rPr>
      <t xml:space="preserve"> 45, 46, 47, 49, 50, 51, 52, 53, 55, 56, 58, 59, 60, 61, 62, 63, 64, 65.12, 66.12, 68, 69, </t>
    </r>
  </si>
  <si>
    <t>Godišnji obračun preduzeća</t>
  </si>
  <si>
    <t>31.12.</t>
  </si>
  <si>
    <t>Uplaćene akontacije i preplate prenesene iz ranijih god.</t>
  </si>
  <si>
    <t>Iznos za uplatu (red.br. 54. + 55. + 56. - 57.), veće od 0</t>
  </si>
  <si>
    <t>OBRAČUNATI POREZ, OSLOBAĐANJA I UMANJENJA POREZNE OBAVEZE</t>
  </si>
  <si>
    <t>Donacije političkim strankama (član 17. stav 3. Zakona)</t>
  </si>
  <si>
    <t>Razlika između tržišne (niže) kamate i kamate po kredit.</t>
  </si>
  <si>
    <t>od povez. lica (član 17. stav 1. tačka 1. i član 48. Zakona)</t>
  </si>
  <si>
    <t>Prethodna godina - bilans stanja -PASIVA</t>
  </si>
  <si>
    <t>Prethodna godina - bilans stanja - AKTIVA</t>
  </si>
  <si>
    <t>Prethodna godina - bilans uspjeha</t>
  </si>
  <si>
    <r>
      <t>Prilivi gotovine iz poslovnih aktivnosti</t>
    </r>
    <r>
      <rPr>
        <sz val="11"/>
        <color theme="0"/>
        <rFont val="Calibri"/>
        <family val="2"/>
        <charset val="238"/>
        <scheme val="minor"/>
      </rPr>
      <t xml:space="preserve"> (302 do 304)</t>
    </r>
  </si>
  <si>
    <r>
      <t xml:space="preserve">Odlivi gotovine iz poslovnih aktivnosti </t>
    </r>
    <r>
      <rPr>
        <sz val="11"/>
        <color theme="0"/>
        <rFont val="Calibri"/>
        <family val="2"/>
        <charset val="238"/>
        <scheme val="minor"/>
      </rPr>
      <t>(306 do 310)</t>
    </r>
  </si>
  <si>
    <r>
      <t xml:space="preserve">Prilivi gotovine iz ulagačkih aktivnosti </t>
    </r>
    <r>
      <rPr>
        <sz val="11"/>
        <color theme="0"/>
        <rFont val="Calibri"/>
        <family val="2"/>
        <charset val="238"/>
        <scheme val="minor"/>
      </rPr>
      <t>(314 do 319)</t>
    </r>
  </si>
  <si>
    <r>
      <t xml:space="preserve">Odlivi gotovine iz ulagačkih aktivnosti </t>
    </r>
    <r>
      <rPr>
        <sz val="11"/>
        <color theme="0"/>
        <rFont val="Calibri"/>
        <family val="2"/>
        <charset val="238"/>
        <scheme val="minor"/>
      </rPr>
      <t>(321 do 324)</t>
    </r>
  </si>
  <si>
    <r>
      <t xml:space="preserve">Neto prilivi gotovine iz ulagačkih aktivnosti </t>
    </r>
    <r>
      <rPr>
        <sz val="11"/>
        <color theme="0"/>
        <rFont val="Calibri"/>
        <family val="2"/>
        <charset val="238"/>
        <scheme val="minor"/>
      </rPr>
      <t>(313-320)</t>
    </r>
  </si>
  <si>
    <r>
      <t xml:space="preserve">Neto odlivi gotovine iz ulagačkih aktivnosti </t>
    </r>
    <r>
      <rPr>
        <sz val="11"/>
        <color theme="0"/>
        <rFont val="Calibri"/>
        <family val="2"/>
        <charset val="238"/>
        <scheme val="minor"/>
      </rPr>
      <t>(320-313)</t>
    </r>
  </si>
  <si>
    <r>
      <t xml:space="preserve">Priliv gotovine iz finansijskih aktivnosti </t>
    </r>
    <r>
      <rPr>
        <sz val="11"/>
        <color theme="0"/>
        <rFont val="Calibri"/>
        <family val="2"/>
        <charset val="238"/>
        <scheme val="minor"/>
      </rPr>
      <t>(328 do 331)</t>
    </r>
  </si>
  <si>
    <r>
      <t xml:space="preserve">Neto priliv gotovine iz finansijskih aktivnosti </t>
    </r>
    <r>
      <rPr>
        <sz val="11"/>
        <color theme="0"/>
        <rFont val="Calibri"/>
        <family val="2"/>
        <charset val="238"/>
        <scheme val="minor"/>
      </rPr>
      <t>(327-332)</t>
    </r>
  </si>
  <si>
    <r>
      <t xml:space="preserve">Neto odlivi gotovine iz finansijskih aktivnosti </t>
    </r>
    <r>
      <rPr>
        <sz val="11"/>
        <color theme="0"/>
        <rFont val="Calibri"/>
        <family val="2"/>
        <charset val="238"/>
        <scheme val="minor"/>
      </rPr>
      <t>(332-327)</t>
    </r>
  </si>
  <si>
    <t>3. - BILANS / BILANCA USPJEHA</t>
  </si>
  <si>
    <t>7. POSEBNI PODACI</t>
  </si>
  <si>
    <t xml:space="preserve">  234 ili 481</t>
  </si>
  <si>
    <t>3. Razlika (1-2) :</t>
  </si>
  <si>
    <t>4. Pozitivne kursne razlike</t>
  </si>
  <si>
    <t>5. Negativne kursne razlike</t>
  </si>
  <si>
    <t>6. Razlika (4-5) :</t>
  </si>
  <si>
    <t>7. RAZLIKA U G.TOKU</t>
  </si>
  <si>
    <t>Pozitivne kursne razlike</t>
  </si>
  <si>
    <t>Negativne kursne razlike</t>
  </si>
  <si>
    <t>B.II.30</t>
  </si>
  <si>
    <t>B.I.25</t>
  </si>
  <si>
    <t>B.I.21</t>
  </si>
  <si>
    <t>B.I.22</t>
  </si>
  <si>
    <t>B.I.23</t>
  </si>
  <si>
    <t>B.I.24</t>
  </si>
  <si>
    <t>B.I.20</t>
  </si>
  <si>
    <t>B.II.27</t>
  </si>
  <si>
    <t>C.I.34</t>
  </si>
  <si>
    <t>C.I.37</t>
  </si>
  <si>
    <t>C.I.36</t>
  </si>
  <si>
    <t>Zbrojeno u kolonu C.II.44 ili C.I.37 - drugi odlivi ili prilivi fin.akt.</t>
  </si>
  <si>
    <t>C.II.39</t>
  </si>
  <si>
    <t>C.II.40</t>
  </si>
  <si>
    <t>C.II.42</t>
  </si>
  <si>
    <t>C.II.44</t>
  </si>
  <si>
    <t>B.II.28</t>
  </si>
  <si>
    <t>C.II.41</t>
  </si>
  <si>
    <t>C.II.43</t>
  </si>
  <si>
    <t xml:space="preserve">  </t>
  </si>
  <si>
    <t>Preneseno u kolonu C.II.6 ili C.I.4 - drugi odlivi ili prilivi fin.akt.</t>
  </si>
  <si>
    <t>520 -neto plata</t>
  </si>
  <si>
    <t>6. ANEKS -dodatni računov.izvještaj (ANEKSgd)</t>
  </si>
  <si>
    <t>5</t>
  </si>
  <si>
    <t>Carina na sir.i mat, rez.dijelove i sitan inv.</t>
  </si>
  <si>
    <t>Prethodna godina - ANEX - Dodatni rač.izvještaj</t>
  </si>
  <si>
    <t>Ulazni PDV  (dug.promet konta 27 osim 279)</t>
  </si>
  <si>
    <t>Obaveze za PDV (pot.promet k. 47 osim 479)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</si>
  <si>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</si>
  <si>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</si>
  <si>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</si>
  <si>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</si>
  <si>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</si>
  <si>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</si>
  <si>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</si>
  <si>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</si>
  <si>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</si>
  <si>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</si>
  <si>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</si>
  <si>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</si>
  <si>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</si>
  <si>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</si>
  <si>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</si>
  <si>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</si>
  <si>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</si>
  <si>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</si>
  <si>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</si>
  <si>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</si>
  <si>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</si>
  <si>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</si>
  <si>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</si>
  <si>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</si>
  <si>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</si>
  <si>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</si>
  <si>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</si>
  <si>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</si>
  <si>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</si>
  <si>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</si>
  <si>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</si>
  <si>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</si>
  <si>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Prihodi od zakupa  (operativni najam)</t>
  </si>
  <si>
    <r>
      <t xml:space="preserve">Nematerijalni troškovi  </t>
    </r>
    <r>
      <rPr>
        <sz val="12"/>
        <color theme="0"/>
        <rFont val="Calibri"/>
        <family val="2"/>
        <charset val="238"/>
        <scheme val="minor"/>
      </rPr>
      <t>(28+29+30+31+32+33+34+35)</t>
    </r>
  </si>
  <si>
    <r>
      <t xml:space="preserve"> Potraživanja za PDV</t>
    </r>
    <r>
      <rPr>
        <vertAlign val="superscript"/>
        <sz val="12"/>
        <color theme="0"/>
        <rFont val="Calibri"/>
        <family val="2"/>
        <charset val="238"/>
        <scheme val="minor"/>
      </rPr>
      <t xml:space="preserve">  </t>
    </r>
    <r>
      <rPr>
        <sz val="12"/>
        <color theme="0"/>
        <rFont val="Calibri"/>
        <family val="2"/>
        <charset val="238"/>
        <scheme val="minor"/>
      </rPr>
      <t>(dugovni promet grupe 27)</t>
    </r>
  </si>
  <si>
    <r>
      <t xml:space="preserve"> Obaveze za PDV</t>
    </r>
    <r>
      <rPr>
        <b/>
        <vertAlign val="superscript"/>
        <sz val="12"/>
        <color theme="0"/>
        <rFont val="Calibri"/>
        <family val="2"/>
        <charset val="238"/>
        <scheme val="minor"/>
      </rPr>
      <t xml:space="preserve"> </t>
    </r>
    <r>
      <rPr>
        <sz val="12"/>
        <color theme="0"/>
        <rFont val="Calibri"/>
        <family val="2"/>
        <charset val="238"/>
        <scheme val="minor"/>
      </rPr>
      <t xml:space="preserve">(potražni promet grupe 47) </t>
    </r>
  </si>
  <si>
    <t>47 osim 579</t>
  </si>
  <si>
    <t>dio 482</t>
  </si>
  <si>
    <r>
      <t xml:space="preserve">kamate 460 </t>
    </r>
    <r>
      <rPr>
        <b/>
        <sz val="10"/>
        <color rgb="FFFFC000"/>
        <rFont val="Arial"/>
        <family val="2"/>
        <charset val="238"/>
      </rPr>
      <t>(ili 561)</t>
    </r>
  </si>
  <si>
    <t>e-mail račun.</t>
  </si>
  <si>
    <t>POREZNI BILANS / BILANCA</t>
  </si>
  <si>
    <t>Alma Saric</t>
  </si>
  <si>
    <t>F.Hauptmana 24</t>
  </si>
  <si>
    <t>Raiffeisen INVEST doo</t>
  </si>
  <si>
    <t>Sarajevo</t>
  </si>
  <si>
    <t>Zmaja od Bosne bb</t>
  </si>
  <si>
    <t>Sarajevski</t>
  </si>
  <si>
    <t>Raiffeisen Bank dd Bosna i Hercegovina</t>
  </si>
  <si>
    <t>Lejla Baljevic Ramovic</t>
  </si>
  <si>
    <t>Upravljanje fondovima</t>
  </si>
  <si>
    <t>Novo Sarajevo</t>
  </si>
  <si>
    <t>2917/2</t>
  </si>
  <si>
    <t>033/728-602</t>
  </si>
  <si>
    <t>Raiffeisen BANK dd Bosna i Hercegovina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</si>
</sst>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\ _K_M_-;\-* #,##0.00\ _K_M_-;_-* &quot;-&quot;??\ _K_M_-;_-@_-"/>
    <numFmt numFmtId="166" formatCode="_-* #,##0.00\ _€_-;\-* #,##0.00\ _€_-;_-* &quot;-&quot;??\ _€_-;_-@_-"/>
    <numFmt numFmtId="167" formatCode="_-* #,##0.00_-;\-* #,##0.00_-;_-* &quot;-&quot;??_-;_-@_-"/>
    <numFmt numFmtId="169" formatCode="_(* #,##0_);_(* \(#,##0\);_(* &quot;-&quot;??_);_(@_)"/>
    <numFmt numFmtId="170" formatCode="0.000"/>
    <numFmt numFmtId="172" formatCode="_-* #,##0_-;\-* #,##0_-;_-* &quot;-&quot;??_-;_-@_-"/>
    <numFmt numFmtId="173" formatCode="0.0000"/>
    <numFmt numFmtId="174" formatCode="_(* #,##0.000_);_(* \(#,##0.000\);_(* &quot;-&quot;??_);_(@_)"/>
    <numFmt numFmtId="175" formatCode="_-* #,##0\ _k_n_-;\-* #,##0\ _k_n_-;_-* &quot;-&quot;??\ _k_n_-;_-@_-"/>
    <numFmt numFmtId="177" formatCode="#,##0.00_ ;[Red]\-#,##0.00\ "/>
  </numFmts>
  <fonts count="1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11"/>
      <color indexed="9"/>
      <name val="Arial"/>
      <family val="2"/>
      <charset val="238"/>
    </font>
    <font>
      <b/>
      <u/>
      <sz val="11"/>
      <color indexed="9"/>
      <name val="Arial"/>
      <family val="2"/>
      <charset val="238"/>
    </font>
    <font>
      <b/>
      <u/>
      <sz val="10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8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2"/>
      <color indexed="47"/>
      <name val="Arial Black"/>
      <family val="2"/>
      <charset val="238"/>
    </font>
    <font>
      <i/>
      <sz val="10"/>
      <color indexed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47"/>
      <name val="Arial"/>
      <family val="2"/>
      <charset val="238"/>
    </font>
    <font>
      <sz val="12"/>
      <color indexed="47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62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name val="Arial Black"/>
      <family val="2"/>
      <charset val="238"/>
    </font>
    <font>
      <sz val="20"/>
      <color indexed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u/>
      <sz val="9"/>
      <color indexed="9"/>
      <name val="Arial"/>
      <family val="2"/>
      <charset val="238"/>
    </font>
    <font>
      <sz val="10"/>
      <color indexed="47"/>
      <name val="Times New Roman CE"/>
      <family val="1"/>
      <charset val="238"/>
    </font>
    <font>
      <b/>
      <u/>
      <sz val="12"/>
      <color indexed="9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10"/>
      <color theme="0"/>
      <name val="Arial"/>
      <family val="2"/>
      <charset val="238"/>
    </font>
    <font>
      <sz val="8"/>
      <color indexed="18"/>
      <name val="Tahoma"/>
      <family val="2"/>
      <charset val="238"/>
    </font>
    <font>
      <b/>
      <sz val="11"/>
      <color indexed="18"/>
      <name val="Tahoma"/>
      <family val="2"/>
      <charset val="238"/>
    </font>
    <font>
      <sz val="12"/>
      <color indexed="18"/>
      <name val="Tahoma"/>
      <family val="2"/>
      <charset val="238"/>
    </font>
    <font>
      <u/>
      <sz val="10"/>
      <color theme="10"/>
      <name val="Arial"/>
      <family val="2"/>
      <charset val="238"/>
    </font>
    <font>
      <sz val="8"/>
      <color indexed="32"/>
      <name val="Tahoma"/>
      <family val="2"/>
      <charset val="238"/>
    </font>
    <font>
      <sz val="11"/>
      <color indexed="32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1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1F1A17"/>
      <name val="Calibri"/>
      <family val="2"/>
      <charset val="238"/>
      <scheme val="minor"/>
    </font>
    <font>
      <sz val="11"/>
      <color rgb="FF0C0C0E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color rgb="FF002060"/>
      <name val="Arial Black"/>
      <family val="2"/>
      <charset val="238"/>
    </font>
    <font>
      <sz val="12"/>
      <color rgb="FF00206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9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u/>
      <sz val="11"/>
      <color indexed="9"/>
      <name val="Calibri"/>
      <family val="2"/>
      <charset val="238"/>
      <scheme val="minor"/>
    </font>
    <font>
      <u/>
      <sz val="11"/>
      <color indexed="9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4"/>
      <color indexed="9"/>
      <name val="Arial"/>
      <family val="2"/>
      <charset val="238"/>
    </font>
    <font>
      <u/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0"/>
      <name val="Arial"/>
      <family val="2"/>
      <charset val="238"/>
    </font>
    <font>
      <b/>
      <sz val="20"/>
      <color theme="0"/>
      <name val="Arial Black"/>
      <family val="2"/>
      <charset val="238"/>
    </font>
    <font>
      <b/>
      <u/>
      <sz val="20"/>
      <color theme="0"/>
      <name val="Arial Black"/>
      <family val="2"/>
      <charset val="238"/>
    </font>
    <font>
      <sz val="16"/>
      <name val="Calibri"/>
      <family val="2"/>
      <charset val="238"/>
      <scheme val="minor"/>
    </font>
    <font>
      <sz val="10"/>
      <color theme="0"/>
      <name val="Arial Black"/>
      <family val="2"/>
      <charset val="238"/>
    </font>
    <font>
      <b/>
      <sz val="14"/>
      <color theme="0"/>
      <name val="Arial Black"/>
      <family val="2"/>
      <charset val="238"/>
    </font>
    <font>
      <sz val="12"/>
      <color theme="0"/>
      <name val="Arial Black"/>
      <family val="2"/>
      <charset val="238"/>
    </font>
    <font>
      <b/>
      <sz val="12"/>
      <color theme="0"/>
      <name val="Arial Unicode MS"/>
      <family val="2"/>
      <charset val="238"/>
    </font>
    <font>
      <b/>
      <sz val="20"/>
      <color theme="0"/>
      <name val="Arial Unicode MS"/>
      <family val="2"/>
      <charset val="238"/>
    </font>
    <font>
      <b/>
      <u/>
      <sz val="20"/>
      <color theme="0"/>
      <name val="Arial Unicode MS"/>
      <family val="2"/>
      <charset val="238"/>
    </font>
    <font>
      <b/>
      <i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i/>
      <sz val="12"/>
      <name val="Arial"/>
      <family val="2"/>
      <charset val="238"/>
    </font>
    <font>
      <sz val="16"/>
      <color rgb="FF002060"/>
      <name val="Arial Black"/>
      <family val="2"/>
      <charset val="238"/>
    </font>
    <font>
      <sz val="11"/>
      <color rgb="FFFFC000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10"/>
      <color rgb="FFFFC00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1"/>
      <color rgb="FFFFC000"/>
      <name val="Calibri"/>
      <family val="2"/>
      <charset val="238"/>
      <scheme val="minor"/>
    </font>
    <font>
      <u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theme="3" tint="-0.249977111117893"/>
      <name val="Arial Black"/>
      <family val="2"/>
      <charset val="238"/>
    </font>
    <font>
      <sz val="14"/>
      <color indexed="9"/>
      <name val="Calibri"/>
      <family val="2"/>
      <charset val="238"/>
      <scheme val="minor"/>
    </font>
    <font>
      <sz val="10"/>
      <color rgb="FF333399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i/>
      <sz val="11"/>
      <color rgb="FFFFC000"/>
      <name val="Calibri"/>
      <family val="2"/>
      <charset val="238"/>
      <scheme val="minor"/>
    </font>
    <font>
      <sz val="16"/>
      <color indexed="9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47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1"/>
      <color rgb="FFFFC000"/>
      <name val="Arial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2"/>
      <color theme="0"/>
      <name val="Calibri"/>
      <family val="2"/>
      <charset val="238"/>
      <scheme val="minor"/>
    </font>
    <font>
      <b/>
      <sz val="10"/>
      <color rgb="FFFFC000"/>
      <name val="Arial"/>
      <family val="2"/>
      <charset val="238"/>
    </font>
    <font>
      <sz val="20"/>
      <color theme="0"/>
      <name val="Arial"/>
      <family val="2"/>
      <charset val="238"/>
    </font>
    <font>
      <vertAlign val="superscript"/>
      <sz val="12"/>
      <color theme="0"/>
      <name val="Calibri"/>
      <family val="2"/>
      <charset val="238"/>
      <scheme val="minor"/>
    </font>
    <font>
      <b/>
      <vertAlign val="superscript"/>
      <sz val="12"/>
      <color theme="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27A32"/>
        <bgColor indexed="64"/>
      </patternFill>
    </fill>
    <fill>
      <patternFill patternType="solid">
        <fgColor rgb="FFACC77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5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/>
      <bottom/>
      <diagonal/>
    </border>
    <border>
      <left style="thick">
        <color indexed="48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48"/>
      </right>
      <top/>
      <bottom style="thin">
        <color indexed="48"/>
      </bottom>
      <diagonal/>
    </border>
    <border>
      <left/>
      <right/>
      <top style="thick">
        <color indexed="48"/>
      </top>
      <bottom style="thin">
        <color indexed="48"/>
      </bottom>
      <diagonal/>
    </border>
    <border>
      <left style="thin">
        <color indexed="48"/>
      </left>
      <right/>
      <top style="thick">
        <color indexed="48"/>
      </top>
      <bottom style="thin">
        <color indexed="48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ck">
        <color indexed="48"/>
      </bottom>
      <diagonal/>
    </border>
    <border>
      <left style="hair">
        <color indexed="64"/>
      </left>
      <right/>
      <top/>
      <bottom style="thin">
        <color indexed="12"/>
      </bottom>
      <diagonal/>
    </border>
    <border>
      <left style="hair">
        <color indexed="64"/>
      </left>
      <right/>
      <top style="thin">
        <color indexed="12"/>
      </top>
      <bottom style="thin">
        <color indexed="12"/>
      </bottom>
      <diagonal/>
    </border>
    <border>
      <left style="hair">
        <color indexed="64"/>
      </left>
      <right/>
      <top style="thin">
        <color indexed="12"/>
      </top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48"/>
      </left>
      <right/>
      <top style="thin">
        <color indexed="48"/>
      </top>
      <bottom style="thick">
        <color indexed="48"/>
      </bottom>
      <diagonal/>
    </border>
    <border>
      <left/>
      <right/>
      <top style="thin">
        <color indexed="48"/>
      </top>
      <bottom style="thick">
        <color indexed="48"/>
      </bottom>
      <diagonal/>
    </border>
    <border>
      <left/>
      <right style="thin">
        <color indexed="48"/>
      </right>
      <top style="thin">
        <color indexed="48"/>
      </top>
      <bottom style="thick">
        <color indexed="48"/>
      </bottom>
      <diagonal/>
    </border>
    <border>
      <left/>
      <right/>
      <top style="thick">
        <color indexed="48"/>
      </top>
      <bottom style="thick">
        <color indexed="48"/>
      </bottom>
      <diagonal/>
    </border>
    <border>
      <left/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thin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medium">
        <color indexed="48"/>
      </top>
      <bottom/>
      <diagonal/>
    </border>
    <border>
      <left/>
      <right/>
      <top/>
      <bottom style="medium">
        <color indexed="48"/>
      </bottom>
      <diagonal/>
    </border>
    <border>
      <left/>
      <right style="thin">
        <color indexed="48"/>
      </right>
      <top/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2"/>
      </left>
      <right/>
      <top/>
      <bottom/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/>
      <diagonal/>
    </border>
    <border>
      <left style="medium">
        <color indexed="48"/>
      </left>
      <right style="thin">
        <color indexed="48"/>
      </right>
      <top/>
      <bottom/>
      <diagonal/>
    </border>
    <border>
      <left/>
      <right style="thin">
        <color indexed="62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/>
      <bottom style="thin">
        <color indexed="48"/>
      </bottom>
      <diagonal/>
    </border>
    <border>
      <left style="medium">
        <color indexed="62"/>
      </left>
      <right/>
      <top/>
      <bottom/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/>
      <bottom style="thick">
        <color indexed="48"/>
      </bottom>
      <diagonal/>
    </border>
    <border>
      <left style="medium">
        <color indexed="48"/>
      </left>
      <right style="thin">
        <color indexed="48"/>
      </right>
      <top style="thick">
        <color indexed="48"/>
      </top>
      <bottom/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/>
      <right style="medium">
        <color indexed="48"/>
      </right>
      <top/>
      <bottom/>
      <diagonal/>
    </border>
    <border>
      <left/>
      <right style="thick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thin">
        <color indexed="48"/>
      </top>
      <bottom/>
      <diagonal/>
    </border>
    <border>
      <left/>
      <right style="medium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62"/>
      </right>
      <top style="thin">
        <color indexed="48"/>
      </top>
      <bottom style="thin">
        <color indexed="48"/>
      </bottom>
      <diagonal/>
    </border>
    <border>
      <left style="thin">
        <color indexed="62"/>
      </left>
      <right style="thin">
        <color indexed="62"/>
      </right>
      <top style="thin">
        <color indexed="48"/>
      </top>
      <bottom style="thin">
        <color indexed="48"/>
      </bottom>
      <diagonal/>
    </border>
    <border>
      <left style="thin">
        <color indexed="62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2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48"/>
      </right>
      <top/>
      <bottom style="thin">
        <color indexed="62"/>
      </bottom>
      <diagonal/>
    </border>
    <border>
      <left style="thin">
        <color indexed="48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48"/>
      </right>
      <top style="thin">
        <color indexed="62"/>
      </top>
      <bottom/>
      <diagonal/>
    </border>
    <border>
      <left style="thin">
        <color indexed="48"/>
      </left>
      <right style="thin">
        <color indexed="62"/>
      </right>
      <top style="thin">
        <color indexed="48"/>
      </top>
      <bottom/>
      <diagonal/>
    </border>
    <border>
      <left style="thin">
        <color indexed="62"/>
      </left>
      <right style="thin">
        <color indexed="62"/>
      </right>
      <top style="thin">
        <color indexed="48"/>
      </top>
      <bottom/>
      <diagonal/>
    </border>
    <border>
      <left style="thin">
        <color indexed="62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62"/>
      </right>
      <top style="medium">
        <color indexed="48"/>
      </top>
      <bottom style="medium">
        <color indexed="48"/>
      </bottom>
      <diagonal/>
    </border>
    <border>
      <left style="thin">
        <color indexed="62"/>
      </left>
      <right style="thin">
        <color indexed="62"/>
      </right>
      <top style="medium">
        <color indexed="48"/>
      </top>
      <bottom style="medium">
        <color indexed="48"/>
      </bottom>
      <diagonal/>
    </border>
    <border>
      <left style="thin">
        <color indexed="62"/>
      </left>
      <right style="thin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62"/>
      </right>
      <top style="medium">
        <color indexed="48"/>
      </top>
      <bottom style="thin">
        <color indexed="48"/>
      </bottom>
      <diagonal/>
    </border>
    <border>
      <left style="thin">
        <color indexed="62"/>
      </left>
      <right style="thin">
        <color indexed="62"/>
      </right>
      <top style="medium">
        <color indexed="48"/>
      </top>
      <bottom style="thin">
        <color indexed="48"/>
      </bottom>
      <diagonal/>
    </border>
    <border>
      <left style="thin">
        <color indexed="62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62"/>
      </bottom>
      <diagonal/>
    </border>
    <border>
      <left style="medium">
        <color indexed="48"/>
      </left>
      <right style="thin">
        <color indexed="48"/>
      </right>
      <top style="thin">
        <color indexed="62"/>
      </top>
      <bottom style="thin">
        <color indexed="62"/>
      </bottom>
      <diagonal/>
    </border>
    <border>
      <left style="medium">
        <color indexed="48"/>
      </left>
      <right style="thin">
        <color indexed="48"/>
      </right>
      <top style="thin">
        <color indexed="62"/>
      </top>
      <bottom/>
      <diagonal/>
    </border>
    <border>
      <left style="thin">
        <color indexed="48"/>
      </left>
      <right style="thin">
        <color indexed="62"/>
      </right>
      <top style="medium">
        <color indexed="48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48"/>
      </top>
      <bottom style="thin">
        <color indexed="62"/>
      </bottom>
      <diagonal/>
    </border>
    <border>
      <left style="thin">
        <color indexed="62"/>
      </left>
      <right style="thin">
        <color indexed="48"/>
      </right>
      <top style="medium">
        <color indexed="48"/>
      </top>
      <bottom style="thin">
        <color indexed="62"/>
      </bottom>
      <diagonal/>
    </border>
    <border>
      <left style="thin">
        <color indexed="48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48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medium">
        <color indexed="48"/>
      </left>
      <right style="thin">
        <color indexed="48"/>
      </right>
      <top/>
      <bottom style="thin">
        <color indexed="62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62"/>
      </bottom>
      <diagonal/>
    </border>
    <border>
      <left style="medium">
        <color indexed="48"/>
      </left>
      <right style="thin">
        <color indexed="48"/>
      </right>
      <top style="thin">
        <color indexed="62"/>
      </top>
      <bottom style="thin">
        <color indexed="48"/>
      </bottom>
      <diagonal/>
    </border>
    <border>
      <left style="thin">
        <color indexed="48"/>
      </left>
      <right style="thin">
        <color indexed="62"/>
      </right>
      <top style="thin">
        <color indexed="48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48"/>
      </top>
      <bottom style="thin">
        <color indexed="62"/>
      </bottom>
      <diagonal/>
    </border>
    <border>
      <left style="thin">
        <color indexed="62"/>
      </left>
      <right style="thin">
        <color indexed="48"/>
      </right>
      <top style="thin">
        <color indexed="48"/>
      </top>
      <bottom style="thin">
        <color indexed="62"/>
      </bottom>
      <diagonal/>
    </border>
    <border>
      <left style="thin">
        <color indexed="48"/>
      </left>
      <right style="thin">
        <color indexed="62"/>
      </right>
      <top style="thin">
        <color indexed="62"/>
      </top>
      <bottom style="thin">
        <color indexed="4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48"/>
      </bottom>
      <diagonal/>
    </border>
    <border>
      <left style="thin">
        <color indexed="62"/>
      </left>
      <right style="thin">
        <color indexed="48"/>
      </right>
      <top style="thin">
        <color indexed="62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62"/>
      </top>
      <bottom style="medium">
        <color indexed="48"/>
      </bottom>
      <diagonal/>
    </border>
    <border>
      <left style="thin">
        <color indexed="48"/>
      </left>
      <right style="thin">
        <color indexed="62"/>
      </right>
      <top style="thin">
        <color indexed="62"/>
      </top>
      <bottom style="medium">
        <color indexed="4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48"/>
      </bottom>
      <diagonal/>
    </border>
    <border>
      <left style="thin">
        <color indexed="62"/>
      </left>
      <right style="thin">
        <color indexed="48"/>
      </right>
      <top style="thin">
        <color indexed="62"/>
      </top>
      <bottom style="medium">
        <color indexed="48"/>
      </bottom>
      <diagonal/>
    </border>
    <border>
      <left/>
      <right style="thin">
        <color indexed="48"/>
      </right>
      <top style="thick">
        <color indexed="48"/>
      </top>
      <bottom/>
      <diagonal/>
    </border>
    <border>
      <left/>
      <right style="thin">
        <color indexed="48"/>
      </right>
      <top/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  <diagonal/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48"/>
      </right>
      <top/>
      <bottom style="thin">
        <color indexed="48"/>
      </bottom>
      <diagonal/>
    </border>
    <border>
      <left style="medium">
        <color indexed="48"/>
      </left>
      <right style="medium">
        <color indexed="48"/>
      </right>
      <top style="thin">
        <color indexed="48"/>
      </top>
      <bottom/>
      <diagonal/>
    </border>
    <border>
      <left/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/>
      <top/>
      <bottom/>
      <diagonal/>
    </border>
    <border>
      <left/>
      <right style="thick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thick">
        <color indexed="48"/>
      </top>
      <bottom/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medium">
        <color indexed="48"/>
      </left>
      <right style="medium">
        <color indexed="48"/>
      </right>
      <top/>
      <bottom style="medium">
        <color indexed="48"/>
      </bottom>
      <diagonal/>
    </border>
    <border>
      <left/>
      <right style="thin">
        <color indexed="62"/>
      </right>
      <top style="medium">
        <color indexed="48"/>
      </top>
      <bottom/>
      <diagonal/>
    </border>
    <border>
      <left style="thin">
        <color indexed="62"/>
      </left>
      <right style="thin">
        <color indexed="62"/>
      </right>
      <top style="medium">
        <color indexed="48"/>
      </top>
      <bottom/>
      <diagonal/>
    </border>
    <border>
      <left style="thin">
        <color indexed="62"/>
      </left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/>
      <diagonal/>
    </border>
    <border>
      <left/>
      <right style="thin">
        <color indexed="62"/>
      </right>
      <top style="medium">
        <color indexed="48"/>
      </top>
      <bottom style="medium">
        <color indexed="48"/>
      </bottom>
      <diagonal/>
    </border>
    <border>
      <left style="thin">
        <color indexed="62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48"/>
      </left>
      <right/>
      <top/>
      <bottom style="thick">
        <color indexed="48"/>
      </bottom>
      <diagonal/>
    </border>
    <border>
      <left style="thin">
        <color indexed="62"/>
      </left>
      <right style="medium">
        <color indexed="48"/>
      </right>
      <top style="thin">
        <color indexed="48"/>
      </top>
      <bottom/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 style="thin">
        <color indexed="62"/>
      </left>
      <right/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62"/>
      </right>
      <top style="medium">
        <color indexed="48"/>
      </top>
      <bottom style="medium">
        <color indexed="48"/>
      </bottom>
      <diagonal/>
    </border>
    <border>
      <left/>
      <right style="thin">
        <color indexed="62"/>
      </right>
      <top/>
      <bottom style="medium">
        <color indexed="48"/>
      </bottom>
      <diagonal/>
    </border>
    <border>
      <left style="thin">
        <color indexed="62"/>
      </left>
      <right style="thin">
        <color indexed="62"/>
      </right>
      <top/>
      <bottom style="medium">
        <color indexed="48"/>
      </bottom>
      <diagonal/>
    </border>
    <border>
      <left style="thin">
        <color indexed="62"/>
      </left>
      <right style="medium">
        <color indexed="48"/>
      </right>
      <top/>
      <bottom style="medium">
        <color indexed="48"/>
      </bottom>
      <diagonal/>
    </border>
    <border>
      <left style="thin">
        <color indexed="48"/>
      </left>
      <right style="thin">
        <color indexed="62"/>
      </right>
      <top style="medium">
        <color indexed="48"/>
      </top>
      <bottom/>
      <diagonal/>
    </border>
    <border>
      <left style="thin">
        <color indexed="62"/>
      </left>
      <right/>
      <top style="medium">
        <color indexed="4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2"/>
      </right>
      <top style="medium">
        <color indexed="48"/>
      </top>
      <bottom style="thin">
        <color indexed="62"/>
      </bottom>
      <diagonal/>
    </border>
    <border>
      <left style="thin">
        <color indexed="62"/>
      </left>
      <right style="medium">
        <color indexed="48"/>
      </right>
      <top style="medium">
        <color indexed="48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48"/>
      </bottom>
      <diagonal/>
    </border>
    <border>
      <left style="thin">
        <color indexed="62"/>
      </left>
      <right style="medium">
        <color indexed="48"/>
      </right>
      <top style="thin">
        <color indexed="62"/>
      </top>
      <bottom style="thin">
        <color indexed="48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48"/>
      </right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medium">
        <color indexed="48"/>
      </bottom>
      <diagonal/>
    </border>
    <border>
      <left style="thin">
        <color indexed="62"/>
      </left>
      <right style="medium">
        <color indexed="48"/>
      </right>
      <top style="thin">
        <color indexed="62"/>
      </top>
      <bottom style="medium">
        <color indexed="48"/>
      </bottom>
      <diagonal/>
    </border>
    <border>
      <left/>
      <right style="thin">
        <color indexed="62"/>
      </right>
      <top/>
      <bottom style="thick">
        <color indexed="48"/>
      </bottom>
      <diagonal/>
    </border>
    <border>
      <left style="thin">
        <color indexed="62"/>
      </left>
      <right style="thin">
        <color indexed="62"/>
      </right>
      <top/>
      <bottom style="thick">
        <color indexed="48"/>
      </bottom>
      <diagonal/>
    </border>
    <border>
      <left style="thin">
        <color indexed="62"/>
      </left>
      <right style="medium">
        <color indexed="48"/>
      </right>
      <top/>
      <bottom style="thick">
        <color indexed="48"/>
      </bottom>
      <diagonal/>
    </border>
    <border>
      <left/>
      <right style="thin">
        <color indexed="62"/>
      </right>
      <top style="thick">
        <color indexed="48"/>
      </top>
      <bottom/>
      <diagonal/>
    </border>
    <border>
      <left style="thin">
        <color indexed="62"/>
      </left>
      <right style="thin">
        <color indexed="62"/>
      </right>
      <top style="thick">
        <color indexed="48"/>
      </top>
      <bottom/>
      <diagonal/>
    </border>
    <border>
      <left style="thin">
        <color indexed="62"/>
      </left>
      <right style="medium">
        <color indexed="48"/>
      </right>
      <top style="thick">
        <color indexed="48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48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medium">
        <color indexed="48"/>
      </right>
      <top style="thin">
        <color indexed="62"/>
      </top>
      <bottom/>
      <diagonal/>
    </border>
    <border>
      <left/>
      <right style="thin">
        <color indexed="62"/>
      </right>
      <top style="thin">
        <color indexed="48"/>
      </top>
      <bottom style="thin">
        <color indexed="62"/>
      </bottom>
      <diagonal/>
    </border>
    <border>
      <left style="thin">
        <color indexed="62"/>
      </left>
      <right style="medium">
        <color indexed="48"/>
      </right>
      <top style="thin">
        <color indexed="48"/>
      </top>
      <bottom style="thin">
        <color indexed="62"/>
      </bottom>
      <diagonal/>
    </border>
    <border>
      <left style="thin">
        <color indexed="62"/>
      </left>
      <right style="medium">
        <color indexed="4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48"/>
      </left>
      <right/>
      <top/>
      <bottom style="thin">
        <color indexed="48"/>
      </bottom>
      <diagonal/>
    </border>
    <border>
      <left style="thick">
        <color indexed="48"/>
      </left>
      <right/>
      <top style="thin">
        <color indexed="48"/>
      </top>
      <bottom style="thin">
        <color indexed="48"/>
      </bottom>
      <diagonal/>
    </border>
    <border>
      <left style="thick">
        <color indexed="48"/>
      </left>
      <right/>
      <top style="thin">
        <color indexed="48"/>
      </top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 style="thin">
        <color indexed="48"/>
      </left>
      <right style="thick">
        <color theme="8" tint="-0.24994659260841701"/>
      </right>
      <top style="thin">
        <color indexed="48"/>
      </top>
      <bottom style="thin">
        <color indexed="48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0070C0"/>
      </bottom>
      <diagonal/>
    </border>
    <border>
      <left style="thin">
        <color rgb="FF3366FF"/>
      </left>
      <right style="thin">
        <color rgb="FF3366FF"/>
      </right>
      <top style="thin">
        <color rgb="FF0070C0"/>
      </top>
      <bottom style="thin">
        <color rgb="FF0070C0"/>
      </bottom>
      <diagonal/>
    </border>
    <border>
      <left style="thin">
        <color rgb="FF3366FF"/>
      </left>
      <right style="thin">
        <color rgb="FF3366FF"/>
      </right>
      <top style="thin">
        <color rgb="FF0070C0"/>
      </top>
      <bottom style="thin">
        <color rgb="FF3366FF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 style="thin">
        <color rgb="FF0070C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70C0"/>
      </top>
      <bottom/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 style="thin">
        <color indexed="48"/>
      </right>
      <top style="medium">
        <color indexed="48"/>
      </top>
      <bottom/>
      <diagonal/>
    </border>
    <border>
      <left/>
      <right style="thick">
        <color indexed="48"/>
      </right>
      <top style="thick">
        <color indexed="48"/>
      </top>
      <bottom style="thin">
        <color indexed="48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rgb="FF3366FF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/>
      <top/>
      <bottom style="medium">
        <color indexed="48"/>
      </bottom>
      <diagonal/>
    </border>
    <border>
      <left/>
      <right style="thin">
        <color indexed="48"/>
      </right>
      <top/>
      <bottom style="medium">
        <color indexed="48"/>
      </bottom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/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/>
      <top/>
      <bottom style="medium">
        <color indexed="48"/>
      </bottom>
      <diagonal/>
    </border>
    <border>
      <left/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/>
      <diagonal/>
    </border>
    <border>
      <left/>
      <right/>
      <top style="thin">
        <color rgb="FF3366FF"/>
      </top>
      <bottom/>
      <diagonal/>
    </border>
    <border>
      <left/>
      <right style="thin">
        <color rgb="FF3366FF"/>
      </right>
      <top style="thin">
        <color rgb="FF3366FF"/>
      </top>
      <bottom/>
      <diagonal/>
    </border>
    <border>
      <left style="thin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 style="thin">
        <color rgb="FF3366FF"/>
      </left>
      <right/>
      <top/>
      <bottom style="thin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ck">
        <color indexed="48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ck">
        <color indexed="48"/>
      </right>
      <top/>
      <bottom style="thin">
        <color theme="9" tint="-0.24994659260841701"/>
      </bottom>
      <diagonal/>
    </border>
    <border>
      <left style="double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 style="double">
        <color rgb="FF3366FF"/>
      </left>
      <right/>
      <top style="thin">
        <color rgb="FF3366FF"/>
      </top>
      <bottom/>
      <diagonal/>
    </border>
    <border>
      <left style="double">
        <color rgb="FF3366FF"/>
      </left>
      <right/>
      <top/>
      <bottom/>
      <diagonal/>
    </border>
    <border>
      <left style="double">
        <color rgb="FF3366FF"/>
      </left>
      <right/>
      <top/>
      <bottom style="thin">
        <color rgb="FF3366FF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48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/>
      <diagonal/>
    </border>
    <border>
      <left/>
      <right style="thin">
        <color indexed="64"/>
      </right>
      <top style="thin">
        <color indexed="48"/>
      </top>
      <bottom/>
      <diagonal/>
    </border>
    <border>
      <left style="thin">
        <color indexed="64"/>
      </left>
      <right style="thin">
        <color indexed="64"/>
      </right>
      <top style="thin">
        <color indexed="48"/>
      </top>
      <bottom/>
      <diagonal/>
    </border>
    <border>
      <left style="thin">
        <color indexed="64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double">
        <color indexed="48"/>
      </top>
      <bottom style="thin">
        <color indexed="48"/>
      </bottom>
      <diagonal/>
    </border>
    <border>
      <left/>
      <right/>
      <top style="double">
        <color indexed="48"/>
      </top>
      <bottom style="thin">
        <color indexed="48"/>
      </bottom>
      <diagonal/>
    </border>
    <border>
      <left/>
      <right style="thin">
        <color indexed="48"/>
      </right>
      <top style="double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64"/>
      </right>
      <top style="double">
        <color indexed="48"/>
      </top>
      <bottom style="thin">
        <color indexed="48"/>
      </bottom>
      <diagonal/>
    </border>
    <border>
      <left/>
      <right style="thin">
        <color indexed="64"/>
      </right>
      <top style="double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48"/>
      </right>
      <top style="double">
        <color indexed="48"/>
      </top>
      <bottom style="thin">
        <color indexed="48"/>
      </bottom>
      <diagonal/>
    </border>
    <border>
      <left style="thin">
        <color indexed="48"/>
      </left>
      <right style="thick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thick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/>
      <diagonal/>
    </border>
    <border>
      <left style="thick">
        <color indexed="48"/>
      </left>
      <right style="thick">
        <color indexed="48"/>
      </right>
      <top style="thin">
        <color indexed="48"/>
      </top>
      <bottom/>
      <diagonal/>
    </border>
    <border>
      <left style="thick">
        <color indexed="48"/>
      </left>
      <right style="thick">
        <color indexed="48"/>
      </right>
      <top/>
      <bottom style="thin">
        <color indexed="48"/>
      </bottom>
      <diagonal/>
    </border>
    <border>
      <left/>
      <right style="thick">
        <color indexed="48"/>
      </right>
      <top style="double">
        <color indexed="48"/>
      </top>
      <bottom style="thin">
        <color indexed="48"/>
      </bottom>
      <diagonal/>
    </border>
    <border>
      <left style="thick">
        <color indexed="48"/>
      </left>
      <right/>
      <top style="double">
        <color indexed="48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48"/>
      </right>
      <top style="thin">
        <color indexed="48"/>
      </top>
      <bottom style="double">
        <color indexed="48"/>
      </bottom>
      <diagonal/>
    </border>
    <border>
      <left style="thin">
        <color indexed="48"/>
      </left>
      <right/>
      <top style="thin">
        <color indexed="48"/>
      </top>
      <bottom style="double">
        <color indexed="48"/>
      </bottom>
      <diagonal/>
    </border>
    <border>
      <left/>
      <right style="thick">
        <color indexed="48"/>
      </right>
      <top style="thin">
        <color indexed="48"/>
      </top>
      <bottom style="double">
        <color indexed="48"/>
      </bottom>
      <diagonal/>
    </border>
    <border>
      <left style="thick">
        <color indexed="48"/>
      </left>
      <right/>
      <top/>
      <bottom style="double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49998474074526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499984740745262"/>
      </top>
      <bottom style="thin">
        <color theme="6" tint="-0.24994659260841701"/>
      </bottom>
      <diagonal/>
    </border>
    <border>
      <left/>
      <right/>
      <top style="thin">
        <color indexed="48"/>
      </top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/>
      <diagonal/>
    </border>
    <border>
      <left style="thin">
        <color rgb="FF3366FF"/>
      </left>
      <right style="thin">
        <color rgb="FF3366FF"/>
      </right>
      <top/>
      <bottom style="thin">
        <color rgb="FF3366FF"/>
      </bottom>
      <diagonal/>
    </border>
    <border>
      <left style="thin">
        <color rgb="FF8EB149"/>
      </left>
      <right style="thin">
        <color rgb="FF8EB149"/>
      </right>
      <top style="thin">
        <color rgb="FF8EB149"/>
      </top>
      <bottom style="thin">
        <color rgb="FF8EB149"/>
      </bottom>
      <diagonal/>
    </border>
    <border>
      <left style="thin">
        <color rgb="FF8EB149"/>
      </left>
      <right/>
      <top style="thin">
        <color rgb="FF8EB149"/>
      </top>
      <bottom style="thin">
        <color rgb="FF8EB149"/>
      </bottom>
      <diagonal/>
    </border>
    <border>
      <left/>
      <right/>
      <top style="thin">
        <color rgb="FF8EB149"/>
      </top>
      <bottom style="thin">
        <color rgb="FF8EB149"/>
      </bottom>
      <diagonal/>
    </border>
    <border>
      <left/>
      <right style="thin">
        <color rgb="FF8EB149"/>
      </right>
      <top style="thin">
        <color rgb="FF8EB149"/>
      </top>
      <bottom style="thin">
        <color rgb="FF8EB149"/>
      </bottom>
      <diagonal/>
    </border>
    <border>
      <left style="thin">
        <color rgb="FF8EB149"/>
      </left>
      <right style="thin">
        <color rgb="FF8EB149"/>
      </right>
      <top/>
      <bottom style="thin">
        <color rgb="FF8EB149"/>
      </bottom>
      <diagonal/>
    </border>
    <border>
      <left style="thin">
        <color rgb="FFACC777"/>
      </left>
      <right style="thin">
        <color rgb="FFACC777"/>
      </right>
      <top style="thin">
        <color rgb="FFACC777"/>
      </top>
      <bottom style="thin">
        <color rgb="FFACC777"/>
      </bottom>
      <diagonal/>
    </border>
    <border>
      <left style="thin">
        <color rgb="FF8EB149"/>
      </left>
      <right style="thin">
        <color rgb="FF8EB149"/>
      </right>
      <top/>
      <bottom/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ck">
        <color indexed="48"/>
      </top>
      <bottom style="thin">
        <color indexed="62"/>
      </bottom>
      <diagonal/>
    </border>
    <border>
      <left style="thin">
        <color indexed="48"/>
      </left>
      <right style="thin">
        <color indexed="62"/>
      </right>
      <top style="thick">
        <color indexed="48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ck">
        <color indexed="48"/>
      </top>
      <bottom style="thin">
        <color indexed="62"/>
      </bottom>
      <diagonal/>
    </border>
    <border>
      <left style="thin">
        <color indexed="62"/>
      </left>
      <right style="thin">
        <color indexed="48"/>
      </right>
      <top style="thick">
        <color indexed="48"/>
      </top>
      <bottom style="thin">
        <color indexed="62"/>
      </bottom>
      <diagonal/>
    </border>
    <border>
      <left/>
      <right style="thin">
        <color indexed="62"/>
      </right>
      <top style="thick">
        <color indexed="48"/>
      </top>
      <bottom style="thin">
        <color indexed="62"/>
      </bottom>
      <diagonal/>
    </border>
    <border>
      <left style="thin">
        <color indexed="62"/>
      </left>
      <right style="medium">
        <color indexed="48"/>
      </right>
      <top style="thick">
        <color indexed="48"/>
      </top>
      <bottom style="thin">
        <color indexed="62"/>
      </bottom>
      <diagonal/>
    </border>
    <border>
      <left style="medium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62"/>
      </right>
      <top/>
      <bottom style="thin">
        <color indexed="48"/>
      </bottom>
      <diagonal/>
    </border>
    <border>
      <left style="thin">
        <color indexed="62"/>
      </left>
      <right style="thin">
        <color indexed="62"/>
      </right>
      <top/>
      <bottom style="thin">
        <color indexed="48"/>
      </bottom>
      <diagonal/>
    </border>
    <border>
      <left style="thin">
        <color indexed="62"/>
      </left>
      <right style="thin">
        <color indexed="48"/>
      </right>
      <top/>
      <bottom style="thin">
        <color indexed="48"/>
      </bottom>
      <diagonal/>
    </border>
    <border>
      <left style="medium">
        <color indexed="48"/>
      </left>
      <right style="thin">
        <color indexed="48"/>
      </right>
      <top/>
      <bottom style="thin">
        <color indexed="62"/>
      </bottom>
      <diagonal/>
    </border>
    <border>
      <left style="thin">
        <color indexed="48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48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48"/>
      </right>
      <top/>
      <bottom style="thin">
        <color indexed="62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theme="6" tint="-0.24994659260841701"/>
      </left>
      <right style="thick">
        <color indexed="48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indexed="48"/>
      </left>
      <right style="thick">
        <color indexed="48"/>
      </right>
      <top/>
      <bottom/>
      <diagonal/>
    </border>
    <border>
      <left/>
      <right style="thick">
        <color indexed="48"/>
      </right>
      <top/>
      <bottom style="thin">
        <color indexed="48"/>
      </bottom>
      <diagonal/>
    </border>
    <border>
      <left style="thin">
        <color rgb="FF0070C0"/>
      </left>
      <right/>
      <top/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thin">
        <color theme="6" tint="-0.24994659260841701"/>
      </left>
      <right style="thick">
        <color rgb="FF0070C0"/>
      </right>
      <top style="thin">
        <color theme="6" tint="-0.24994659260841701"/>
      </top>
      <bottom style="thin">
        <color theme="6" tint="-0.499984740745262"/>
      </bottom>
      <diagonal/>
    </border>
    <border>
      <left/>
      <right style="thick">
        <color rgb="FF0070C0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ck">
        <color rgb="FF0070C0"/>
      </right>
      <top/>
      <bottom style="thin">
        <color theme="6" tint="-0.24994659260841701"/>
      </bottom>
      <diagonal/>
    </border>
    <border>
      <left style="thick">
        <color rgb="FF0070C0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rgb="FF0070C0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ck">
        <color rgb="FF0070C0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ck">
        <color rgb="FF0070C0"/>
      </right>
      <top style="thin">
        <color theme="6" tint="-0.499984740745262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rgb="FF0070C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0070C0"/>
      </left>
      <right style="thin">
        <color theme="6" tint="-0.24994659260841701"/>
      </right>
      <top style="thin">
        <color theme="6" tint="-0.24994659260841701"/>
      </top>
      <bottom style="thin">
        <color rgb="FF0070C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rgb="FF0070C0"/>
      </bottom>
      <diagonal/>
    </border>
    <border>
      <left style="thin">
        <color theme="6" tint="-0.24994659260841701"/>
      </left>
      <right style="thin">
        <color rgb="FF0070C0"/>
      </right>
      <top style="thin">
        <color theme="6" tint="-0.24994659260841701"/>
      </top>
      <bottom style="thin">
        <color rgb="FF0070C0"/>
      </bottom>
      <diagonal/>
    </border>
    <border>
      <left style="thin">
        <color rgb="FF0070C0"/>
      </left>
      <right style="thin">
        <color theme="6" tint="-0.24994659260841701"/>
      </right>
      <top style="thin">
        <color rgb="FF0070C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rgb="FF0070C0"/>
      </top>
      <bottom/>
      <diagonal/>
    </border>
    <border>
      <left style="thin">
        <color rgb="FF0070C0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0.399945066682943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0.39994506668294322"/>
      </top>
      <bottom style="thin">
        <color theme="6" tint="-0.24994659260841701"/>
      </bottom>
      <diagonal/>
    </border>
    <border>
      <left style="thin">
        <color theme="3" tint="0.39994506668294322"/>
      </left>
      <right style="thin">
        <color indexed="48"/>
      </right>
      <top style="thin">
        <color indexed="48"/>
      </top>
      <bottom style="thin">
        <color theme="3" tint="0.399945066682943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indexed="48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48"/>
      </left>
      <right style="thin">
        <color indexed="48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indexed="48"/>
      </right>
      <top style="thin">
        <color theme="3" tint="0.39994506668294322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theme="3" tint="0.39994506668294322"/>
      </top>
      <bottom style="thin">
        <color indexed="48"/>
      </bottom>
      <diagonal/>
    </border>
    <border>
      <left style="thin">
        <color indexed="48"/>
      </left>
      <right style="thin">
        <color theme="3" tint="0.39994506668294322"/>
      </right>
      <top style="thin">
        <color indexed="48"/>
      </top>
      <bottom style="thin">
        <color theme="3" tint="0.39994506668294322"/>
      </bottom>
      <diagonal/>
    </border>
    <border>
      <left style="thin">
        <color indexed="48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48"/>
      </left>
      <right style="thin">
        <color theme="3" tint="0.39994506668294322"/>
      </right>
      <top style="thin">
        <color theme="3" tint="0.39994506668294322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theme="3" tint="0.39994506668294322"/>
      </bottom>
      <diagonal/>
    </border>
    <border>
      <left/>
      <right/>
      <top style="thin">
        <color indexed="48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indexed="48"/>
      </top>
      <bottom style="thin">
        <color theme="3" tint="0.39994506668294322"/>
      </bottom>
      <diagonal/>
    </border>
    <border>
      <left style="thin">
        <color indexed="48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48"/>
      </left>
      <right/>
      <top style="thin">
        <color theme="3" tint="0.39994506668294322"/>
      </top>
      <bottom style="thin">
        <color indexed="48"/>
      </bottom>
      <diagonal/>
    </border>
    <border>
      <left/>
      <right/>
      <top style="thin">
        <color theme="3" tint="0.39994506668294322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indexed="48"/>
      </bottom>
      <diagonal/>
    </border>
    <border>
      <left style="thin">
        <color indexed="48"/>
      </left>
      <right style="thin">
        <color theme="3" tint="0.39991454817346722"/>
      </right>
      <top style="thin">
        <color indexed="48"/>
      </top>
      <bottom style="thin">
        <color theme="3" tint="0.39994506668294322"/>
      </bottom>
      <diagonal/>
    </border>
    <border>
      <left style="thin">
        <color indexed="48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48"/>
      </left>
      <right style="thin">
        <color theme="3" tint="0.39991454817346722"/>
      </right>
      <top style="thin">
        <color theme="3" tint="0.39994506668294322"/>
      </top>
      <bottom style="thin">
        <color indexed="48"/>
      </bottom>
      <diagonal/>
    </border>
    <border>
      <left style="thin">
        <color rgb="FF3366FF"/>
      </left>
      <right/>
      <top style="thin">
        <color indexed="48"/>
      </top>
      <bottom/>
      <diagonal/>
    </border>
    <border>
      <left/>
      <right/>
      <top style="thin">
        <color theme="9" tint="-0.24994659260841701"/>
      </top>
      <bottom style="thick">
        <color indexed="48"/>
      </bottom>
      <diagonal/>
    </border>
    <border>
      <left/>
      <right style="thick">
        <color indexed="48"/>
      </right>
      <top style="thin">
        <color theme="9" tint="-0.24994659260841701"/>
      </top>
      <bottom style="thick">
        <color indexed="48"/>
      </bottom>
      <diagonal/>
    </border>
    <border>
      <left/>
      <right/>
      <top style="double">
        <color indexed="48"/>
      </top>
      <bottom style="medium">
        <color indexed="48"/>
      </bottom>
      <diagonal/>
    </border>
    <border>
      <left/>
      <right style="thin">
        <color indexed="48"/>
      </right>
      <top style="double">
        <color indexed="48"/>
      </top>
      <bottom style="medium">
        <color indexed="48"/>
      </bottom>
      <diagonal/>
    </border>
    <border>
      <left/>
      <right style="thick">
        <color rgb="FF0070C0"/>
      </right>
      <top style="thin">
        <color indexed="48"/>
      </top>
      <bottom style="thin">
        <color indexed="48"/>
      </bottom>
      <diagonal/>
    </border>
  </borders>
  <cellStyleXfs count="56">
    <xf numFmtId="0" fontId="0" fillId="0" borderId="0"/>
    <xf numFmtId="43" fontId="13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6" fillId="14" borderId="0">
      <alignment horizontal="left" vertical="center"/>
    </xf>
    <xf numFmtId="0" fontId="77" fillId="15" borderId="0">
      <alignment horizontal="left" vertical="top"/>
    </xf>
    <xf numFmtId="0" fontId="78" fillId="15" borderId="0">
      <alignment horizontal="left" vertical="top"/>
    </xf>
    <xf numFmtId="0" fontId="79" fillId="15" borderId="0">
      <alignment horizontal="left" vertical="top"/>
    </xf>
    <xf numFmtId="0" fontId="78" fillId="16" borderId="0">
      <alignment horizontal="left" vertical="center"/>
    </xf>
    <xf numFmtId="0" fontId="78" fillId="16" borderId="0">
      <alignment horizontal="right" vertical="center"/>
    </xf>
    <xf numFmtId="0" fontId="80" fillId="15" borderId="0">
      <alignment horizontal="left" vertical="top"/>
    </xf>
    <xf numFmtId="0" fontId="80" fillId="15" borderId="0">
      <alignment horizontal="right" vertical="top"/>
    </xf>
    <xf numFmtId="0" fontId="78" fillId="15" borderId="0">
      <alignment horizontal="left" vertical="top"/>
    </xf>
    <xf numFmtId="0" fontId="78" fillId="15" borderId="0">
      <alignment horizontal="righ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9" fillId="15" borderId="0">
      <alignment horizontal="left" vertical="top"/>
    </xf>
    <xf numFmtId="0" fontId="12" fillId="0" borderId="0"/>
    <xf numFmtId="0" fontId="11" fillId="0" borderId="0"/>
    <xf numFmtId="0" fontId="80" fillId="15" borderId="0">
      <alignment horizontal="righ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8" fillId="15" borderId="0">
      <alignment horizontal="lef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9" fillId="15" borderId="0">
      <alignment horizontal="left" vertical="top"/>
    </xf>
    <xf numFmtId="0" fontId="80" fillId="15" borderId="0">
      <alignment horizontal="righ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8" fillId="15" borderId="0">
      <alignment horizontal="lef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9" fillId="15" borderId="0">
      <alignment horizontal="left" vertical="top"/>
    </xf>
    <xf numFmtId="0" fontId="10" fillId="0" borderId="0"/>
    <xf numFmtId="0" fontId="80" fillId="15" borderId="0">
      <alignment horizontal="righ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8" fillId="15" borderId="0">
      <alignment horizontal="lef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9" fillId="15" borderId="0">
      <alignment horizontal="left" vertical="top"/>
    </xf>
    <xf numFmtId="0" fontId="9" fillId="0" borderId="0"/>
    <xf numFmtId="0" fontId="80" fillId="15" borderId="0">
      <alignment horizontal="righ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8" fillId="15" borderId="0">
      <alignment horizontal="lef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9" fillId="15" borderId="0">
      <alignment horizontal="left" vertical="top"/>
    </xf>
    <xf numFmtId="0" fontId="3" fillId="0" borderId="0"/>
    <xf numFmtId="0" fontId="78" fillId="16" borderId="0">
      <alignment horizontal="right" vertical="center"/>
    </xf>
    <xf numFmtId="0" fontId="80" fillId="15" borderId="0">
      <alignment horizontal="right" vertical="top"/>
    </xf>
    <xf numFmtId="0" fontId="78" fillId="15" borderId="0">
      <alignment horizontal="left" vertical="top"/>
    </xf>
    <xf numFmtId="0" fontId="80" fillId="15" borderId="0">
      <alignment horizontal="left" vertical="top"/>
    </xf>
    <xf numFmtId="0" fontId="78" fillId="15" borderId="0">
      <alignment horizontal="right" vertical="top"/>
    </xf>
    <xf numFmtId="0" fontId="79" fillId="15" borderId="0">
      <alignment horizontal="left" vertical="top"/>
    </xf>
    <xf numFmtId="0" fontId="78" fillId="15" borderId="0">
      <alignment horizontal="left" vertical="top"/>
    </xf>
  </cellStyleXfs>
  <cellXfs count="2564">
    <xf numFmtId="0" fontId="0" fillId="0" borderId="0" xfId="0"/>
    <xf numFmtId="0" fontId="15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26" fillId="0" borderId="0" xfId="0" applyFont="1" applyFill="1" applyAlignment="1"/>
    <xf numFmtId="169" fontId="26" fillId="0" borderId="0" xfId="1" applyNumberFormat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69" fontId="26" fillId="0" borderId="0" xfId="0" applyNumberFormat="1" applyFont="1" applyFill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169" fontId="26" fillId="0" borderId="0" xfId="0" applyNumberFormat="1" applyFont="1" applyFill="1" applyBorder="1"/>
    <xf numFmtId="43" fontId="26" fillId="0" borderId="0" xfId="1" applyFont="1" applyFill="1" applyBorder="1"/>
    <xf numFmtId="0" fontId="32" fillId="0" borderId="0" xfId="0" applyFont="1" applyFill="1" applyAlignment="1">
      <alignment horizontal="right"/>
    </xf>
    <xf numFmtId="0" fontId="20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2" fillId="0" borderId="27" xfId="0" applyFont="1" applyFill="1" applyBorder="1" applyAlignment="1">
      <alignment horizontal="left"/>
    </xf>
    <xf numFmtId="169" fontId="32" fillId="0" borderId="0" xfId="1" applyNumberFormat="1" applyFont="1" applyFill="1" applyBorder="1" applyAlignment="1">
      <alignment horizontal="left"/>
    </xf>
    <xf numFmtId="43" fontId="26" fillId="3" borderId="0" xfId="1" applyFont="1" applyFill="1" applyBorder="1" applyAlignment="1" applyProtection="1">
      <alignment horizontal="center"/>
      <protection locked="0"/>
    </xf>
    <xf numFmtId="0" fontId="41" fillId="3" borderId="0" xfId="0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3" fillId="3" borderId="0" xfId="0" applyFont="1" applyFill="1" applyBorder="1" applyAlignment="1" applyProtection="1">
      <alignment horizontal="left"/>
      <protection locked="0"/>
    </xf>
    <xf numFmtId="0" fontId="41" fillId="3" borderId="0" xfId="0" applyFont="1" applyFill="1" applyBorder="1" applyAlignment="1" applyProtection="1">
      <alignment horizontal="left"/>
      <protection locked="0"/>
    </xf>
    <xf numFmtId="0" fontId="22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alignment horizontal="center"/>
      <protection locked="0"/>
    </xf>
    <xf numFmtId="43" fontId="15" fillId="3" borderId="0" xfId="1" applyFont="1" applyFill="1" applyBorder="1" applyAlignment="1" applyProtection="1">
      <alignment horizontal="center"/>
      <protection locked="0"/>
    </xf>
    <xf numFmtId="0" fontId="26" fillId="3" borderId="0" xfId="0" applyFont="1" applyFill="1" applyBorder="1" applyProtection="1">
      <protection locked="0"/>
    </xf>
    <xf numFmtId="0" fontId="21" fillId="3" borderId="0" xfId="0" applyFont="1" applyFill="1" applyBorder="1" applyAlignment="1" applyProtection="1">
      <alignment horizontal="left"/>
      <protection locked="0"/>
    </xf>
    <xf numFmtId="0" fontId="26" fillId="3" borderId="0" xfId="0" applyFont="1" applyFill="1" applyProtection="1">
      <protection locked="0"/>
    </xf>
    <xf numFmtId="0" fontId="42" fillId="3" borderId="0" xfId="0" applyFont="1" applyFill="1" applyBorder="1" applyAlignment="1" applyProtection="1">
      <alignment horizontal="left"/>
      <protection locked="0"/>
    </xf>
    <xf numFmtId="0" fontId="26" fillId="3" borderId="0" xfId="0" applyFont="1" applyFill="1" applyBorder="1" applyAlignment="1" applyProtection="1">
      <alignment horizontal="left"/>
      <protection locked="0"/>
    </xf>
    <xf numFmtId="49" fontId="34" fillId="2" borderId="0" xfId="0" applyNumberFormat="1" applyFont="1" applyFill="1" applyBorder="1" applyAlignment="1" applyProtection="1">
      <protection locked="0"/>
    </xf>
    <xf numFmtId="0" fontId="30" fillId="3" borderId="0" xfId="0" applyFont="1" applyFill="1" applyBorder="1" applyProtection="1">
      <protection locked="0"/>
    </xf>
    <xf numFmtId="0" fontId="23" fillId="3" borderId="0" xfId="0" applyFont="1" applyFill="1" applyBorder="1" applyProtection="1">
      <protection locked="0"/>
    </xf>
    <xf numFmtId="0" fontId="42" fillId="3" borderId="0" xfId="0" applyFont="1" applyFill="1" applyBorder="1" applyProtection="1">
      <protection locked="0"/>
    </xf>
    <xf numFmtId="0" fontId="24" fillId="3" borderId="0" xfId="0" applyFont="1" applyFill="1" applyProtection="1">
      <protection locked="0"/>
    </xf>
    <xf numFmtId="0" fontId="24" fillId="3" borderId="0" xfId="0" applyFont="1" applyFill="1" applyBorder="1" applyProtection="1">
      <protection locked="0"/>
    </xf>
    <xf numFmtId="0" fontId="23" fillId="3" borderId="0" xfId="0" applyFont="1" applyFill="1" applyProtection="1">
      <protection locked="0"/>
    </xf>
    <xf numFmtId="49" fontId="26" fillId="3" borderId="0" xfId="0" applyNumberFormat="1" applyFont="1" applyFill="1" applyBorder="1" applyProtection="1">
      <protection locked="0"/>
    </xf>
    <xf numFmtId="0" fontId="42" fillId="3" borderId="0" xfId="0" applyFont="1" applyFill="1" applyProtection="1">
      <protection locked="0"/>
    </xf>
    <xf numFmtId="167" fontId="26" fillId="3" borderId="0" xfId="0" applyNumberFormat="1" applyFont="1" applyFill="1" applyBorder="1" applyAlignment="1" applyProtection="1">
      <protection locked="0"/>
    </xf>
    <xf numFmtId="0" fontId="26" fillId="3" borderId="0" xfId="0" applyNumberFormat="1" applyFont="1" applyFill="1" applyBorder="1" applyAlignment="1" applyProtection="1">
      <protection locked="0"/>
    </xf>
    <xf numFmtId="0" fontId="26" fillId="3" borderId="0" xfId="0" applyNumberFormat="1" applyFont="1" applyFill="1" applyBorder="1" applyAlignment="1" applyProtection="1">
      <alignment horizontal="center"/>
      <protection locked="0"/>
    </xf>
    <xf numFmtId="0" fontId="23" fillId="2" borderId="70" xfId="0" applyFont="1" applyFill="1" applyBorder="1" applyProtection="1">
      <protection locked="0"/>
    </xf>
    <xf numFmtId="0" fontId="26" fillId="3" borderId="71" xfId="0" applyFont="1" applyFill="1" applyBorder="1" applyAlignment="1" applyProtection="1">
      <protection locked="0"/>
    </xf>
    <xf numFmtId="0" fontId="23" fillId="2" borderId="69" xfId="0" applyFont="1" applyFill="1" applyBorder="1" applyProtection="1">
      <protection locked="0"/>
    </xf>
    <xf numFmtId="0" fontId="50" fillId="0" borderId="0" xfId="0" applyFont="1" applyFill="1"/>
    <xf numFmtId="0" fontId="23" fillId="3" borderId="70" xfId="0" applyFont="1" applyFill="1" applyBorder="1" applyAlignment="1" applyProtection="1">
      <protection locked="0"/>
    </xf>
    <xf numFmtId="0" fontId="23" fillId="3" borderId="42" xfId="0" applyFont="1" applyFill="1" applyBorder="1" applyAlignment="1" applyProtection="1">
      <protection locked="0"/>
    </xf>
    <xf numFmtId="49" fontId="31" fillId="3" borderId="0" xfId="0" applyNumberFormat="1" applyFont="1" applyFill="1" applyBorder="1" applyAlignment="1" applyProtection="1">
      <protection locked="0"/>
    </xf>
    <xf numFmtId="0" fontId="64" fillId="3" borderId="0" xfId="0" applyFont="1" applyFill="1" applyBorder="1" applyProtection="1">
      <protection locked="0"/>
    </xf>
    <xf numFmtId="0" fontId="13" fillId="3" borderId="0" xfId="0" applyFont="1" applyFill="1" applyBorder="1" applyProtection="1">
      <protection locked="0"/>
    </xf>
    <xf numFmtId="43" fontId="64" fillId="3" borderId="0" xfId="0" applyNumberFormat="1" applyFont="1" applyFill="1" applyBorder="1" applyAlignment="1" applyProtection="1">
      <protection locked="0"/>
    </xf>
    <xf numFmtId="0" fontId="64" fillId="3" borderId="0" xfId="0" applyFont="1" applyFill="1" applyBorder="1" applyAlignment="1" applyProtection="1"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13" fillId="3" borderId="48" xfId="0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169" fontId="13" fillId="3" borderId="0" xfId="1" applyNumberFormat="1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 applyProtection="1">
      <alignment horizontal="center"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43" xfId="0" quotePrefix="1" applyFont="1" applyFill="1" applyBorder="1" applyAlignment="1" applyProtection="1">
      <alignment horizontal="center"/>
      <protection locked="0"/>
    </xf>
    <xf numFmtId="43" fontId="38" fillId="0" borderId="1" xfId="1" applyFont="1" applyFill="1" applyBorder="1" applyAlignment="1"/>
    <xf numFmtId="43" fontId="81" fillId="0" borderId="1" xfId="0" applyNumberFormat="1" applyFont="1" applyFill="1" applyBorder="1" applyAlignment="1"/>
    <xf numFmtId="0" fontId="85" fillId="0" borderId="1" xfId="0" applyFont="1" applyFill="1" applyBorder="1" applyAlignment="1"/>
    <xf numFmtId="0" fontId="82" fillId="0" borderId="0" xfId="0" applyFont="1" applyFill="1"/>
    <xf numFmtId="0" fontId="82" fillId="0" borderId="0" xfId="0" applyFont="1" applyFill="1" applyAlignment="1">
      <alignment horizontal="left"/>
    </xf>
    <xf numFmtId="0" fontId="87" fillId="0" borderId="0" xfId="0" applyFont="1"/>
    <xf numFmtId="0" fontId="90" fillId="0" borderId="3" xfId="0" applyFont="1" applyFill="1" applyBorder="1"/>
    <xf numFmtId="0" fontId="90" fillId="0" borderId="35" xfId="0" applyFont="1" applyFill="1" applyBorder="1"/>
    <xf numFmtId="0" fontId="82" fillId="0" borderId="0" xfId="0" applyFont="1" applyFill="1" applyAlignment="1"/>
    <xf numFmtId="0" fontId="87" fillId="0" borderId="0" xfId="0" applyFont="1" applyFill="1" applyAlignment="1"/>
    <xf numFmtId="0" fontId="87" fillId="0" borderId="0" xfId="0" applyFont="1" applyFill="1"/>
    <xf numFmtId="0" fontId="90" fillId="0" borderId="0" xfId="0" applyFont="1"/>
    <xf numFmtId="0" fontId="90" fillId="0" borderId="0" xfId="0" applyFont="1" applyFill="1"/>
    <xf numFmtId="0" fontId="90" fillId="0" borderId="1" xfId="0" applyFont="1" applyFill="1" applyBorder="1"/>
    <xf numFmtId="0" fontId="90" fillId="0" borderId="1" xfId="0" applyFont="1" applyBorder="1"/>
    <xf numFmtId="0" fontId="90" fillId="0" borderId="0" xfId="0" applyFont="1" applyBorder="1"/>
    <xf numFmtId="0" fontId="90" fillId="0" borderId="0" xfId="0" applyFont="1" applyFill="1" applyBorder="1"/>
    <xf numFmtId="0" fontId="93" fillId="0" borderId="0" xfId="0" applyFont="1" applyFill="1"/>
    <xf numFmtId="0" fontId="82" fillId="0" borderId="0" xfId="0" applyFont="1" applyFill="1" applyBorder="1"/>
    <xf numFmtId="43" fontId="84" fillId="0" borderId="1" xfId="1" applyNumberFormat="1" applyFont="1" applyFill="1" applyBorder="1" applyAlignment="1"/>
    <xf numFmtId="0" fontId="83" fillId="0" borderId="0" xfId="0" applyFont="1" applyFill="1" applyBorder="1" applyAlignment="1">
      <alignment horizontal="left"/>
    </xf>
    <xf numFmtId="0" fontId="83" fillId="0" borderId="27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87" fillId="0" borderId="3" xfId="0" applyFont="1" applyFill="1" applyBorder="1" applyAlignment="1"/>
    <xf numFmtId="0" fontId="87" fillId="0" borderId="35" xfId="0" applyFont="1" applyFill="1" applyBorder="1"/>
    <xf numFmtId="0" fontId="93" fillId="0" borderId="2" xfId="0" applyFont="1" applyFill="1" applyBorder="1" applyAlignment="1">
      <alignment horizontal="center"/>
    </xf>
    <xf numFmtId="0" fontId="88" fillId="0" borderId="19" xfId="0" applyFont="1" applyFill="1" applyBorder="1" applyAlignment="1"/>
    <xf numFmtId="0" fontId="87" fillId="0" borderId="19" xfId="0" applyFont="1" applyFill="1" applyBorder="1"/>
    <xf numFmtId="0" fontId="87" fillId="0" borderId="30" xfId="0" applyFont="1" applyFill="1" applyBorder="1"/>
    <xf numFmtId="0" fontId="87" fillId="0" borderId="3" xfId="0" applyFont="1" applyFill="1" applyBorder="1"/>
    <xf numFmtId="0" fontId="88" fillId="0" borderId="19" xfId="0" applyFont="1" applyFill="1" applyBorder="1"/>
    <xf numFmtId="0" fontId="87" fillId="0" borderId="1" xfId="0" applyFont="1" applyFill="1" applyBorder="1"/>
    <xf numFmtId="0" fontId="87" fillId="0" borderId="1" xfId="0" applyFont="1" applyFill="1" applyBorder="1" applyAlignment="1"/>
    <xf numFmtId="0" fontId="87" fillId="0" borderId="4" xfId="0" applyFont="1" applyFill="1" applyBorder="1"/>
    <xf numFmtId="0" fontId="87" fillId="0" borderId="4" xfId="0" applyFont="1" applyFill="1" applyBorder="1" applyAlignment="1"/>
    <xf numFmtId="0" fontId="87" fillId="0" borderId="19" xfId="0" applyFont="1" applyFill="1" applyBorder="1" applyAlignment="1"/>
    <xf numFmtId="0" fontId="87" fillId="0" borderId="30" xfId="0" applyFont="1" applyFill="1" applyBorder="1" applyAlignment="1"/>
    <xf numFmtId="0" fontId="87" fillId="0" borderId="35" xfId="0" applyFont="1" applyFill="1" applyBorder="1" applyAlignment="1"/>
    <xf numFmtId="0" fontId="87" fillId="0" borderId="0" xfId="0" applyFont="1" applyFill="1" applyBorder="1"/>
    <xf numFmtId="0" fontId="87" fillId="0" borderId="0" xfId="0" applyFont="1" applyFill="1" applyBorder="1" applyAlignment="1"/>
    <xf numFmtId="0" fontId="82" fillId="0" borderId="0" xfId="0" applyFont="1" applyFill="1" applyBorder="1" applyAlignment="1">
      <alignment horizontal="center"/>
    </xf>
    <xf numFmtId="49" fontId="87" fillId="0" borderId="245" xfId="0" applyNumberFormat="1" applyFont="1" applyFill="1" applyBorder="1" applyAlignment="1">
      <alignment horizontal="center"/>
    </xf>
    <xf numFmtId="169" fontId="87" fillId="0" borderId="2" xfId="1" applyNumberFormat="1" applyFont="1" applyFill="1" applyBorder="1" applyAlignment="1">
      <alignment horizontal="center"/>
    </xf>
    <xf numFmtId="0" fontId="88" fillId="0" borderId="0" xfId="0" applyFont="1" applyFill="1"/>
    <xf numFmtId="49" fontId="25" fillId="2" borderId="93" xfId="0" applyNumberFormat="1" applyFont="1" applyFill="1" applyBorder="1" applyAlignment="1" applyProtection="1">
      <protection locked="0"/>
    </xf>
    <xf numFmtId="49" fontId="25" fillId="2" borderId="8" xfId="0" applyNumberFormat="1" applyFont="1" applyFill="1" applyBorder="1" applyAlignment="1" applyProtection="1">
      <protection locked="0"/>
    </xf>
    <xf numFmtId="49" fontId="82" fillId="0" borderId="0" xfId="0" applyNumberFormat="1" applyFont="1" applyFill="1" applyAlignment="1">
      <alignment horizontal="left"/>
    </xf>
    <xf numFmtId="49" fontId="82" fillId="0" borderId="0" xfId="0" applyNumberFormat="1" applyFont="1" applyFill="1" applyBorder="1" applyAlignment="1">
      <alignment horizontal="left"/>
    </xf>
    <xf numFmtId="49" fontId="88" fillId="0" borderId="0" xfId="0" applyNumberFormat="1" applyFont="1" applyFill="1" applyAlignment="1">
      <alignment horizontal="left"/>
    </xf>
    <xf numFmtId="49" fontId="87" fillId="0" borderId="0" xfId="0" applyNumberFormat="1" applyFont="1" applyFill="1" applyAlignment="1">
      <alignment horizontal="left"/>
    </xf>
    <xf numFmtId="0" fontId="87" fillId="0" borderId="0" xfId="0" applyFont="1" applyFill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27" xfId="0" applyFont="1" applyFill="1" applyBorder="1" applyAlignment="1">
      <alignment horizontal="left"/>
    </xf>
    <xf numFmtId="0" fontId="87" fillId="0" borderId="2" xfId="0" applyFont="1" applyFill="1" applyBorder="1" applyAlignment="1"/>
    <xf numFmtId="0" fontId="87" fillId="0" borderId="2" xfId="0" applyFont="1" applyFill="1" applyBorder="1"/>
    <xf numFmtId="0" fontId="87" fillId="0" borderId="245" xfId="0" applyFont="1" applyFill="1" applyBorder="1" applyAlignment="1"/>
    <xf numFmtId="0" fontId="87" fillId="0" borderId="245" xfId="0" applyFont="1" applyFill="1" applyBorder="1"/>
    <xf numFmtId="0" fontId="85" fillId="0" borderId="1" xfId="0" applyFont="1" applyFill="1" applyBorder="1"/>
    <xf numFmtId="0" fontId="85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/>
    <xf numFmtId="0" fontId="82" fillId="3" borderId="0" xfId="0" applyFont="1" applyFill="1" applyBorder="1" applyProtection="1">
      <protection locked="0"/>
    </xf>
    <xf numFmtId="0" fontId="100" fillId="3" borderId="0" xfId="0" applyFont="1" applyFill="1" applyBorder="1" applyProtection="1">
      <protection locked="0"/>
    </xf>
    <xf numFmtId="0" fontId="62" fillId="3" borderId="0" xfId="0" applyFont="1" applyFill="1" applyBorder="1" applyProtection="1">
      <protection locked="0"/>
    </xf>
    <xf numFmtId="0" fontId="88" fillId="0" borderId="41" xfId="0" applyFont="1" applyFill="1" applyBorder="1" applyAlignment="1"/>
    <xf numFmtId="0" fontId="101" fillId="18" borderId="72" xfId="0" applyFont="1" applyFill="1" applyBorder="1" applyAlignment="1" applyProtection="1">
      <protection locked="0"/>
    </xf>
    <xf numFmtId="0" fontId="102" fillId="18" borderId="0" xfId="0" applyFont="1" applyFill="1" applyBorder="1" applyAlignment="1" applyProtection="1">
      <protection locked="0"/>
    </xf>
    <xf numFmtId="43" fontId="60" fillId="3" borderId="0" xfId="1" applyFont="1" applyFill="1" applyBorder="1" applyProtection="1">
      <protection locked="0"/>
    </xf>
    <xf numFmtId="0" fontId="26" fillId="3" borderId="8" xfId="0" applyFont="1" applyFill="1" applyBorder="1" applyProtection="1">
      <protection locked="0"/>
    </xf>
    <xf numFmtId="0" fontId="87" fillId="3" borderId="0" xfId="0" applyFont="1" applyFill="1" applyBorder="1" applyProtection="1">
      <protection locked="0"/>
    </xf>
    <xf numFmtId="0" fontId="87" fillId="3" borderId="0" xfId="0" applyFont="1" applyFill="1" applyProtection="1">
      <protection locked="0"/>
    </xf>
    <xf numFmtId="0" fontId="103" fillId="3" borderId="0" xfId="0" applyFont="1" applyFill="1" applyBorder="1" applyProtection="1">
      <protection locked="0"/>
    </xf>
    <xf numFmtId="49" fontId="107" fillId="2" borderId="0" xfId="0" applyNumberFormat="1" applyFont="1" applyFill="1" applyBorder="1" applyAlignment="1" applyProtection="1">
      <protection locked="0"/>
    </xf>
    <xf numFmtId="0" fontId="108" fillId="3" borderId="0" xfId="0" applyFont="1" applyFill="1" applyBorder="1" applyAlignment="1" applyProtection="1">
      <alignment horizontal="center"/>
      <protection locked="0"/>
    </xf>
    <xf numFmtId="49" fontId="108" fillId="2" borderId="0" xfId="0" applyNumberFormat="1" applyFont="1" applyFill="1" applyBorder="1" applyAlignment="1" applyProtection="1">
      <alignment horizontal="left"/>
      <protection locked="0"/>
    </xf>
    <xf numFmtId="0" fontId="106" fillId="2" borderId="70" xfId="0" applyFont="1" applyFill="1" applyBorder="1" applyAlignment="1" applyProtection="1">
      <alignment horizontal="left"/>
      <protection locked="0"/>
    </xf>
    <xf numFmtId="0" fontId="108" fillId="2" borderId="9" xfId="0" applyFont="1" applyFill="1" applyBorder="1" applyAlignment="1" applyProtection="1">
      <protection locked="0"/>
    </xf>
    <xf numFmtId="0" fontId="108" fillId="2" borderId="8" xfId="0" applyFont="1" applyFill="1" applyBorder="1" applyAlignment="1" applyProtection="1">
      <protection locked="0"/>
    </xf>
    <xf numFmtId="0" fontId="108" fillId="3" borderId="0" xfId="0" applyFont="1" applyFill="1" applyBorder="1" applyProtection="1">
      <protection locked="0"/>
    </xf>
    <xf numFmtId="0" fontId="108" fillId="2" borderId="10" xfId="0" applyFont="1" applyFill="1" applyBorder="1" applyAlignment="1" applyProtection="1">
      <protection locked="0"/>
    </xf>
    <xf numFmtId="49" fontId="108" fillId="2" borderId="9" xfId="0" applyNumberFormat="1" applyFont="1" applyFill="1" applyBorder="1" applyProtection="1">
      <protection locked="0"/>
    </xf>
    <xf numFmtId="49" fontId="108" fillId="2" borderId="8" xfId="0" applyNumberFormat="1" applyFont="1" applyFill="1" applyBorder="1" applyProtection="1">
      <protection locked="0"/>
    </xf>
    <xf numFmtId="0" fontId="108" fillId="3" borderId="0" xfId="0" applyFont="1" applyFill="1" applyProtection="1">
      <protection locked="0"/>
    </xf>
    <xf numFmtId="0" fontId="104" fillId="13" borderId="0" xfId="0" applyFont="1" applyFill="1" applyBorder="1" applyProtection="1">
      <protection locked="0"/>
    </xf>
    <xf numFmtId="0" fontId="87" fillId="13" borderId="0" xfId="0" applyFont="1" applyFill="1" applyBorder="1" applyProtection="1">
      <protection locked="0"/>
    </xf>
    <xf numFmtId="0" fontId="108" fillId="13" borderId="0" xfId="0" applyFont="1" applyFill="1" applyBorder="1" applyProtection="1">
      <protection locked="0"/>
    </xf>
    <xf numFmtId="0" fontId="87" fillId="6" borderId="48" xfId="0" applyFont="1" applyFill="1" applyBorder="1" applyAlignment="1" applyProtection="1">
      <alignment horizontal="center"/>
      <protection locked="0"/>
    </xf>
    <xf numFmtId="0" fontId="87" fillId="7" borderId="9" xfId="0" applyFont="1" applyFill="1" applyBorder="1" applyAlignment="1" applyProtection="1">
      <alignment horizontal="left"/>
      <protection locked="0"/>
    </xf>
    <xf numFmtId="0" fontId="87" fillId="8" borderId="9" xfId="0" applyFont="1" applyFill="1" applyBorder="1" applyAlignment="1" applyProtection="1">
      <alignment horizontal="left"/>
      <protection locked="0"/>
    </xf>
    <xf numFmtId="0" fontId="87" fillId="3" borderId="0" xfId="0" applyNumberFormat="1" applyFont="1" applyFill="1" applyBorder="1" applyAlignment="1" applyProtection="1">
      <protection locked="0"/>
    </xf>
    <xf numFmtId="43" fontId="87" fillId="3" borderId="0" xfId="0" applyNumberFormat="1" applyFont="1" applyFill="1" applyBorder="1" applyAlignment="1" applyProtection="1">
      <protection locked="0"/>
    </xf>
    <xf numFmtId="0" fontId="87" fillId="3" borderId="0" xfId="0" applyNumberFormat="1" applyFont="1" applyFill="1" applyBorder="1" applyAlignment="1" applyProtection="1">
      <alignment horizontal="center"/>
      <protection locked="0"/>
    </xf>
    <xf numFmtId="43" fontId="87" fillId="3" borderId="0" xfId="0" applyNumberFormat="1" applyFont="1" applyFill="1" applyBorder="1" applyAlignment="1" applyProtection="1">
      <alignment horizontal="center"/>
      <protection locked="0"/>
    </xf>
    <xf numFmtId="49" fontId="111" fillId="2" borderId="0" xfId="0" applyNumberFormat="1" applyFont="1" applyFill="1" applyBorder="1" applyAlignment="1" applyProtection="1">
      <protection locked="0"/>
    </xf>
    <xf numFmtId="0" fontId="108" fillId="2" borderId="0" xfId="0" applyFont="1" applyFill="1" applyBorder="1" applyProtection="1">
      <protection locked="0"/>
    </xf>
    <xf numFmtId="0" fontId="108" fillId="2" borderId="52" xfId="0" applyFont="1" applyFill="1" applyBorder="1" applyProtection="1">
      <protection locked="0"/>
    </xf>
    <xf numFmtId="0" fontId="108" fillId="2" borderId="67" xfId="0" applyFont="1" applyFill="1" applyBorder="1" applyProtection="1">
      <protection locked="0"/>
    </xf>
    <xf numFmtId="0" fontId="107" fillId="2" borderId="67" xfId="0" applyFont="1" applyFill="1" applyBorder="1" applyAlignment="1" applyProtection="1">
      <protection locked="0"/>
    </xf>
    <xf numFmtId="0" fontId="108" fillId="2" borderId="67" xfId="0" applyFont="1" applyFill="1" applyBorder="1" applyAlignment="1" applyProtection="1">
      <protection locked="0"/>
    </xf>
    <xf numFmtId="0" fontId="108" fillId="2" borderId="71" xfId="0" applyFont="1" applyFill="1" applyBorder="1" applyAlignment="1" applyProtection="1">
      <protection locked="0"/>
    </xf>
    <xf numFmtId="0" fontId="108" fillId="2" borderId="90" xfId="0" applyFont="1" applyFill="1" applyBorder="1" applyProtection="1">
      <protection locked="0"/>
    </xf>
    <xf numFmtId="0" fontId="108" fillId="2" borderId="92" xfId="0" applyFont="1" applyFill="1" applyBorder="1" applyAlignment="1" applyProtection="1">
      <alignment horizontal="center"/>
      <protection locked="0"/>
    </xf>
    <xf numFmtId="49" fontId="112" fillId="2" borderId="0" xfId="0" applyNumberFormat="1" applyFont="1" applyFill="1" applyBorder="1" applyAlignment="1" applyProtection="1">
      <protection locked="0"/>
    </xf>
    <xf numFmtId="49" fontId="108" fillId="2" borderId="93" xfId="0" applyNumberFormat="1" applyFont="1" applyFill="1" applyBorder="1" applyAlignment="1" applyProtection="1">
      <protection locked="0"/>
    </xf>
    <xf numFmtId="49" fontId="107" fillId="2" borderId="93" xfId="0" applyNumberFormat="1" applyFont="1" applyFill="1" applyBorder="1" applyAlignment="1" applyProtection="1">
      <protection locked="0"/>
    </xf>
    <xf numFmtId="49" fontId="108" fillId="2" borderId="8" xfId="0" applyNumberFormat="1" applyFont="1" applyFill="1" applyBorder="1" applyAlignment="1" applyProtection="1">
      <protection locked="0"/>
    </xf>
    <xf numFmtId="49" fontId="107" fillId="2" borderId="8" xfId="0" applyNumberFormat="1" applyFont="1" applyFill="1" applyBorder="1" applyAlignment="1" applyProtection="1">
      <protection locked="0"/>
    </xf>
    <xf numFmtId="0" fontId="87" fillId="0" borderId="0" xfId="0" applyFont="1" applyFill="1" applyBorder="1" applyAlignment="1">
      <alignment horizontal="right"/>
    </xf>
    <xf numFmtId="0" fontId="87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21" borderId="0" xfId="0" applyFont="1" applyFill="1" applyBorder="1" applyProtection="1">
      <protection locked="0"/>
    </xf>
    <xf numFmtId="0" fontId="82" fillId="21" borderId="0" xfId="0" applyFont="1" applyFill="1" applyBorder="1" applyProtection="1">
      <protection locked="0"/>
    </xf>
    <xf numFmtId="0" fontId="87" fillId="21" borderId="0" xfId="0" applyFont="1" applyFill="1" applyBorder="1" applyProtection="1">
      <protection locked="0"/>
    </xf>
    <xf numFmtId="0" fontId="37" fillId="21" borderId="0" xfId="0" applyFont="1" applyFill="1" applyBorder="1" applyProtection="1">
      <protection locked="0"/>
    </xf>
    <xf numFmtId="0" fontId="104" fillId="21" borderId="0" xfId="0" applyFont="1" applyFill="1" applyBorder="1" applyProtection="1">
      <protection locked="0"/>
    </xf>
    <xf numFmtId="0" fontId="103" fillId="21" borderId="0" xfId="0" applyFont="1" applyFill="1" applyBorder="1" applyProtection="1">
      <protection locked="0"/>
    </xf>
    <xf numFmtId="0" fontId="59" fillId="21" borderId="0" xfId="0" applyFont="1" applyFill="1" applyBorder="1" applyProtection="1">
      <protection locked="0"/>
    </xf>
    <xf numFmtId="0" fontId="13" fillId="0" borderId="261" xfId="0" applyFont="1" applyFill="1" applyBorder="1" applyAlignment="1" applyProtection="1">
      <alignment horizontal="center"/>
      <protection locked="0"/>
    </xf>
    <xf numFmtId="0" fontId="13" fillId="0" borderId="262" xfId="0" applyFont="1" applyFill="1" applyBorder="1" applyAlignment="1" applyProtection="1">
      <alignment horizontal="center"/>
      <protection locked="0"/>
    </xf>
    <xf numFmtId="0" fontId="13" fillId="0" borderId="263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Alignment="1" applyProtection="1">
      <protection locked="0"/>
    </xf>
    <xf numFmtId="0" fontId="13" fillId="3" borderId="0" xfId="0" applyFont="1" applyFill="1" applyProtection="1">
      <protection locked="0"/>
    </xf>
    <xf numFmtId="0" fontId="104" fillId="23" borderId="266" xfId="0" applyFont="1" applyFill="1" applyBorder="1" applyAlignment="1" applyProtection="1">
      <protection locked="0"/>
    </xf>
    <xf numFmtId="3" fontId="26" fillId="3" borderId="0" xfId="0" applyNumberFormat="1" applyFont="1" applyFill="1" applyBorder="1" applyProtection="1">
      <protection locked="0"/>
    </xf>
    <xf numFmtId="43" fontId="64" fillId="23" borderId="96" xfId="0" applyNumberFormat="1" applyFont="1" applyFill="1" applyBorder="1" applyAlignment="1" applyProtection="1">
      <protection locked="0"/>
    </xf>
    <xf numFmtId="0" fontId="105" fillId="3" borderId="0" xfId="0" applyFont="1" applyFill="1" applyBorder="1" applyProtection="1">
      <protection locked="0"/>
    </xf>
    <xf numFmtId="49" fontId="107" fillId="2" borderId="96" xfId="0" applyNumberFormat="1" applyFont="1" applyFill="1" applyBorder="1" applyAlignment="1" applyProtection="1">
      <protection locked="0"/>
    </xf>
    <xf numFmtId="49" fontId="25" fillId="2" borderId="96" xfId="0" applyNumberFormat="1" applyFont="1" applyFill="1" applyBorder="1" applyAlignment="1" applyProtection="1">
      <protection locked="0"/>
    </xf>
    <xf numFmtId="49" fontId="25" fillId="2" borderId="282" xfId="0" applyNumberFormat="1" applyFont="1" applyFill="1" applyBorder="1" applyAlignment="1" applyProtection="1">
      <protection locked="0"/>
    </xf>
    <xf numFmtId="49" fontId="107" fillId="2" borderId="78" xfId="0" applyNumberFormat="1" applyFont="1" applyFill="1" applyBorder="1" applyAlignment="1" applyProtection="1">
      <protection locked="0"/>
    </xf>
    <xf numFmtId="49" fontId="27" fillId="2" borderId="78" xfId="0" applyNumberFormat="1" applyFont="1" applyFill="1" applyBorder="1" applyAlignment="1" applyProtection="1">
      <protection locked="0"/>
    </xf>
    <xf numFmtId="49" fontId="107" fillId="2" borderId="183" xfId="0" applyNumberFormat="1" applyFont="1" applyFill="1" applyBorder="1" applyAlignment="1" applyProtection="1">
      <protection locked="0"/>
    </xf>
    <xf numFmtId="49" fontId="27" fillId="2" borderId="183" xfId="0" applyNumberFormat="1" applyFont="1" applyFill="1" applyBorder="1" applyAlignment="1" applyProtection="1">
      <protection locked="0"/>
    </xf>
    <xf numFmtId="49" fontId="85" fillId="0" borderId="3" xfId="0" applyNumberFormat="1" applyFont="1" applyFill="1" applyBorder="1" applyAlignment="1"/>
    <xf numFmtId="49" fontId="85" fillId="0" borderId="0" xfId="0" applyNumberFormat="1" applyFont="1" applyFill="1" applyBorder="1" applyAlignment="1"/>
    <xf numFmtId="0" fontId="96" fillId="0" borderId="0" xfId="0" applyFont="1" applyFill="1"/>
    <xf numFmtId="0" fontId="13" fillId="3" borderId="284" xfId="0" applyFont="1" applyFill="1" applyBorder="1" applyAlignment="1" applyProtection="1">
      <alignment horizontal="center"/>
      <protection locked="0"/>
    </xf>
    <xf numFmtId="0" fontId="108" fillId="2" borderId="285" xfId="0" applyFont="1" applyFill="1" applyBorder="1" applyAlignment="1" applyProtection="1">
      <alignment horizontal="left"/>
      <protection locked="0"/>
    </xf>
    <xf numFmtId="0" fontId="43" fillId="3" borderId="284" xfId="0" applyFont="1" applyFill="1" applyBorder="1" applyAlignment="1" applyProtection="1">
      <alignment horizontal="left"/>
      <protection locked="0"/>
    </xf>
    <xf numFmtId="0" fontId="41" fillId="3" borderId="284" xfId="0" applyFont="1" applyFill="1" applyBorder="1" applyAlignment="1" applyProtection="1">
      <alignment horizontal="left"/>
      <protection locked="0"/>
    </xf>
    <xf numFmtId="0" fontId="41" fillId="3" borderId="284" xfId="0" applyFont="1" applyFill="1" applyBorder="1" applyProtection="1">
      <protection locked="0"/>
    </xf>
    <xf numFmtId="0" fontId="64" fillId="3" borderId="0" xfId="0" applyFont="1" applyFill="1" applyBorder="1" applyAlignment="1" applyProtection="1">
      <alignment wrapText="1"/>
      <protection locked="0"/>
    </xf>
    <xf numFmtId="0" fontId="88" fillId="0" borderId="23" xfId="0" applyFont="1" applyFill="1" applyBorder="1" applyAlignment="1"/>
    <xf numFmtId="0" fontId="87" fillId="0" borderId="23" xfId="0" applyFont="1" applyFill="1" applyBorder="1" applyAlignment="1"/>
    <xf numFmtId="0" fontId="87" fillId="0" borderId="41" xfId="0" applyFont="1" applyFill="1" applyBorder="1" applyAlignment="1"/>
    <xf numFmtId="0" fontId="88" fillId="0" borderId="4" xfId="0" applyFont="1" applyFill="1" applyBorder="1" applyAlignment="1"/>
    <xf numFmtId="0" fontId="87" fillId="0" borderId="19" xfId="0" applyFont="1" applyFill="1" applyBorder="1" applyAlignment="1">
      <alignment vertical="center"/>
    </xf>
    <xf numFmtId="49" fontId="8" fillId="0" borderId="1" xfId="0" applyNumberFormat="1" applyFont="1" applyFill="1" applyBorder="1"/>
    <xf numFmtId="49" fontId="92" fillId="0" borderId="19" xfId="0" applyNumberFormat="1" applyFont="1" applyFill="1" applyBorder="1"/>
    <xf numFmtId="49" fontId="8" fillId="0" borderId="3" xfId="0" applyNumberFormat="1" applyFont="1" applyFill="1" applyBorder="1"/>
    <xf numFmtId="49" fontId="8" fillId="0" borderId="4" xfId="0" applyNumberFormat="1" applyFont="1" applyFill="1" applyBorder="1"/>
    <xf numFmtId="49" fontId="8" fillId="0" borderId="0" xfId="0" applyNumberFormat="1" applyFont="1" applyFill="1" applyBorder="1"/>
    <xf numFmtId="49" fontId="8" fillId="0" borderId="2" xfId="0" applyNumberFormat="1" applyFont="1" applyFill="1" applyBorder="1"/>
    <xf numFmtId="0" fontId="93" fillId="0" borderId="28" xfId="0" applyFont="1" applyFill="1" applyBorder="1" applyAlignment="1">
      <alignment horizontal="center" vertical="center"/>
    </xf>
    <xf numFmtId="43" fontId="125" fillId="0" borderId="1" xfId="0" applyNumberFormat="1" applyFont="1" applyFill="1" applyBorder="1" applyAlignment="1"/>
    <xf numFmtId="0" fontId="126" fillId="0" borderId="1" xfId="0" applyNumberFormat="1" applyFont="1" applyFill="1" applyBorder="1" applyAlignment="1"/>
    <xf numFmtId="43" fontId="126" fillId="0" borderId="1" xfId="1" applyNumberFormat="1" applyFont="1" applyFill="1" applyBorder="1" applyAlignment="1"/>
    <xf numFmtId="0" fontId="88" fillId="0" borderId="2" xfId="0" applyFont="1" applyFill="1" applyBorder="1" applyAlignment="1"/>
    <xf numFmtId="49" fontId="87" fillId="0" borderId="245" xfId="0" applyNumberFormat="1" applyFont="1" applyFill="1" applyBorder="1" applyAlignment="1">
      <alignment horizontal="center" vertical="center"/>
    </xf>
    <xf numFmtId="49" fontId="87" fillId="0" borderId="28" xfId="0" applyNumberFormat="1" applyFont="1" applyFill="1" applyBorder="1" applyAlignment="1">
      <alignment horizontal="center"/>
    </xf>
    <xf numFmtId="49" fontId="87" fillId="0" borderId="287" xfId="0" applyNumberFormat="1" applyFont="1" applyFill="1" applyBorder="1" applyAlignment="1">
      <alignment horizontal="center"/>
    </xf>
    <xf numFmtId="0" fontId="82" fillId="0" borderId="3" xfId="0" applyFont="1" applyFill="1" applyBorder="1"/>
    <xf numFmtId="0" fontId="90" fillId="0" borderId="12" xfId="0" applyFont="1" applyFill="1" applyBorder="1" applyAlignment="1">
      <alignment horizontal="center"/>
    </xf>
    <xf numFmtId="0" fontId="90" fillId="0" borderId="12" xfId="0" applyNumberFormat="1" applyFont="1" applyFill="1" applyBorder="1" applyAlignment="1">
      <alignment horizontal="center"/>
    </xf>
    <xf numFmtId="0" fontId="89" fillId="0" borderId="0" xfId="0" applyFont="1" applyFill="1" applyBorder="1"/>
    <xf numFmtId="0" fontId="85" fillId="0" borderId="1" xfId="0" applyFont="1" applyBorder="1"/>
    <xf numFmtId="49" fontId="108" fillId="21" borderId="8" xfId="0" applyNumberFormat="1" applyFont="1" applyFill="1" applyBorder="1" applyAlignment="1" applyProtection="1">
      <protection locked="0"/>
    </xf>
    <xf numFmtId="49" fontId="107" fillId="21" borderId="8" xfId="0" applyNumberFormat="1" applyFont="1" applyFill="1" applyBorder="1" applyAlignment="1" applyProtection="1">
      <protection locked="0"/>
    </xf>
    <xf numFmtId="49" fontId="25" fillId="21" borderId="8" xfId="0" applyNumberFormat="1" applyFont="1" applyFill="1" applyBorder="1" applyAlignment="1" applyProtection="1">
      <protection locked="0"/>
    </xf>
    <xf numFmtId="0" fontId="93" fillId="0" borderId="287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>
      <alignment vertical="center"/>
    </xf>
    <xf numFmtId="0" fontId="87" fillId="0" borderId="286" xfId="0" applyFont="1" applyFill="1" applyBorder="1"/>
    <xf numFmtId="0" fontId="87" fillId="0" borderId="286" xfId="0" applyFont="1" applyFill="1" applyBorder="1" applyAlignment="1"/>
    <xf numFmtId="49" fontId="6" fillId="0" borderId="39" xfId="0" applyNumberFormat="1" applyFont="1" applyFill="1" applyBorder="1" applyAlignment="1"/>
    <xf numFmtId="0" fontId="87" fillId="0" borderId="286" xfId="0" applyFont="1" applyFill="1" applyBorder="1" applyAlignment="1">
      <alignment vertical="top"/>
    </xf>
    <xf numFmtId="0" fontId="8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3" fillId="0" borderId="0" xfId="0" applyFont="1" applyFill="1" applyBorder="1" applyAlignment="1"/>
    <xf numFmtId="0" fontId="90" fillId="0" borderId="26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right"/>
    </xf>
    <xf numFmtId="43" fontId="85" fillId="0" borderId="1" xfId="1" applyFont="1" applyFill="1" applyBorder="1" applyAlignment="1"/>
    <xf numFmtId="43" fontId="125" fillId="0" borderId="1" xfId="1" applyFont="1" applyFill="1" applyBorder="1" applyAlignment="1"/>
    <xf numFmtId="43" fontId="87" fillId="0" borderId="0" xfId="1" applyFont="1" applyFill="1" applyBorder="1"/>
    <xf numFmtId="43" fontId="87" fillId="0" borderId="0" xfId="1" applyFont="1" applyFill="1"/>
    <xf numFmtId="43" fontId="87" fillId="0" borderId="1" xfId="1" applyFont="1" applyFill="1" applyBorder="1" applyAlignment="1"/>
    <xf numFmtId="43" fontId="90" fillId="0" borderId="1" xfId="1" applyFont="1" applyFill="1" applyBorder="1" applyAlignment="1"/>
    <xf numFmtId="43" fontId="126" fillId="0" borderId="1" xfId="1" applyFont="1" applyFill="1" applyBorder="1" applyAlignment="1"/>
    <xf numFmtId="0" fontId="90" fillId="0" borderId="22" xfId="0" applyFont="1" applyFill="1" applyBorder="1" applyAlignment="1"/>
    <xf numFmtId="0" fontId="90" fillId="0" borderId="2" xfId="0" applyFont="1" applyFill="1" applyBorder="1" applyAlignment="1"/>
    <xf numFmtId="0" fontId="90" fillId="0" borderId="2" xfId="0" applyFont="1" applyFill="1" applyBorder="1"/>
    <xf numFmtId="0" fontId="90" fillId="0" borderId="20" xfId="0" applyFont="1" applyFill="1" applyBorder="1"/>
    <xf numFmtId="0" fontId="90" fillId="0" borderId="5" xfId="0" applyFont="1" applyFill="1" applyBorder="1"/>
    <xf numFmtId="0" fontId="90" fillId="0" borderId="28" xfId="0" applyFont="1" applyFill="1" applyBorder="1" applyAlignment="1"/>
    <xf numFmtId="0" fontId="90" fillId="0" borderId="6" xfId="0" applyFont="1" applyFill="1" applyBorder="1" applyAlignment="1"/>
    <xf numFmtId="0" fontId="90" fillId="0" borderId="245" xfId="0" applyFont="1" applyFill="1" applyBorder="1" applyAlignment="1"/>
    <xf numFmtId="0" fontId="90" fillId="0" borderId="6" xfId="0" applyFont="1" applyFill="1" applyBorder="1"/>
    <xf numFmtId="0" fontId="90" fillId="0" borderId="7" xfId="0" applyFont="1" applyFill="1" applyBorder="1"/>
    <xf numFmtId="0" fontId="90" fillId="0" borderId="19" xfId="0" applyFont="1" applyFill="1" applyBorder="1"/>
    <xf numFmtId="0" fontId="90" fillId="0" borderId="23" xfId="0" applyFont="1" applyFill="1" applyBorder="1"/>
    <xf numFmtId="0" fontId="90" fillId="0" borderId="4" xfId="0" applyFont="1" applyFill="1" applyBorder="1"/>
    <xf numFmtId="0" fontId="90" fillId="0" borderId="4" xfId="0" applyFont="1" applyFill="1" applyBorder="1" applyAlignment="1"/>
    <xf numFmtId="0" fontId="90" fillId="0" borderId="37" xfId="0" applyFont="1" applyFill="1" applyBorder="1"/>
    <xf numFmtId="169" fontId="90" fillId="0" borderId="0" xfId="0" applyNumberFormat="1" applyFont="1" applyFill="1"/>
    <xf numFmtId="0" fontId="90" fillId="0" borderId="1" xfId="0" applyFont="1" applyFill="1" applyBorder="1" applyAlignment="1"/>
    <xf numFmtId="0" fontId="90" fillId="0" borderId="38" xfId="0" applyFont="1" applyFill="1" applyBorder="1"/>
    <xf numFmtId="0" fontId="90" fillId="0" borderId="3" xfId="0" applyFont="1" applyFill="1" applyBorder="1" applyAlignment="1"/>
    <xf numFmtId="0" fontId="90" fillId="0" borderId="33" xfId="0" applyFont="1" applyFill="1" applyBorder="1"/>
    <xf numFmtId="0" fontId="90" fillId="0" borderId="32" xfId="0" applyFont="1" applyFill="1" applyBorder="1" applyAlignment="1">
      <alignment horizontal="right"/>
    </xf>
    <xf numFmtId="0" fontId="90" fillId="0" borderId="33" xfId="0" applyFont="1" applyFill="1" applyBorder="1" applyAlignment="1"/>
    <xf numFmtId="0" fontId="90" fillId="0" borderId="32" xfId="0" applyFont="1" applyFill="1" applyBorder="1"/>
    <xf numFmtId="0" fontId="90" fillId="0" borderId="3" xfId="0" applyFont="1" applyFill="1" applyBorder="1" applyAlignment="1">
      <alignment horizontal="left"/>
    </xf>
    <xf numFmtId="0" fontId="90" fillId="0" borderId="33" xfId="0" applyFont="1" applyFill="1" applyBorder="1" applyAlignment="1">
      <alignment horizontal="left"/>
    </xf>
    <xf numFmtId="0" fontId="90" fillId="0" borderId="39" xfId="0" applyFont="1" applyFill="1" applyBorder="1" applyAlignment="1">
      <alignment horizontal="right"/>
    </xf>
    <xf numFmtId="0" fontId="90" fillId="0" borderId="4" xfId="0" applyFont="1" applyFill="1" applyBorder="1" applyAlignment="1">
      <alignment horizontal="left"/>
    </xf>
    <xf numFmtId="0" fontId="90" fillId="0" borderId="37" xfId="0" applyFont="1" applyFill="1" applyBorder="1" applyAlignment="1">
      <alignment horizontal="left"/>
    </xf>
    <xf numFmtId="0" fontId="90" fillId="0" borderId="2" xfId="0" applyFont="1" applyFill="1" applyBorder="1" applyAlignment="1">
      <alignment horizontal="right"/>
    </xf>
    <xf numFmtId="0" fontId="90" fillId="0" borderId="2" xfId="0" applyFont="1" applyFill="1" applyBorder="1" applyAlignment="1">
      <alignment horizontal="left"/>
    </xf>
    <xf numFmtId="169" fontId="90" fillId="0" borderId="2" xfId="1" applyNumberFormat="1" applyFont="1" applyFill="1" applyBorder="1" applyAlignment="1">
      <alignment horizontal="center"/>
    </xf>
    <xf numFmtId="49" fontId="90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left"/>
    </xf>
    <xf numFmtId="0" fontId="90" fillId="0" borderId="0" xfId="0" applyFont="1" applyFill="1" applyBorder="1" applyAlignment="1" applyProtection="1">
      <alignment horizontal="center"/>
      <protection locked="0"/>
    </xf>
    <xf numFmtId="169" fontId="90" fillId="0" borderId="0" xfId="1" applyNumberFormat="1" applyFont="1" applyFill="1" applyBorder="1" applyAlignment="1">
      <alignment horizontal="center"/>
    </xf>
    <xf numFmtId="0" fontId="90" fillId="0" borderId="40" xfId="0" applyFont="1" applyFill="1" applyBorder="1" applyAlignment="1">
      <alignment horizontal="right"/>
    </xf>
    <xf numFmtId="0" fontId="90" fillId="0" borderId="1" xfId="0" applyFont="1" applyFill="1" applyBorder="1" applyAlignment="1">
      <alignment horizontal="left"/>
    </xf>
    <xf numFmtId="0" fontId="90" fillId="0" borderId="38" xfId="0" applyFont="1" applyFill="1" applyBorder="1" applyAlignment="1">
      <alignment horizontal="left"/>
    </xf>
    <xf numFmtId="0" fontId="90" fillId="0" borderId="32" xfId="0" applyFont="1" applyFill="1" applyBorder="1" applyAlignment="1"/>
    <xf numFmtId="0" fontId="91" fillId="0" borderId="41" xfId="0" applyFont="1" applyFill="1" applyBorder="1" applyAlignment="1"/>
    <xf numFmtId="0" fontId="90" fillId="0" borderId="19" xfId="0" applyFont="1" applyFill="1" applyBorder="1" applyAlignment="1">
      <alignment horizontal="left"/>
    </xf>
    <xf numFmtId="0" fontId="90" fillId="0" borderId="23" xfId="0" applyFont="1" applyFill="1" applyBorder="1" applyAlignment="1">
      <alignment horizontal="left"/>
    </xf>
    <xf numFmtId="0" fontId="90" fillId="0" borderId="40" xfId="0" applyFont="1" applyFill="1" applyBorder="1" applyAlignment="1"/>
    <xf numFmtId="0" fontId="90" fillId="0" borderId="34" xfId="0" applyFont="1" applyFill="1" applyBorder="1" applyAlignment="1"/>
    <xf numFmtId="0" fontId="90" fillId="0" borderId="35" xfId="0" applyFont="1" applyFill="1" applyBorder="1" applyAlignment="1">
      <alignment horizontal="left"/>
    </xf>
    <xf numFmtId="0" fontId="90" fillId="0" borderId="36" xfId="0" applyFont="1" applyFill="1" applyBorder="1" applyAlignment="1">
      <alignment horizontal="left"/>
    </xf>
    <xf numFmtId="49" fontId="90" fillId="0" borderId="0" xfId="0" applyNumberFormat="1" applyFont="1" applyFill="1" applyBorder="1" applyAlignment="1">
      <alignment horizontal="left"/>
    </xf>
    <xf numFmtId="0" fontId="90" fillId="0" borderId="32" xfId="0" applyFont="1" applyFill="1" applyBorder="1" applyAlignment="1">
      <alignment horizontal="left"/>
    </xf>
    <xf numFmtId="0" fontId="90" fillId="0" borderId="39" xfId="0" applyFont="1" applyFill="1" applyBorder="1" applyAlignment="1">
      <alignment horizontal="left"/>
    </xf>
    <xf numFmtId="0" fontId="90" fillId="0" borderId="40" xfId="0" applyFont="1" applyFill="1" applyBorder="1" applyAlignment="1">
      <alignment horizontal="left"/>
    </xf>
    <xf numFmtId="0" fontId="91" fillId="0" borderId="41" xfId="0" applyFont="1" applyFill="1" applyBorder="1" applyAlignment="1">
      <alignment horizontal="left"/>
    </xf>
    <xf numFmtId="0" fontId="90" fillId="0" borderId="34" xfId="0" applyFont="1" applyFill="1" applyBorder="1" applyAlignment="1">
      <alignment horizontal="left"/>
    </xf>
    <xf numFmtId="0" fontId="90" fillId="0" borderId="36" xfId="0" applyFont="1" applyFill="1" applyBorder="1"/>
    <xf numFmtId="49" fontId="90" fillId="0" borderId="0" xfId="0" applyNumberFormat="1" applyFont="1" applyFill="1" applyAlignment="1">
      <alignment horizontal="left"/>
    </xf>
    <xf numFmtId="0" fontId="90" fillId="0" borderId="0" xfId="0" applyFont="1" applyFill="1" applyAlignment="1"/>
    <xf numFmtId="169" fontId="90" fillId="0" borderId="0" xfId="1" applyNumberFormat="1" applyFont="1" applyFill="1" applyBorder="1" applyAlignment="1">
      <alignment horizontal="left"/>
    </xf>
    <xf numFmtId="43" fontId="90" fillId="0" borderId="0" xfId="1" applyFont="1" applyFill="1" applyAlignment="1">
      <alignment horizontal="center"/>
    </xf>
    <xf numFmtId="0" fontId="90" fillId="0" borderId="0" xfId="0" applyFont="1" applyFill="1" applyBorder="1" applyAlignment="1"/>
    <xf numFmtId="43" fontId="126" fillId="0" borderId="0" xfId="1" applyFont="1" applyFill="1" applyBorder="1" applyAlignment="1"/>
    <xf numFmtId="49" fontId="126" fillId="0" borderId="1" xfId="0" applyNumberFormat="1" applyFont="1" applyFill="1" applyBorder="1" applyAlignment="1"/>
    <xf numFmtId="49" fontId="126" fillId="0" borderId="0" xfId="0" applyNumberFormat="1" applyFont="1" applyFill="1" applyBorder="1" applyAlignment="1">
      <alignment horizontal="center"/>
    </xf>
    <xf numFmtId="0" fontId="126" fillId="0" borderId="0" xfId="0" applyNumberFormat="1" applyFont="1" applyFill="1" applyBorder="1" applyAlignment="1">
      <alignment horizontal="center"/>
    </xf>
    <xf numFmtId="49" fontId="126" fillId="0" borderId="3" xfId="0" applyNumberFormat="1" applyFont="1" applyFill="1" applyBorder="1" applyAlignment="1"/>
    <xf numFmtId="0" fontId="126" fillId="0" borderId="3" xfId="0" applyNumberFormat="1" applyFont="1" applyFill="1" applyBorder="1" applyAlignment="1"/>
    <xf numFmtId="0" fontId="91" fillId="0" borderId="22" xfId="0" applyFont="1" applyFill="1" applyBorder="1" applyAlignment="1">
      <alignment horizontal="left"/>
    </xf>
    <xf numFmtId="0" fontId="90" fillId="0" borderId="286" xfId="0" applyFont="1" applyFill="1" applyBorder="1"/>
    <xf numFmtId="0" fontId="90" fillId="0" borderId="287" xfId="0" applyFont="1" applyFill="1" applyBorder="1"/>
    <xf numFmtId="0" fontId="90" fillId="0" borderId="41" xfId="0" applyFont="1" applyFill="1" applyBorder="1" applyAlignment="1">
      <alignment horizontal="left"/>
    </xf>
    <xf numFmtId="0" fontId="91" fillId="0" borderId="19" xfId="0" applyFont="1" applyFill="1" applyBorder="1" applyAlignment="1">
      <alignment horizontal="left"/>
    </xf>
    <xf numFmtId="0" fontId="91" fillId="0" borderId="22" xfId="0" applyFont="1" applyFill="1" applyBorder="1" applyAlignment="1"/>
    <xf numFmtId="0" fontId="91" fillId="0" borderId="2" xfId="0" applyFont="1" applyFill="1" applyBorder="1" applyAlignment="1"/>
    <xf numFmtId="0" fontId="90" fillId="0" borderId="248" xfId="0" applyFont="1" applyFill="1" applyBorder="1" applyAlignment="1">
      <alignment vertical="top"/>
    </xf>
    <xf numFmtId="0" fontId="90" fillId="0" borderId="286" xfId="0" applyFont="1" applyFill="1" applyBorder="1" applyAlignment="1"/>
    <xf numFmtId="0" fontId="90" fillId="0" borderId="38" xfId="0" applyFont="1" applyFill="1" applyBorder="1" applyAlignment="1"/>
    <xf numFmtId="0" fontId="90" fillId="0" borderId="19" xfId="0" applyFont="1" applyFill="1" applyBorder="1" applyAlignment="1"/>
    <xf numFmtId="0" fontId="90" fillId="0" borderId="37" xfId="0" applyFont="1" applyFill="1" applyBorder="1" applyAlignment="1"/>
    <xf numFmtId="0" fontId="90" fillId="0" borderId="40" xfId="0" applyFont="1" applyFill="1" applyBorder="1"/>
    <xf numFmtId="0" fontId="91" fillId="0" borderId="41" xfId="0" applyFont="1" applyFill="1" applyBorder="1"/>
    <xf numFmtId="0" fontId="91" fillId="0" borderId="19" xfId="0" applyFont="1" applyFill="1" applyBorder="1" applyAlignment="1"/>
    <xf numFmtId="0" fontId="90" fillId="0" borderId="23" xfId="0" applyFont="1" applyFill="1" applyBorder="1" applyAlignment="1"/>
    <xf numFmtId="0" fontId="90" fillId="0" borderId="39" xfId="0" applyFont="1" applyFill="1" applyBorder="1"/>
    <xf numFmtId="0" fontId="91" fillId="0" borderId="20" xfId="0" applyFont="1" applyFill="1" applyBorder="1" applyAlignment="1"/>
    <xf numFmtId="0" fontId="91" fillId="0" borderId="248" xfId="0" applyFont="1" applyFill="1" applyBorder="1" applyAlignment="1"/>
    <xf numFmtId="0" fontId="91" fillId="0" borderId="286" xfId="0" applyFont="1" applyFill="1" applyBorder="1" applyAlignment="1"/>
    <xf numFmtId="0" fontId="91" fillId="0" borderId="287" xfId="0" applyFont="1" applyFill="1" applyBorder="1" applyAlignment="1"/>
    <xf numFmtId="0" fontId="90" fillId="0" borderId="39" xfId="0" applyFont="1" applyFill="1" applyBorder="1" applyAlignment="1"/>
    <xf numFmtId="0" fontId="87" fillId="4" borderId="41" xfId="0" applyFont="1" applyFill="1" applyBorder="1" applyAlignment="1"/>
    <xf numFmtId="0" fontId="88" fillId="4" borderId="19" xfId="0" applyFont="1" applyFill="1" applyBorder="1" applyAlignment="1">
      <alignment horizontal="left"/>
    </xf>
    <xf numFmtId="0" fontId="88" fillId="4" borderId="19" xfId="0" applyFont="1" applyFill="1" applyBorder="1" applyAlignment="1"/>
    <xf numFmtId="0" fontId="88" fillId="4" borderId="23" xfId="0" applyFont="1" applyFill="1" applyBorder="1" applyAlignment="1"/>
    <xf numFmtId="0" fontId="87" fillId="4" borderId="29" xfId="0" applyFont="1" applyFill="1" applyBorder="1" applyAlignment="1"/>
    <xf numFmtId="0" fontId="87" fillId="4" borderId="30" xfId="0" applyFont="1" applyFill="1" applyBorder="1" applyAlignment="1"/>
    <xf numFmtId="0" fontId="87" fillId="4" borderId="31" xfId="0" applyFont="1" applyFill="1" applyBorder="1" applyAlignment="1"/>
    <xf numFmtId="0" fontId="87" fillId="4" borderId="34" xfId="0" applyFont="1" applyFill="1" applyBorder="1" applyAlignment="1"/>
    <xf numFmtId="0" fontId="87" fillId="4" borderId="35" xfId="0" applyFont="1" applyFill="1" applyBorder="1" applyAlignment="1"/>
    <xf numFmtId="0" fontId="87" fillId="4" borderId="36" xfId="0" applyFont="1" applyFill="1" applyBorder="1" applyAlignment="1"/>
    <xf numFmtId="0" fontId="87" fillId="4" borderId="32" xfId="0" applyFont="1" applyFill="1" applyBorder="1" applyAlignment="1">
      <alignment vertical="center"/>
    </xf>
    <xf numFmtId="0" fontId="87" fillId="4" borderId="32" xfId="0" applyFont="1" applyFill="1" applyBorder="1" applyAlignment="1">
      <alignment horizontal="left" vertical="center"/>
    </xf>
    <xf numFmtId="0" fontId="87" fillId="4" borderId="32" xfId="0" applyFont="1" applyFill="1" applyBorder="1" applyAlignment="1"/>
    <xf numFmtId="0" fontId="87" fillId="4" borderId="3" xfId="0" applyFont="1" applyFill="1" applyBorder="1" applyAlignment="1"/>
    <xf numFmtId="0" fontId="87" fillId="4" borderId="33" xfId="0" applyFont="1" applyFill="1" applyBorder="1" applyAlignment="1"/>
    <xf numFmtId="0" fontId="88" fillId="4" borderId="41" xfId="0" applyFont="1" applyFill="1" applyBorder="1" applyAlignment="1"/>
    <xf numFmtId="0" fontId="88" fillId="4" borderId="4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12" xfId="0" applyNumberFormat="1" applyFont="1" applyFill="1" applyBorder="1" applyAlignment="1">
      <alignment horizontal="center"/>
    </xf>
    <xf numFmtId="0" fontId="126" fillId="0" borderId="0" xfId="0" applyNumberFormat="1" applyFont="1" applyFill="1" applyBorder="1" applyAlignment="1"/>
    <xf numFmtId="43" fontId="128" fillId="0" borderId="1" xfId="0" applyNumberFormat="1" applyFont="1" applyFill="1" applyBorder="1" applyAlignment="1"/>
    <xf numFmtId="0" fontId="37" fillId="0" borderId="1" xfId="0" applyFont="1" applyFill="1" applyBorder="1" applyAlignment="1"/>
    <xf numFmtId="43" fontId="39" fillId="0" borderId="1" xfId="1" applyFont="1" applyFill="1" applyBorder="1" applyAlignment="1"/>
    <xf numFmtId="43" fontId="129" fillId="0" borderId="1" xfId="1" applyFont="1" applyFill="1" applyBorder="1" applyAlignment="1"/>
    <xf numFmtId="0" fontId="41" fillId="0" borderId="0" xfId="0" applyFont="1" applyFill="1"/>
    <xf numFmtId="43" fontId="41" fillId="0" borderId="1" xfId="1" applyFont="1" applyFill="1" applyBorder="1" applyAlignment="1"/>
    <xf numFmtId="0" fontId="41" fillId="0" borderId="1" xfId="0" applyFont="1" applyFill="1" applyBorder="1" applyAlignment="1"/>
    <xf numFmtId="0" fontId="130" fillId="18" borderId="72" xfId="0" applyFont="1" applyFill="1" applyBorder="1" applyAlignment="1" applyProtection="1">
      <protection locked="0"/>
    </xf>
    <xf numFmtId="0" fontId="132" fillId="3" borderId="0" xfId="0" applyFont="1" applyFill="1" applyBorder="1" applyProtection="1">
      <protection locked="0"/>
    </xf>
    <xf numFmtId="43" fontId="64" fillId="21" borderId="0" xfId="1" applyFont="1" applyFill="1" applyBorder="1" applyAlignment="1" applyProtection="1">
      <protection locked="0"/>
    </xf>
    <xf numFmtId="43" fontId="64" fillId="21" borderId="70" xfId="1" applyFont="1" applyFill="1" applyBorder="1" applyAlignment="1" applyProtection="1">
      <protection locked="0"/>
    </xf>
    <xf numFmtId="43" fontId="64" fillId="21" borderId="174" xfId="1" applyFont="1" applyFill="1" applyBorder="1" applyAlignment="1" applyProtection="1">
      <protection locked="0"/>
    </xf>
    <xf numFmtId="43" fontId="64" fillId="21" borderId="254" xfId="1" applyFont="1" applyFill="1" applyBorder="1" applyAlignment="1" applyProtection="1">
      <protection locked="0"/>
    </xf>
    <xf numFmtId="0" fontId="87" fillId="4" borderId="22" xfId="0" applyFont="1" applyFill="1" applyBorder="1" applyAlignment="1">
      <alignment horizontal="center" vertical="center"/>
    </xf>
    <xf numFmtId="0" fontId="87" fillId="4" borderId="22" xfId="0" applyFont="1" applyFill="1" applyBorder="1" applyAlignment="1">
      <alignment horizontal="left" vertical="center"/>
    </xf>
    <xf numFmtId="0" fontId="26" fillId="30" borderId="0" xfId="0" applyFont="1" applyFill="1" applyBorder="1" applyProtection="1">
      <protection locked="0"/>
    </xf>
    <xf numFmtId="0" fontId="87" fillId="4" borderId="34" xfId="0" applyFont="1" applyFill="1" applyBorder="1" applyAlignment="1">
      <alignment horizontal="center" vertical="center"/>
    </xf>
    <xf numFmtId="43" fontId="64" fillId="21" borderId="260" xfId="1" applyFont="1" applyFill="1" applyBorder="1" applyAlignment="1" applyProtection="1">
      <protection locked="0"/>
    </xf>
    <xf numFmtId="0" fontId="87" fillId="0" borderId="0" xfId="0" applyFont="1" applyFill="1" applyBorder="1" applyAlignment="1" applyProtection="1">
      <alignment horizontal="center"/>
      <protection hidden="1"/>
    </xf>
    <xf numFmtId="0" fontId="88" fillId="0" borderId="0" xfId="0" applyFont="1" applyFill="1" applyProtection="1">
      <protection hidden="1"/>
    </xf>
    <xf numFmtId="0" fontId="87" fillId="0" borderId="0" xfId="0" applyFont="1" applyFill="1" applyProtection="1">
      <protection hidden="1"/>
    </xf>
    <xf numFmtId="0" fontId="87" fillId="0" borderId="12" xfId="0" applyFont="1" applyFill="1" applyBorder="1" applyAlignment="1" applyProtection="1">
      <alignment horizontal="center"/>
      <protection hidden="1"/>
    </xf>
    <xf numFmtId="43" fontId="99" fillId="0" borderId="1" xfId="0" applyNumberFormat="1" applyFont="1" applyFill="1" applyBorder="1" applyAlignment="1" applyProtection="1">
      <alignment horizontal="left"/>
      <protection hidden="1"/>
    </xf>
    <xf numFmtId="0" fontId="87" fillId="4" borderId="12" xfId="0" applyNumberFormat="1" applyFont="1" applyFill="1" applyBorder="1" applyAlignment="1" applyProtection="1">
      <alignment horizontal="center"/>
      <protection hidden="1"/>
    </xf>
    <xf numFmtId="0" fontId="87" fillId="0" borderId="0" xfId="0" applyFont="1" applyFill="1" applyBorder="1" applyProtection="1">
      <protection hidden="1"/>
    </xf>
    <xf numFmtId="43" fontId="85" fillId="0" borderId="1" xfId="1" applyFont="1" applyFill="1" applyBorder="1" applyAlignment="1" applyProtection="1">
      <alignment horizontal="left"/>
      <protection hidden="1"/>
    </xf>
    <xf numFmtId="0" fontId="87" fillId="0" borderId="0" xfId="0" applyFont="1" applyFill="1" applyAlignment="1" applyProtection="1">
      <alignment horizontal="left"/>
      <protection hidden="1"/>
    </xf>
    <xf numFmtId="0" fontId="87" fillId="0" borderId="12" xfId="0" applyNumberFormat="1" applyFont="1" applyFill="1" applyBorder="1" applyAlignment="1" applyProtection="1">
      <alignment horizontal="center"/>
      <protection hidden="1"/>
    </xf>
    <xf numFmtId="0" fontId="85" fillId="0" borderId="0" xfId="0" applyFont="1" applyFill="1" applyBorder="1" applyAlignment="1" applyProtection="1">
      <alignment horizontal="left"/>
      <protection hidden="1"/>
    </xf>
    <xf numFmtId="0" fontId="87" fillId="0" borderId="0" xfId="0" applyFont="1" applyFill="1" applyBorder="1" applyAlignment="1" applyProtection="1">
      <alignment horizontal="left"/>
      <protection hidden="1"/>
    </xf>
    <xf numFmtId="0" fontId="87" fillId="0" borderId="27" xfId="0" applyFont="1" applyFill="1" applyBorder="1" applyAlignment="1" applyProtection="1">
      <alignment horizontal="left"/>
      <protection hidden="1"/>
    </xf>
    <xf numFmtId="0" fontId="87" fillId="0" borderId="11" xfId="0" applyFont="1" applyFill="1" applyBorder="1" applyAlignment="1" applyProtection="1">
      <alignment horizontal="center"/>
      <protection hidden="1"/>
    </xf>
    <xf numFmtId="0" fontId="87" fillId="0" borderId="0" xfId="0" applyFont="1" applyFill="1" applyAlignment="1" applyProtection="1">
      <protection hidden="1"/>
    </xf>
    <xf numFmtId="49" fontId="87" fillId="0" borderId="0" xfId="0" applyNumberFormat="1" applyFont="1" applyFill="1" applyBorder="1" applyAlignment="1" applyProtection="1">
      <alignment horizontal="center"/>
      <protection hidden="1"/>
    </xf>
    <xf numFmtId="0" fontId="85" fillId="0" borderId="1" xfId="0" applyFont="1" applyFill="1" applyBorder="1" applyProtection="1">
      <protection hidden="1"/>
    </xf>
    <xf numFmtId="0" fontId="87" fillId="0" borderId="1" xfId="0" applyFont="1" applyFill="1" applyBorder="1" applyProtection="1">
      <protection hidden="1"/>
    </xf>
    <xf numFmtId="0" fontId="85" fillId="0" borderId="0" xfId="0" applyNumberFormat="1" applyFont="1" applyFill="1" applyBorder="1" applyAlignment="1" applyProtection="1">
      <alignment horizontal="center"/>
      <protection hidden="1"/>
    </xf>
    <xf numFmtId="0" fontId="85" fillId="0" borderId="0" xfId="0" applyFont="1" applyFill="1" applyProtection="1">
      <protection hidden="1"/>
    </xf>
    <xf numFmtId="0" fontId="42" fillId="21" borderId="0" xfId="0" applyFont="1" applyFill="1" applyBorder="1" applyProtection="1">
      <protection locked="0"/>
    </xf>
    <xf numFmtId="0" fontId="26" fillId="21" borderId="0" xfId="0" applyFont="1" applyFill="1" applyProtection="1">
      <protection locked="0"/>
    </xf>
    <xf numFmtId="0" fontId="13" fillId="21" borderId="0" xfId="0" applyFont="1" applyFill="1" applyBorder="1" applyProtection="1">
      <protection locked="0"/>
    </xf>
    <xf numFmtId="0" fontId="64" fillId="21" borderId="0" xfId="0" applyFont="1" applyFill="1" applyBorder="1" applyProtection="1">
      <protection locked="0"/>
    </xf>
    <xf numFmtId="0" fontId="26" fillId="25" borderId="0" xfId="0" applyFont="1" applyFill="1" applyBorder="1" applyProtection="1">
      <protection locked="0"/>
    </xf>
    <xf numFmtId="0" fontId="26" fillId="25" borderId="116" xfId="0" applyFont="1" applyFill="1" applyBorder="1" applyProtection="1">
      <protection locked="0"/>
    </xf>
    <xf numFmtId="0" fontId="123" fillId="22" borderId="0" xfId="0" applyFont="1" applyFill="1" applyBorder="1" applyAlignment="1" applyProtection="1">
      <protection hidden="1"/>
    </xf>
    <xf numFmtId="0" fontId="116" fillId="22" borderId="0" xfId="0" applyFont="1" applyFill="1" applyBorder="1" applyAlignment="1" applyProtection="1">
      <protection hidden="1"/>
    </xf>
    <xf numFmtId="0" fontId="123" fillId="22" borderId="0" xfId="0" applyFont="1" applyFill="1" applyBorder="1" applyAlignment="1" applyProtection="1">
      <alignment horizontal="left"/>
      <protection hidden="1"/>
    </xf>
    <xf numFmtId="0" fontId="116" fillId="22" borderId="0" xfId="0" applyFont="1" applyFill="1" applyBorder="1" applyAlignment="1" applyProtection="1">
      <alignment horizontal="left"/>
      <protection hidden="1"/>
    </xf>
    <xf numFmtId="0" fontId="122" fillId="22" borderId="0" xfId="0" applyFont="1" applyFill="1" applyBorder="1" applyAlignment="1" applyProtection="1">
      <protection hidden="1"/>
    </xf>
    <xf numFmtId="0" fontId="117" fillId="22" borderId="0" xfId="0" applyFont="1" applyFill="1" applyBorder="1" applyAlignment="1" applyProtection="1">
      <alignment horizontal="left"/>
      <protection hidden="1"/>
    </xf>
    <xf numFmtId="0" fontId="119" fillId="22" borderId="0" xfId="0" applyFont="1" applyFill="1" applyProtection="1">
      <protection hidden="1"/>
    </xf>
    <xf numFmtId="0" fontId="119" fillId="22" borderId="0" xfId="0" applyFont="1" applyFill="1" applyBorder="1" applyProtection="1">
      <protection hidden="1"/>
    </xf>
    <xf numFmtId="0" fontId="120" fillId="22" borderId="0" xfId="0" applyFont="1" applyFill="1" applyBorder="1" applyAlignment="1" applyProtection="1">
      <protection hidden="1"/>
    </xf>
    <xf numFmtId="0" fontId="121" fillId="22" borderId="0" xfId="0" applyFont="1" applyFill="1" applyBorder="1" applyProtection="1">
      <protection hidden="1"/>
    </xf>
    <xf numFmtId="0" fontId="119" fillId="0" borderId="0" xfId="0" applyFont="1" applyProtection="1">
      <protection hidden="1"/>
    </xf>
    <xf numFmtId="0" fontId="26" fillId="3" borderId="0" xfId="0" applyFont="1" applyFill="1" applyProtection="1">
      <protection hidden="1"/>
    </xf>
    <xf numFmtId="0" fontId="41" fillId="0" borderId="0" xfId="0" applyFont="1" applyProtection="1">
      <protection hidden="1"/>
    </xf>
    <xf numFmtId="0" fontId="47" fillId="0" borderId="0" xfId="0" applyFont="1" applyProtection="1">
      <protection hidden="1"/>
    </xf>
    <xf numFmtId="0" fontId="41" fillId="3" borderId="284" xfId="0" applyFont="1" applyFill="1" applyBorder="1" applyProtection="1">
      <protection hidden="1"/>
    </xf>
    <xf numFmtId="0" fontId="41" fillId="3" borderId="0" xfId="0" applyFont="1" applyFill="1" applyBorder="1" applyProtection="1">
      <protection hidden="1"/>
    </xf>
    <xf numFmtId="0" fontId="41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26" fillId="3" borderId="0" xfId="0" applyFont="1" applyFill="1" applyBorder="1" applyProtection="1">
      <protection hidden="1"/>
    </xf>
    <xf numFmtId="0" fontId="26" fillId="0" borderId="0" xfId="0" applyFont="1" applyProtection="1">
      <protection hidden="1"/>
    </xf>
    <xf numFmtId="0" fontId="42" fillId="3" borderId="0" xfId="0" applyFont="1" applyFill="1" applyBorder="1" applyProtection="1">
      <protection hidden="1"/>
    </xf>
    <xf numFmtId="0" fontId="26" fillId="0" borderId="0" xfId="0" applyFont="1" applyBorder="1" applyProtection="1">
      <protection hidden="1"/>
    </xf>
    <xf numFmtId="0" fontId="47" fillId="0" borderId="0" xfId="0" applyFont="1" applyBorder="1" applyProtection="1">
      <protection hidden="1"/>
    </xf>
    <xf numFmtId="0" fontId="26" fillId="0" borderId="0" xfId="0" applyFont="1" applyFill="1" applyProtection="1">
      <protection hidden="1"/>
    </xf>
    <xf numFmtId="0" fontId="15" fillId="3" borderId="0" xfId="1" applyNumberFormat="1" applyFont="1" applyFill="1" applyBorder="1" applyAlignment="1" applyProtection="1">
      <protection hidden="1"/>
    </xf>
    <xf numFmtId="0" fontId="15" fillId="3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protection hidden="1"/>
    </xf>
    <xf numFmtId="0" fontId="26" fillId="21" borderId="0" xfId="0" applyFont="1" applyFill="1" applyProtection="1">
      <protection hidden="1"/>
    </xf>
    <xf numFmtId="43" fontId="26" fillId="0" borderId="0" xfId="1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104" fillId="21" borderId="0" xfId="9" quotePrefix="1" applyFont="1" applyFill="1" applyAlignment="1" applyProtection="1">
      <alignment vertical="top" wrapText="1"/>
      <protection hidden="1"/>
    </xf>
    <xf numFmtId="0" fontId="14" fillId="3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26" fillId="5" borderId="0" xfId="0" applyFont="1" applyFill="1" applyProtection="1">
      <protection hidden="1"/>
    </xf>
    <xf numFmtId="0" fontId="42" fillId="5" borderId="0" xfId="0" applyFont="1" applyFill="1" applyProtection="1">
      <protection hidden="1"/>
    </xf>
    <xf numFmtId="0" fontId="26" fillId="0" borderId="0" xfId="0" applyFont="1" applyFill="1" applyBorder="1" applyProtection="1">
      <protection hidden="1"/>
    </xf>
    <xf numFmtId="0" fontId="42" fillId="0" borderId="0" xfId="0" applyFont="1" applyFill="1" applyProtection="1">
      <protection hidden="1"/>
    </xf>
    <xf numFmtId="0" fontId="59" fillId="21" borderId="246" xfId="0" applyFont="1" applyFill="1" applyBorder="1" applyAlignment="1" applyProtection="1">
      <protection locked="0"/>
    </xf>
    <xf numFmtId="0" fontId="64" fillId="21" borderId="0" xfId="0" applyFont="1" applyFill="1" applyBorder="1" applyAlignment="1" applyProtection="1">
      <protection locked="0"/>
    </xf>
    <xf numFmtId="0" fontId="64" fillId="23" borderId="265" xfId="0" applyFont="1" applyFill="1" applyBorder="1" applyAlignment="1" applyProtection="1">
      <protection locked="0"/>
    </xf>
    <xf numFmtId="0" fontId="64" fillId="23" borderId="266" xfId="0" applyFont="1" applyFill="1" applyBorder="1" applyAlignment="1" applyProtection="1">
      <protection locked="0"/>
    </xf>
    <xf numFmtId="0" fontId="108" fillId="2" borderId="87" xfId="0" applyFont="1" applyFill="1" applyBorder="1" applyAlignment="1" applyProtection="1">
      <protection locked="0"/>
    </xf>
    <xf numFmtId="0" fontId="108" fillId="2" borderId="88" xfId="0" applyFont="1" applyFill="1" applyBorder="1" applyAlignment="1" applyProtection="1">
      <protection locked="0"/>
    </xf>
    <xf numFmtId="0" fontId="108" fillId="2" borderId="89" xfId="0" applyFont="1" applyFill="1" applyBorder="1" applyAlignment="1" applyProtection="1">
      <protection locked="0"/>
    </xf>
    <xf numFmtId="0" fontId="108" fillId="2" borderId="47" xfId="0" applyFont="1" applyFill="1" applyBorder="1" applyAlignment="1" applyProtection="1">
      <protection locked="0"/>
    </xf>
    <xf numFmtId="0" fontId="108" fillId="2" borderId="69" xfId="0" applyFont="1" applyFill="1" applyBorder="1" applyAlignment="1" applyProtection="1">
      <protection locked="0"/>
    </xf>
    <xf numFmtId="0" fontId="108" fillId="2" borderId="45" xfId="0" applyFont="1" applyFill="1" applyBorder="1" applyAlignment="1" applyProtection="1">
      <protection locked="0"/>
    </xf>
    <xf numFmtId="0" fontId="108" fillId="2" borderId="44" xfId="0" applyFont="1" applyFill="1" applyBorder="1" applyAlignment="1" applyProtection="1">
      <protection locked="0"/>
    </xf>
    <xf numFmtId="0" fontId="108" fillId="2" borderId="70" xfId="0" applyFont="1" applyFill="1" applyBorder="1" applyAlignment="1" applyProtection="1">
      <protection locked="0"/>
    </xf>
    <xf numFmtId="0" fontId="108" fillId="2" borderId="42" xfId="0" applyFont="1" applyFill="1" applyBorder="1" applyAlignment="1" applyProtection="1">
      <protection locked="0"/>
    </xf>
    <xf numFmtId="0" fontId="108" fillId="2" borderId="79" xfId="0" applyFont="1" applyFill="1" applyBorder="1" applyAlignment="1" applyProtection="1">
      <protection locked="0"/>
    </xf>
    <xf numFmtId="0" fontId="108" fillId="2" borderId="78" xfId="0" applyFont="1" applyFill="1" applyBorder="1" applyAlignment="1" applyProtection="1">
      <protection locked="0"/>
    </xf>
    <xf numFmtId="0" fontId="108" fillId="2" borderId="91" xfId="0" applyFont="1" applyFill="1" applyBorder="1" applyAlignment="1" applyProtection="1">
      <protection locked="0"/>
    </xf>
    <xf numFmtId="0" fontId="107" fillId="2" borderId="92" xfId="0" applyFont="1" applyFill="1" applyBorder="1" applyAlignment="1" applyProtection="1">
      <protection locked="0"/>
    </xf>
    <xf numFmtId="0" fontId="108" fillId="2" borderId="93" xfId="0" applyFont="1" applyFill="1" applyBorder="1" applyAlignment="1" applyProtection="1">
      <protection locked="0"/>
    </xf>
    <xf numFmtId="0" fontId="108" fillId="2" borderId="94" xfId="0" applyFont="1" applyFill="1" applyBorder="1" applyAlignment="1" applyProtection="1">
      <protection locked="0"/>
    </xf>
    <xf numFmtId="49" fontId="104" fillId="21" borderId="0" xfId="0" applyNumberFormat="1" applyFont="1" applyFill="1" applyProtection="1">
      <protection locked="0"/>
    </xf>
    <xf numFmtId="49" fontId="103" fillId="21" borderId="0" xfId="0" applyNumberFormat="1" applyFont="1" applyFill="1" applyProtection="1">
      <protection locked="0"/>
    </xf>
    <xf numFmtId="49" fontId="114" fillId="21" borderId="0" xfId="0" applyNumberFormat="1" applyFont="1" applyFill="1" applyProtection="1">
      <protection locked="0"/>
    </xf>
    <xf numFmtId="49" fontId="131" fillId="21" borderId="0" xfId="0" applyNumberFormat="1" applyFont="1" applyFill="1" applyProtection="1">
      <protection locked="0"/>
    </xf>
    <xf numFmtId="49" fontId="104" fillId="21" borderId="72" xfId="0" applyNumberFormat="1" applyFont="1" applyFill="1" applyBorder="1" applyProtection="1">
      <protection locked="0"/>
    </xf>
    <xf numFmtId="0" fontId="104" fillId="21" borderId="0" xfId="0" applyFont="1" applyFill="1" applyBorder="1" applyAlignment="1" applyProtection="1">
      <alignment vertical="center"/>
      <protection locked="0"/>
    </xf>
    <xf numFmtId="49" fontId="103" fillId="21" borderId="72" xfId="0" applyNumberFormat="1" applyFont="1" applyFill="1" applyBorder="1" applyProtection="1">
      <protection locked="0"/>
    </xf>
    <xf numFmtId="0" fontId="103" fillId="21" borderId="0" xfId="0" applyFont="1" applyFill="1" applyBorder="1" applyAlignment="1" applyProtection="1">
      <alignment vertical="center"/>
      <protection locked="0"/>
    </xf>
    <xf numFmtId="0" fontId="130" fillId="28" borderId="68" xfId="0" applyFont="1" applyFill="1" applyBorder="1" applyAlignment="1" applyProtection="1">
      <protection locked="0"/>
    </xf>
    <xf numFmtId="0" fontId="31" fillId="3" borderId="0" xfId="0" applyFont="1" applyFill="1" applyBorder="1" applyProtection="1">
      <protection locked="0"/>
    </xf>
    <xf numFmtId="0" fontId="15" fillId="3" borderId="0" xfId="1" applyNumberFormat="1" applyFont="1" applyFill="1" applyBorder="1" applyAlignment="1" applyProtection="1">
      <protection locked="0"/>
    </xf>
    <xf numFmtId="0" fontId="15" fillId="3" borderId="0" xfId="0" applyFont="1" applyFill="1" applyBorder="1" applyProtection="1">
      <protection locked="0"/>
    </xf>
    <xf numFmtId="0" fontId="130" fillId="18" borderId="68" xfId="0" applyFont="1" applyFill="1" applyBorder="1" applyAlignment="1" applyProtection="1">
      <protection locked="0"/>
    </xf>
    <xf numFmtId="0" fontId="102" fillId="18" borderId="52" xfId="0" applyFont="1" applyFill="1" applyBorder="1" applyAlignment="1" applyProtection="1">
      <protection locked="0"/>
    </xf>
    <xf numFmtId="0" fontId="102" fillId="18" borderId="53" xfId="0" applyFont="1" applyFill="1" applyBorder="1" applyAlignment="1" applyProtection="1">
      <protection locked="0"/>
    </xf>
    <xf numFmtId="49" fontId="32" fillId="3" borderId="0" xfId="0" applyNumberFormat="1" applyFont="1" applyFill="1" applyBorder="1" applyAlignment="1" applyProtection="1">
      <alignment horizontal="center"/>
      <protection locked="0"/>
    </xf>
    <xf numFmtId="0" fontId="31" fillId="2" borderId="109" xfId="0" applyFont="1" applyFill="1" applyBorder="1" applyAlignment="1" applyProtection="1">
      <alignment horizontal="center"/>
      <protection locked="0"/>
    </xf>
    <xf numFmtId="0" fontId="49" fillId="2" borderId="67" xfId="0" applyFont="1" applyFill="1" applyBorder="1" applyProtection="1">
      <protection locked="0"/>
    </xf>
    <xf numFmtId="49" fontId="32" fillId="2" borderId="67" xfId="0" applyNumberFormat="1" applyFont="1" applyFill="1" applyBorder="1" applyAlignment="1" applyProtection="1">
      <alignment horizontal="center"/>
      <protection locked="0"/>
    </xf>
    <xf numFmtId="43" fontId="26" fillId="2" borderId="67" xfId="1" applyFont="1" applyFill="1" applyBorder="1" applyAlignment="1" applyProtection="1">
      <alignment horizontal="center"/>
      <protection locked="0"/>
    </xf>
    <xf numFmtId="0" fontId="31" fillId="2" borderId="110" xfId="0" applyFont="1" applyFill="1" applyBorder="1" applyAlignment="1" applyProtection="1">
      <alignment horizontal="center"/>
      <protection locked="0"/>
    </xf>
    <xf numFmtId="0" fontId="49" fillId="2" borderId="52" xfId="0" applyFont="1" applyFill="1" applyBorder="1" applyProtection="1">
      <protection locked="0"/>
    </xf>
    <xf numFmtId="49" fontId="32" fillId="2" borderId="52" xfId="0" applyNumberFormat="1" applyFont="1" applyFill="1" applyBorder="1" applyAlignment="1" applyProtection="1">
      <alignment horizontal="center"/>
      <protection locked="0"/>
    </xf>
    <xf numFmtId="43" fontId="26" fillId="2" borderId="52" xfId="1" applyFont="1" applyFill="1" applyBorder="1" applyAlignment="1" applyProtection="1">
      <alignment horizontal="center"/>
      <protection locked="0"/>
    </xf>
    <xf numFmtId="0" fontId="34" fillId="3" borderId="95" xfId="0" applyFont="1" applyFill="1" applyBorder="1" applyAlignment="1" applyProtection="1">
      <alignment horizontal="center"/>
      <protection locked="0"/>
    </xf>
    <xf numFmtId="0" fontId="34" fillId="3" borderId="0" xfId="0" applyFont="1" applyFill="1" applyBorder="1" applyProtection="1">
      <protection locked="0"/>
    </xf>
    <xf numFmtId="0" fontId="31" fillId="2" borderId="96" xfId="0" applyFont="1" applyFill="1" applyBorder="1" applyProtection="1">
      <protection locked="0"/>
    </xf>
    <xf numFmtId="0" fontId="24" fillId="2" borderId="69" xfId="0" applyFont="1" applyFill="1" applyBorder="1" applyProtection="1">
      <protection locked="0"/>
    </xf>
    <xf numFmtId="0" fontId="31" fillId="2" borderId="69" xfId="0" applyFont="1" applyFill="1" applyBorder="1" applyProtection="1">
      <protection locked="0"/>
    </xf>
    <xf numFmtId="0" fontId="31" fillId="2" borderId="0" xfId="0" applyFont="1" applyFill="1" applyBorder="1" applyProtection="1">
      <protection locked="0"/>
    </xf>
    <xf numFmtId="0" fontId="31" fillId="2" borderId="97" xfId="0" applyFont="1" applyFill="1" applyBorder="1" applyProtection="1">
      <protection locked="0"/>
    </xf>
    <xf numFmtId="49" fontId="31" fillId="3" borderId="71" xfId="0" applyNumberFormat="1" applyFont="1" applyFill="1" applyBorder="1" applyAlignment="1" applyProtection="1">
      <protection locked="0"/>
    </xf>
    <xf numFmtId="49" fontId="31" fillId="3" borderId="98" xfId="0" applyNumberFormat="1" applyFont="1" applyFill="1" applyBorder="1" applyAlignment="1" applyProtection="1">
      <protection locked="0"/>
    </xf>
    <xf numFmtId="0" fontId="31" fillId="2" borderId="70" xfId="0" applyFont="1" applyFill="1" applyBorder="1" applyProtection="1">
      <protection locked="0"/>
    </xf>
    <xf numFmtId="0" fontId="31" fillId="2" borderId="99" xfId="0" applyFont="1" applyFill="1" applyBorder="1" applyProtection="1">
      <protection locked="0"/>
    </xf>
    <xf numFmtId="0" fontId="31" fillId="2" borderId="8" xfId="0" applyFont="1" applyFill="1" applyBorder="1" applyProtection="1">
      <protection locked="0"/>
    </xf>
    <xf numFmtId="0" fontId="31" fillId="2" borderId="101" xfId="0" applyFont="1" applyFill="1" applyBorder="1" applyProtection="1">
      <protection locked="0"/>
    </xf>
    <xf numFmtId="0" fontId="31" fillId="2" borderId="102" xfId="0" applyFont="1" applyFill="1" applyBorder="1" applyProtection="1">
      <protection locked="0"/>
    </xf>
    <xf numFmtId="0" fontId="31" fillId="2" borderId="103" xfId="0" applyFont="1" applyFill="1" applyBorder="1" applyProtection="1">
      <protection locked="0"/>
    </xf>
    <xf numFmtId="0" fontId="31" fillId="2" borderId="104" xfId="0" applyFont="1" applyFill="1" applyBorder="1" applyProtection="1">
      <protection locked="0"/>
    </xf>
    <xf numFmtId="0" fontId="31" fillId="2" borderId="105" xfId="0" applyFont="1" applyFill="1" applyBorder="1" applyAlignment="1" applyProtection="1">
      <alignment horizontal="center"/>
      <protection locked="0"/>
    </xf>
    <xf numFmtId="0" fontId="31" fillId="2" borderId="106" xfId="0" applyFont="1" applyFill="1" applyBorder="1" applyProtection="1">
      <protection locked="0"/>
    </xf>
    <xf numFmtId="0" fontId="31" fillId="3" borderId="107" xfId="0" applyFont="1" applyFill="1" applyBorder="1" applyProtection="1">
      <protection locked="0"/>
    </xf>
    <xf numFmtId="0" fontId="31" fillId="2" borderId="108" xfId="0" applyFont="1" applyFill="1" applyBorder="1" applyProtection="1">
      <protection locked="0"/>
    </xf>
    <xf numFmtId="0" fontId="31" fillId="2" borderId="93" xfId="0" applyFont="1" applyFill="1" applyBorder="1" applyProtection="1">
      <protection locked="0"/>
    </xf>
    <xf numFmtId="49" fontId="58" fillId="3" borderId="0" xfId="0" applyNumberFormat="1" applyFont="1" applyFill="1" applyBorder="1" applyAlignment="1" applyProtection="1">
      <alignment horizontal="left"/>
      <protection locked="0"/>
    </xf>
    <xf numFmtId="0" fontId="31" fillId="2" borderId="113" xfId="0" applyFont="1" applyFill="1" applyBorder="1" applyProtection="1">
      <protection locked="0"/>
    </xf>
    <xf numFmtId="0" fontId="31" fillId="2" borderId="112" xfId="0" applyFont="1" applyFill="1" applyBorder="1" applyProtection="1">
      <protection locked="0"/>
    </xf>
    <xf numFmtId="0" fontId="31" fillId="2" borderId="111" xfId="0" applyFont="1" applyFill="1" applyBorder="1" applyProtection="1">
      <protection locked="0"/>
    </xf>
    <xf numFmtId="49" fontId="60" fillId="3" borderId="0" xfId="0" applyNumberFormat="1" applyFont="1" applyFill="1" applyBorder="1" applyAlignment="1" applyProtection="1">
      <alignment horizontal="left"/>
      <protection locked="0"/>
    </xf>
    <xf numFmtId="0" fontId="101" fillId="18" borderId="68" xfId="0" applyFont="1" applyFill="1" applyBorder="1" applyAlignment="1" applyProtection="1">
      <protection locked="0"/>
    </xf>
    <xf numFmtId="0" fontId="37" fillId="21" borderId="0" xfId="0" applyFont="1" applyFill="1" applyProtection="1">
      <protection locked="0"/>
    </xf>
    <xf numFmtId="49" fontId="104" fillId="21" borderId="0" xfId="0" applyNumberFormat="1" applyFont="1" applyFill="1" applyAlignment="1" applyProtection="1">
      <alignment horizontal="left"/>
      <protection locked="0"/>
    </xf>
    <xf numFmtId="49" fontId="104" fillId="21" borderId="0" xfId="0" applyNumberFormat="1" applyFont="1" applyFill="1" applyBorder="1" applyProtection="1">
      <protection locked="0"/>
    </xf>
    <xf numFmtId="0" fontId="23" fillId="30" borderId="0" xfId="0" applyFont="1" applyFill="1" applyBorder="1" applyProtection="1">
      <protection locked="0"/>
    </xf>
    <xf numFmtId="0" fontId="13" fillId="30" borderId="0" xfId="0" applyFont="1" applyFill="1" applyBorder="1" applyProtection="1">
      <protection locked="0"/>
    </xf>
    <xf numFmtId="43" fontId="103" fillId="21" borderId="0" xfId="1" applyFont="1" applyFill="1" applyProtection="1">
      <protection locked="0"/>
    </xf>
    <xf numFmtId="0" fontId="29" fillId="3" borderId="0" xfId="0" applyFont="1" applyFill="1" applyBorder="1" applyProtection="1">
      <protection locked="0"/>
    </xf>
    <xf numFmtId="0" fontId="102" fillId="21" borderId="0" xfId="0" applyFont="1" applyFill="1" applyBorder="1" applyAlignment="1" applyProtection="1">
      <protection locked="0"/>
    </xf>
    <xf numFmtId="0" fontId="112" fillId="3" borderId="0" xfId="0" applyFont="1" applyFill="1" applyBorder="1" applyProtection="1">
      <protection locked="0"/>
    </xf>
    <xf numFmtId="0" fontId="23" fillId="23" borderId="9" xfId="0" applyFont="1" applyFill="1" applyBorder="1" applyAlignment="1" applyProtection="1">
      <protection locked="0"/>
    </xf>
    <xf numFmtId="0" fontId="23" fillId="23" borderId="8" xfId="0" applyFont="1" applyFill="1" applyBorder="1" applyAlignment="1" applyProtection="1">
      <protection locked="0"/>
    </xf>
    <xf numFmtId="49" fontId="38" fillId="23" borderId="8" xfId="0" applyNumberFormat="1" applyFont="1" applyFill="1" applyBorder="1" applyAlignment="1" applyProtection="1">
      <alignment horizontal="left"/>
      <protection locked="0"/>
    </xf>
    <xf numFmtId="49" fontId="36" fillId="3" borderId="0" xfId="0" applyNumberFormat="1" applyFont="1" applyFill="1" applyBorder="1" applyAlignment="1" applyProtection="1">
      <alignment horizontal="left"/>
      <protection locked="0"/>
    </xf>
    <xf numFmtId="49" fontId="38" fillId="3" borderId="0" xfId="0" applyNumberFormat="1" applyFont="1" applyFill="1" applyBorder="1" applyAlignment="1" applyProtection="1">
      <alignment horizontal="left"/>
      <protection locked="0"/>
    </xf>
    <xf numFmtId="49" fontId="28" fillId="3" borderId="0" xfId="0" applyNumberFormat="1" applyFont="1" applyFill="1" applyBorder="1" applyAlignment="1" applyProtection="1">
      <alignment horizontal="left"/>
      <protection locked="0"/>
    </xf>
    <xf numFmtId="0" fontId="43" fillId="3" borderId="0" xfId="0" applyFont="1" applyFill="1" applyProtection="1">
      <protection locked="0"/>
    </xf>
    <xf numFmtId="49" fontId="36" fillId="3" borderId="0" xfId="0" applyNumberFormat="1" applyFont="1" applyFill="1" applyBorder="1" applyAlignment="1" applyProtection="1">
      <protection locked="0"/>
    </xf>
    <xf numFmtId="164" fontId="64" fillId="3" borderId="0" xfId="0" applyNumberFormat="1" applyFont="1" applyFill="1" applyBorder="1" applyAlignment="1" applyProtection="1">
      <alignment horizontal="center"/>
      <protection locked="0"/>
    </xf>
    <xf numFmtId="0" fontId="24" fillId="3" borderId="0" xfId="1" applyNumberFormat="1" applyFont="1" applyFill="1" applyBorder="1" applyAlignment="1" applyProtection="1">
      <alignment horizontal="justify"/>
      <protection locked="0"/>
    </xf>
    <xf numFmtId="0" fontId="48" fillId="3" borderId="260" xfId="0" applyFont="1" applyFill="1" applyBorder="1" applyAlignment="1" applyProtection="1">
      <protection locked="0"/>
    </xf>
    <xf numFmtId="0" fontId="48" fillId="3" borderId="0" xfId="0" applyFont="1" applyFill="1" applyBorder="1" applyAlignment="1" applyProtection="1">
      <protection locked="0"/>
    </xf>
    <xf numFmtId="49" fontId="24" fillId="2" borderId="9" xfId="0" applyNumberFormat="1" applyFont="1" applyFill="1" applyBorder="1" applyAlignment="1" applyProtection="1">
      <protection locked="0"/>
    </xf>
    <xf numFmtId="49" fontId="24" fillId="2" borderId="8" xfId="0" applyNumberFormat="1" applyFont="1" applyFill="1" applyBorder="1" applyAlignment="1" applyProtection="1">
      <protection locked="0"/>
    </xf>
    <xf numFmtId="49" fontId="24" fillId="2" borderId="181" xfId="0" applyNumberFormat="1" applyFont="1" applyFill="1" applyBorder="1" applyAlignment="1" applyProtection="1">
      <alignment horizontal="left"/>
      <protection locked="0"/>
    </xf>
    <xf numFmtId="49" fontId="135" fillId="21" borderId="0" xfId="0" applyNumberFormat="1" applyFont="1" applyFill="1" applyProtection="1">
      <protection locked="0"/>
    </xf>
    <xf numFmtId="49" fontId="25" fillId="21" borderId="70" xfId="0" applyNumberFormat="1" applyFont="1" applyFill="1" applyBorder="1" applyAlignment="1" applyProtection="1">
      <protection locked="0"/>
    </xf>
    <xf numFmtId="0" fontId="102" fillId="18" borderId="114" xfId="0" applyFont="1" applyFill="1" applyBorder="1" applyAlignment="1" applyProtection="1">
      <protection locked="0"/>
    </xf>
    <xf numFmtId="0" fontId="22" fillId="3" borderId="0" xfId="0" applyFont="1" applyFill="1" applyAlignment="1" applyProtection="1">
      <protection locked="0"/>
    </xf>
    <xf numFmtId="0" fontId="130" fillId="28" borderId="52" xfId="0" applyFont="1" applyFill="1" applyBorder="1" applyAlignment="1" applyProtection="1">
      <protection locked="0"/>
    </xf>
    <xf numFmtId="0" fontId="130" fillId="28" borderId="53" xfId="0" applyFont="1" applyFill="1" applyBorder="1" applyAlignment="1" applyProtection="1">
      <protection locked="0"/>
    </xf>
    <xf numFmtId="0" fontId="34" fillId="3" borderId="0" xfId="1" applyNumberFormat="1" applyFont="1" applyFill="1" applyBorder="1" applyAlignment="1" applyProtection="1">
      <protection locked="0"/>
    </xf>
    <xf numFmtId="0" fontId="65" fillId="3" borderId="0" xfId="1" applyNumberFormat="1" applyFont="1" applyFill="1" applyBorder="1" applyAlignment="1" applyProtection="1">
      <protection locked="0"/>
    </xf>
    <xf numFmtId="0" fontId="31" fillId="2" borderId="69" xfId="1" applyNumberFormat="1" applyFont="1" applyFill="1" applyBorder="1" applyAlignment="1" applyProtection="1">
      <protection locked="0"/>
    </xf>
    <xf numFmtId="0" fontId="31" fillId="2" borderId="8" xfId="1" applyNumberFormat="1" applyFont="1" applyFill="1" applyBorder="1" applyAlignment="1" applyProtection="1">
      <protection locked="0"/>
    </xf>
    <xf numFmtId="0" fontId="24" fillId="2" borderId="8" xfId="0" applyFont="1" applyFill="1" applyBorder="1" applyProtection="1">
      <protection locked="0"/>
    </xf>
    <xf numFmtId="0" fontId="31" fillId="2" borderId="70" xfId="1" applyNumberFormat="1" applyFont="1" applyFill="1" applyBorder="1" applyAlignment="1" applyProtection="1">
      <protection locked="0"/>
    </xf>
    <xf numFmtId="0" fontId="24" fillId="2" borderId="70" xfId="0" applyFont="1" applyFill="1" applyBorder="1" applyProtection="1">
      <protection locked="0"/>
    </xf>
    <xf numFmtId="0" fontId="24" fillId="3" borderId="0" xfId="1" applyNumberFormat="1" applyFont="1" applyFill="1" applyBorder="1" applyAlignment="1" applyProtection="1">
      <protection locked="0"/>
    </xf>
    <xf numFmtId="0" fontId="30" fillId="3" borderId="0" xfId="1" applyNumberFormat="1" applyFont="1" applyFill="1" applyBorder="1" applyAlignment="1" applyProtection="1">
      <protection locked="0"/>
    </xf>
    <xf numFmtId="0" fontId="24" fillId="2" borderId="69" xfId="1" applyNumberFormat="1" applyFont="1" applyFill="1" applyBorder="1" applyAlignment="1" applyProtection="1">
      <protection locked="0"/>
    </xf>
    <xf numFmtId="0" fontId="24" fillId="2" borderId="8" xfId="1" applyNumberFormat="1" applyFont="1" applyFill="1" applyBorder="1" applyAlignment="1" applyProtection="1">
      <protection locked="0"/>
    </xf>
    <xf numFmtId="43" fontId="58" fillId="3" borderId="0" xfId="1" applyFont="1" applyFill="1" applyBorder="1" applyProtection="1">
      <protection locked="0"/>
    </xf>
    <xf numFmtId="0" fontId="24" fillId="2" borderId="70" xfId="1" applyNumberFormat="1" applyFont="1" applyFill="1" applyBorder="1" applyAlignment="1" applyProtection="1">
      <protection locked="0"/>
    </xf>
    <xf numFmtId="0" fontId="27" fillId="2" borderId="93" xfId="1" applyNumberFormat="1" applyFont="1" applyFill="1" applyBorder="1" applyAlignment="1" applyProtection="1">
      <protection locked="0"/>
    </xf>
    <xf numFmtId="0" fontId="23" fillId="2" borderId="93" xfId="0" applyFont="1" applyFill="1" applyBorder="1" applyProtection="1">
      <protection locked="0"/>
    </xf>
    <xf numFmtId="0" fontId="24" fillId="2" borderId="93" xfId="0" applyFont="1" applyFill="1" applyBorder="1" applyProtection="1">
      <protection locked="0"/>
    </xf>
    <xf numFmtId="0" fontId="23" fillId="2" borderId="69" xfId="1" applyNumberFormat="1" applyFont="1" applyFill="1" applyBorder="1" applyAlignment="1" applyProtection="1">
      <protection locked="0"/>
    </xf>
    <xf numFmtId="0" fontId="23" fillId="2" borderId="8" xfId="1" applyNumberFormat="1" applyFont="1" applyFill="1" applyBorder="1" applyAlignment="1" applyProtection="1">
      <protection locked="0"/>
    </xf>
    <xf numFmtId="0" fontId="23" fillId="2" borderId="8" xfId="0" applyFont="1" applyFill="1" applyBorder="1" applyProtection="1">
      <protection locked="0"/>
    </xf>
    <xf numFmtId="0" fontId="23" fillId="2" borderId="70" xfId="1" applyNumberFormat="1" applyFont="1" applyFill="1" applyBorder="1" applyAlignment="1" applyProtection="1">
      <protection locked="0"/>
    </xf>
    <xf numFmtId="0" fontId="23" fillId="2" borderId="93" xfId="1" applyNumberFormat="1" applyFont="1" applyFill="1" applyBorder="1" applyAlignment="1" applyProtection="1">
      <protection locked="0"/>
    </xf>
    <xf numFmtId="0" fontId="31" fillId="3" borderId="0" xfId="1" applyNumberFormat="1" applyFont="1" applyFill="1" applyBorder="1" applyAlignment="1" applyProtection="1">
      <protection locked="0"/>
    </xf>
    <xf numFmtId="0" fontId="24" fillId="2" borderId="83" xfId="0" applyFont="1" applyFill="1" applyBorder="1" applyAlignment="1" applyProtection="1">
      <protection locked="0"/>
    </xf>
    <xf numFmtId="0" fontId="24" fillId="2" borderId="80" xfId="0" applyFont="1" applyFill="1" applyBorder="1" applyProtection="1">
      <protection locked="0"/>
    </xf>
    <xf numFmtId="0" fontId="24" fillId="2" borderId="84" xfId="0" applyFont="1" applyFill="1" applyBorder="1" applyAlignment="1" applyProtection="1">
      <protection locked="0"/>
    </xf>
    <xf numFmtId="0" fontId="24" fillId="2" borderId="81" xfId="0" applyFont="1" applyFill="1" applyBorder="1" applyProtection="1">
      <protection locked="0"/>
    </xf>
    <xf numFmtId="0" fontId="24" fillId="2" borderId="85" xfId="0" applyFont="1" applyFill="1" applyBorder="1" applyAlignment="1" applyProtection="1">
      <protection locked="0"/>
    </xf>
    <xf numFmtId="0" fontId="24" fillId="2" borderId="82" xfId="0" applyFont="1" applyFill="1" applyBorder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4" fillId="2" borderId="0" xfId="0" applyFont="1" applyFill="1" applyBorder="1" applyProtection="1">
      <protection locked="0"/>
    </xf>
    <xf numFmtId="0" fontId="24" fillId="2" borderId="78" xfId="1" applyNumberFormat="1" applyFont="1" applyFill="1" applyBorder="1" applyAlignment="1" applyProtection="1">
      <protection locked="0"/>
    </xf>
    <xf numFmtId="0" fontId="24" fillId="2" borderId="78" xfId="0" applyFont="1" applyFill="1" applyBorder="1" applyProtection="1">
      <protection locked="0"/>
    </xf>
    <xf numFmtId="0" fontId="31" fillId="21" borderId="0" xfId="0" applyFont="1" applyFill="1" applyBorder="1" applyAlignment="1" applyProtection="1">
      <protection locked="0"/>
    </xf>
    <xf numFmtId="49" fontId="25" fillId="21" borderId="0" xfId="0" applyNumberFormat="1" applyFont="1" applyFill="1" applyBorder="1" applyProtection="1">
      <protection locked="0"/>
    </xf>
    <xf numFmtId="43" fontId="25" fillId="21" borderId="0" xfId="1" applyFont="1" applyFill="1" applyBorder="1" applyProtection="1">
      <protection locked="0"/>
    </xf>
    <xf numFmtId="0" fontId="25" fillId="21" borderId="0" xfId="0" applyFont="1" applyFill="1" applyBorder="1" applyProtection="1">
      <protection locked="0"/>
    </xf>
    <xf numFmtId="0" fontId="18" fillId="3" borderId="0" xfId="0" applyFont="1" applyFill="1" applyBorder="1" applyProtection="1">
      <protection locked="0"/>
    </xf>
    <xf numFmtId="0" fontId="55" fillId="3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0" fontId="14" fillId="3" borderId="0" xfId="0" applyFont="1" applyFill="1" applyBorder="1" applyProtection="1">
      <protection locked="0"/>
    </xf>
    <xf numFmtId="49" fontId="14" fillId="3" borderId="0" xfId="0" applyNumberFormat="1" applyFont="1" applyFill="1" applyBorder="1" applyProtection="1">
      <protection locked="0"/>
    </xf>
    <xf numFmtId="43" fontId="14" fillId="3" borderId="0" xfId="1" applyFont="1" applyFill="1" applyBorder="1" applyProtection="1">
      <protection locked="0"/>
    </xf>
    <xf numFmtId="0" fontId="18" fillId="3" borderId="0" xfId="1" applyNumberFormat="1" applyFont="1" applyFill="1" applyBorder="1" applyAlignment="1" applyProtection="1">
      <protection locked="0"/>
    </xf>
    <xf numFmtId="43" fontId="57" fillId="3" borderId="0" xfId="1" applyFont="1" applyFill="1" applyBorder="1" applyProtection="1">
      <protection locked="0"/>
    </xf>
    <xf numFmtId="0" fontId="55" fillId="3" borderId="0" xfId="0" applyFont="1" applyFill="1" applyBorder="1" applyProtection="1">
      <protection locked="0"/>
    </xf>
    <xf numFmtId="0" fontId="26" fillId="22" borderId="0" xfId="0" applyFont="1" applyFill="1" applyProtection="1">
      <protection locked="0"/>
    </xf>
    <xf numFmtId="0" fontId="23" fillId="3" borderId="44" xfId="0" applyFont="1" applyFill="1" applyBorder="1" applyAlignment="1" applyProtection="1">
      <protection locked="0"/>
    </xf>
    <xf numFmtId="0" fontId="23" fillId="2" borderId="260" xfId="0" applyFont="1" applyFill="1" applyBorder="1" applyProtection="1">
      <protection locked="0"/>
    </xf>
    <xf numFmtId="0" fontId="23" fillId="2" borderId="70" xfId="0" applyFont="1" applyFill="1" applyBorder="1" applyAlignment="1" applyProtection="1">
      <protection locked="0"/>
    </xf>
    <xf numFmtId="0" fontId="23" fillId="2" borderId="42" xfId="0" applyFont="1" applyFill="1" applyBorder="1" applyAlignment="1" applyProtection="1">
      <protection locked="0"/>
    </xf>
    <xf numFmtId="0" fontId="23" fillId="2" borderId="260" xfId="0" applyFont="1" applyFill="1" applyBorder="1" applyAlignment="1" applyProtection="1">
      <protection locked="0"/>
    </xf>
    <xf numFmtId="0" fontId="23" fillId="2" borderId="261" xfId="0" applyFont="1" applyFill="1" applyBorder="1" applyAlignment="1" applyProtection="1">
      <protection locked="0"/>
    </xf>
    <xf numFmtId="0" fontId="108" fillId="2" borderId="44" xfId="0" applyFont="1" applyFill="1" applyBorder="1" applyProtection="1">
      <protection locked="0"/>
    </xf>
    <xf numFmtId="0" fontId="108" fillId="2" borderId="263" xfId="0" applyFont="1" applyFill="1" applyBorder="1" applyProtection="1">
      <protection locked="0"/>
    </xf>
    <xf numFmtId="0" fontId="141" fillId="2" borderId="44" xfId="0" applyFont="1" applyFill="1" applyBorder="1" applyProtection="1">
      <protection locked="0"/>
    </xf>
    <xf numFmtId="49" fontId="90" fillId="0" borderId="12" xfId="0" applyNumberFormat="1" applyFont="1" applyFill="1" applyBorder="1" applyAlignment="1">
      <alignment horizontal="center"/>
    </xf>
    <xf numFmtId="49" fontId="24" fillId="2" borderId="70" xfId="0" applyNumberFormat="1" applyFont="1" applyFill="1" applyBorder="1" applyAlignment="1" applyProtection="1">
      <protection locked="0"/>
    </xf>
    <xf numFmtId="0" fontId="87" fillId="0" borderId="0" xfId="0" applyFont="1" applyProtection="1">
      <protection hidden="1"/>
    </xf>
    <xf numFmtId="0" fontId="64" fillId="3" borderId="72" xfId="0" applyFont="1" applyFill="1" applyBorder="1" applyAlignment="1" applyProtection="1">
      <protection locked="0"/>
    </xf>
    <xf numFmtId="0" fontId="64" fillId="3" borderId="114" xfId="0" applyFont="1" applyFill="1" applyBorder="1" applyAlignment="1" applyProtection="1">
      <protection locked="0"/>
    </xf>
    <xf numFmtId="0" fontId="64" fillId="3" borderId="356" xfId="0" applyFont="1" applyFill="1" applyBorder="1" applyAlignment="1" applyProtection="1">
      <protection locked="0"/>
    </xf>
    <xf numFmtId="0" fontId="64" fillId="3" borderId="351" xfId="0" applyFont="1" applyFill="1" applyBorder="1" applyAlignment="1" applyProtection="1">
      <protection locked="0"/>
    </xf>
    <xf numFmtId="0" fontId="111" fillId="3" borderId="260" xfId="0" applyFont="1" applyFill="1" applyBorder="1" applyAlignment="1" applyProtection="1">
      <protection locked="0"/>
    </xf>
    <xf numFmtId="49" fontId="108" fillId="21" borderId="93" xfId="0" applyNumberFormat="1" applyFont="1" applyFill="1" applyBorder="1" applyAlignment="1" applyProtection="1">
      <protection locked="0"/>
    </xf>
    <xf numFmtId="0" fontId="57" fillId="3" borderId="357" xfId="0" applyFont="1" applyFill="1" applyBorder="1" applyAlignment="1" applyProtection="1">
      <protection locked="0"/>
    </xf>
    <xf numFmtId="49" fontId="108" fillId="2" borderId="357" xfId="0" applyNumberFormat="1" applyFont="1" applyFill="1" applyBorder="1" applyAlignment="1" applyProtection="1">
      <protection locked="0"/>
    </xf>
    <xf numFmtId="49" fontId="107" fillId="2" borderId="357" xfId="0" applyNumberFormat="1" applyFont="1" applyFill="1" applyBorder="1" applyAlignment="1" applyProtection="1">
      <protection locked="0"/>
    </xf>
    <xf numFmtId="49" fontId="25" fillId="2" borderId="357" xfId="0" applyNumberFormat="1" applyFont="1" applyFill="1" applyBorder="1" applyAlignment="1" applyProtection="1">
      <protection locked="0"/>
    </xf>
    <xf numFmtId="0" fontId="37" fillId="3" borderId="0" xfId="0" applyFont="1" applyFill="1" applyBorder="1" applyProtection="1">
      <protection locked="0"/>
    </xf>
    <xf numFmtId="49" fontId="145" fillId="21" borderId="0" xfId="0" applyNumberFormat="1" applyFont="1" applyFill="1" applyProtection="1">
      <protection locked="0"/>
    </xf>
    <xf numFmtId="0" fontId="104" fillId="3" borderId="0" xfId="0" applyFont="1" applyFill="1" applyBorder="1" applyAlignment="1" applyProtection="1">
      <protection locked="0"/>
    </xf>
    <xf numFmtId="49" fontId="6" fillId="0" borderId="364" xfId="0" applyNumberFormat="1" applyFont="1" applyFill="1" applyBorder="1" applyAlignment="1"/>
    <xf numFmtId="49" fontId="8" fillId="0" borderId="365" xfId="0" applyNumberFormat="1" applyFont="1" applyFill="1" applyBorder="1" applyAlignment="1"/>
    <xf numFmtId="49" fontId="8" fillId="0" borderId="366" xfId="0" applyNumberFormat="1" applyFont="1" applyFill="1" applyBorder="1" applyAlignment="1"/>
    <xf numFmtId="43" fontId="132" fillId="3" borderId="0" xfId="1" applyFont="1" applyFill="1" applyBorder="1" applyAlignment="1" applyProtection="1">
      <alignment horizontal="left"/>
      <protection locked="0"/>
    </xf>
    <xf numFmtId="0" fontId="35" fillId="18" borderId="52" xfId="0" applyFont="1" applyFill="1" applyBorder="1" applyAlignment="1" applyProtection="1">
      <protection locked="0"/>
    </xf>
    <xf numFmtId="0" fontId="41" fillId="0" borderId="0" xfId="0" applyFont="1" applyFill="1" applyProtection="1">
      <protection hidden="1"/>
    </xf>
    <xf numFmtId="0" fontId="35" fillId="18" borderId="53" xfId="0" applyFont="1" applyFill="1" applyBorder="1" applyAlignment="1" applyProtection="1">
      <protection locked="0"/>
    </xf>
    <xf numFmtId="43" fontId="108" fillId="3" borderId="0" xfId="1" applyFont="1" applyFill="1" applyBorder="1" applyAlignment="1" applyProtection="1">
      <alignment horizontal="left"/>
      <protection locked="0"/>
    </xf>
    <xf numFmtId="43" fontId="108" fillId="3" borderId="71" xfId="1" applyFont="1" applyFill="1" applyBorder="1" applyAlignment="1" applyProtection="1">
      <alignment horizontal="left"/>
      <protection locked="0"/>
    </xf>
    <xf numFmtId="173" fontId="108" fillId="3" borderId="0" xfId="0" applyNumberFormat="1" applyFont="1" applyFill="1" applyBorder="1" applyAlignment="1" applyProtection="1">
      <protection locked="0"/>
    </xf>
    <xf numFmtId="0" fontId="108" fillId="3" borderId="0" xfId="0" applyFont="1" applyFill="1" applyBorder="1" applyAlignment="1" applyProtection="1">
      <protection locked="0"/>
    </xf>
    <xf numFmtId="170" fontId="108" fillId="3" borderId="0" xfId="0" applyNumberFormat="1" applyFont="1" applyFill="1" applyAlignment="1" applyProtection="1">
      <alignment horizontal="left"/>
      <protection locked="0"/>
    </xf>
    <xf numFmtId="0" fontId="107" fillId="3" borderId="0" xfId="0" applyFont="1" applyFill="1" applyBorder="1" applyProtection="1">
      <protection locked="0"/>
    </xf>
    <xf numFmtId="0" fontId="108" fillId="3" borderId="0" xfId="0" applyFont="1" applyFill="1" applyAlignment="1" applyProtection="1">
      <alignment horizontal="center"/>
      <protection locked="0"/>
    </xf>
    <xf numFmtId="0" fontId="108" fillId="3" borderId="71" xfId="0" applyFont="1" applyFill="1" applyBorder="1" applyAlignment="1" applyProtection="1">
      <protection locked="0"/>
    </xf>
    <xf numFmtId="0" fontId="108" fillId="3" borderId="0" xfId="0" applyFont="1" applyFill="1" applyAlignment="1" applyProtection="1">
      <protection locked="0"/>
    </xf>
    <xf numFmtId="0" fontId="87" fillId="3" borderId="0" xfId="0" applyFont="1" applyFill="1" applyProtection="1">
      <protection hidden="1"/>
    </xf>
    <xf numFmtId="49" fontId="108" fillId="23" borderId="362" xfId="0" applyNumberFormat="1" applyFont="1" applyFill="1" applyBorder="1" applyAlignment="1" applyProtection="1">
      <protection locked="0"/>
    </xf>
    <xf numFmtId="49" fontId="108" fillId="23" borderId="357" xfId="0" applyNumberFormat="1" applyFont="1" applyFill="1" applyBorder="1" applyAlignment="1" applyProtection="1">
      <protection locked="0"/>
    </xf>
    <xf numFmtId="43" fontId="88" fillId="3" borderId="0" xfId="1" applyFont="1" applyFill="1" applyBorder="1" applyAlignment="1" applyProtection="1">
      <alignment horizontal="center"/>
      <protection locked="0"/>
    </xf>
    <xf numFmtId="0" fontId="87" fillId="3" borderId="0" xfId="0" applyFont="1" applyFill="1" applyBorder="1" applyAlignment="1" applyProtection="1">
      <alignment horizontal="center"/>
      <protection locked="0"/>
    </xf>
    <xf numFmtId="43" fontId="108" fillId="3" borderId="0" xfId="1" applyFont="1" applyFill="1" applyBorder="1" applyProtection="1">
      <protection locked="0"/>
    </xf>
    <xf numFmtId="0" fontId="107" fillId="3" borderId="0" xfId="0" applyFont="1" applyFill="1" applyBorder="1" applyAlignment="1" applyProtection="1">
      <protection locked="0"/>
    </xf>
    <xf numFmtId="43" fontId="87" fillId="3" borderId="0" xfId="1" applyFont="1" applyFill="1" applyBorder="1" applyAlignment="1" applyProtection="1">
      <protection locked="0"/>
    </xf>
    <xf numFmtId="0" fontId="148" fillId="3" borderId="0" xfId="0" applyFont="1" applyFill="1" applyProtection="1">
      <protection locked="0"/>
    </xf>
    <xf numFmtId="0" fontId="88" fillId="3" borderId="0" xfId="1" applyNumberFormat="1" applyFont="1" applyFill="1" applyBorder="1" applyAlignment="1" applyProtection="1">
      <protection locked="0"/>
    </xf>
    <xf numFmtId="0" fontId="88" fillId="3" borderId="0" xfId="0" applyFont="1" applyFill="1" applyBorder="1" applyProtection="1">
      <protection locked="0"/>
    </xf>
    <xf numFmtId="0" fontId="148" fillId="3" borderId="0" xfId="0" applyFont="1" applyFill="1" applyBorder="1" applyProtection="1">
      <protection locked="0"/>
    </xf>
    <xf numFmtId="0" fontId="87" fillId="3" borderId="317" xfId="0" applyFont="1" applyFill="1" applyBorder="1" applyProtection="1">
      <protection locked="0"/>
    </xf>
    <xf numFmtId="0" fontId="87" fillId="3" borderId="318" xfId="0" applyFont="1" applyFill="1" applyBorder="1" applyProtection="1">
      <protection locked="0"/>
    </xf>
    <xf numFmtId="0" fontId="87" fillId="3" borderId="319" xfId="0" applyFont="1" applyFill="1" applyBorder="1" applyProtection="1">
      <protection locked="0"/>
    </xf>
    <xf numFmtId="0" fontId="87" fillId="3" borderId="331" xfId="0" applyFont="1" applyFill="1" applyBorder="1" applyProtection="1">
      <protection locked="0"/>
    </xf>
    <xf numFmtId="0" fontId="151" fillId="3" borderId="0" xfId="0" applyFont="1" applyFill="1" applyBorder="1" applyProtection="1">
      <protection locked="0"/>
    </xf>
    <xf numFmtId="0" fontId="151" fillId="3" borderId="0" xfId="0" applyFont="1" applyFill="1" applyProtection="1">
      <protection locked="0"/>
    </xf>
    <xf numFmtId="0" fontId="108" fillId="3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>
      <alignment horizontal="center"/>
    </xf>
    <xf numFmtId="169" fontId="90" fillId="0" borderId="0" xfId="1" applyNumberFormat="1" applyFont="1" applyFill="1" applyAlignment="1">
      <alignment horizontal="center"/>
    </xf>
    <xf numFmtId="49" fontId="90" fillId="0" borderId="2" xfId="0" applyNumberFormat="1" applyFont="1" applyFill="1" applyBorder="1" applyAlignment="1">
      <alignment horizontal="center"/>
    </xf>
    <xf numFmtId="0" fontId="90" fillId="0" borderId="2" xfId="0" applyFont="1" applyFill="1" applyBorder="1" applyAlignment="1" applyProtection="1">
      <alignment horizontal="center"/>
      <protection locked="0"/>
    </xf>
    <xf numFmtId="0" fontId="90" fillId="0" borderId="2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right"/>
    </xf>
    <xf numFmtId="0" fontId="33" fillId="3" borderId="0" xfId="0" applyNumberFormat="1" applyFont="1" applyFill="1" applyBorder="1" applyAlignment="1" applyProtection="1">
      <protection locked="0"/>
    </xf>
    <xf numFmtId="43" fontId="152" fillId="3" borderId="0" xfId="1" applyFont="1" applyFill="1" applyBorder="1" applyProtection="1">
      <protection locked="0"/>
    </xf>
    <xf numFmtId="49" fontId="87" fillId="0" borderId="28" xfId="0" applyNumberFormat="1" applyFont="1" applyFill="1" applyBorder="1" applyAlignment="1">
      <alignment horizontal="center" vertical="center"/>
    </xf>
    <xf numFmtId="49" fontId="87" fillId="0" borderId="287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/>
    </xf>
    <xf numFmtId="49" fontId="87" fillId="0" borderId="38" xfId="0" applyNumberFormat="1" applyFont="1" applyFill="1" applyBorder="1" applyAlignment="1">
      <alignment horizontal="center"/>
    </xf>
    <xf numFmtId="49" fontId="87" fillId="0" borderId="2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169" fontId="87" fillId="0" borderId="0" xfId="1" applyNumberFormat="1" applyFont="1" applyFill="1" applyBorder="1" applyAlignment="1">
      <alignment horizontal="center"/>
    </xf>
    <xf numFmtId="49" fontId="89" fillId="0" borderId="246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center" vertical="center"/>
    </xf>
    <xf numFmtId="49" fontId="89" fillId="0" borderId="247" xfId="0" applyNumberFormat="1" applyFont="1" applyFill="1" applyBorder="1" applyAlignment="1">
      <alignment horizontal="center" vertical="center"/>
    </xf>
    <xf numFmtId="0" fontId="93" fillId="0" borderId="246" xfId="0" applyFont="1" applyFill="1" applyBorder="1" applyAlignment="1">
      <alignment horizontal="center" vertical="center"/>
    </xf>
    <xf numFmtId="0" fontId="93" fillId="0" borderId="247" xfId="0" applyFont="1" applyFill="1" applyBorder="1" applyAlignment="1">
      <alignment horizontal="center" vertical="center"/>
    </xf>
    <xf numFmtId="0" fontId="87" fillId="0" borderId="24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247" xfId="0" applyFont="1" applyFill="1" applyBorder="1" applyAlignment="1">
      <alignment horizontal="center" vertical="center"/>
    </xf>
    <xf numFmtId="169" fontId="87" fillId="0" borderId="246" xfId="1" applyNumberFormat="1" applyFont="1" applyFill="1" applyBorder="1" applyAlignment="1">
      <alignment horizontal="center" vertical="center"/>
    </xf>
    <xf numFmtId="169" fontId="87" fillId="0" borderId="0" xfId="1" applyNumberFormat="1" applyFont="1" applyFill="1" applyBorder="1" applyAlignment="1">
      <alignment horizontal="center" vertical="center"/>
    </xf>
    <xf numFmtId="169" fontId="87" fillId="0" borderId="247" xfId="1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right"/>
    </xf>
    <xf numFmtId="0" fontId="87" fillId="0" borderId="2" xfId="0" applyFont="1" applyFill="1" applyBorder="1" applyAlignment="1">
      <alignment horizontal="center"/>
    </xf>
    <xf numFmtId="49" fontId="25" fillId="21" borderId="369" xfId="0" applyNumberFormat="1" applyFont="1" applyFill="1" applyBorder="1" applyAlignment="1" applyProtection="1">
      <protection locked="0"/>
    </xf>
    <xf numFmtId="49" fontId="24" fillId="2" borderId="357" xfId="0" applyNumberFormat="1" applyFont="1" applyFill="1" applyBorder="1" applyAlignment="1" applyProtection="1">
      <alignment horizontal="left"/>
      <protection locked="0"/>
    </xf>
    <xf numFmtId="49" fontId="24" fillId="2" borderId="369" xfId="0" applyNumberFormat="1" applyFont="1" applyFill="1" applyBorder="1" applyAlignment="1" applyProtection="1">
      <alignment horizontal="left"/>
      <protection locked="0"/>
    </xf>
    <xf numFmtId="43" fontId="64" fillId="21" borderId="357" xfId="1" applyFont="1" applyFill="1" applyBorder="1" applyAlignment="1" applyProtection="1">
      <protection locked="0"/>
    </xf>
    <xf numFmtId="43" fontId="64" fillId="21" borderId="363" xfId="1" applyFont="1" applyFill="1" applyBorder="1" applyAlignment="1" applyProtection="1">
      <protection locked="0"/>
    </xf>
    <xf numFmtId="49" fontId="87" fillId="0" borderId="19" xfId="0" applyNumberFormat="1" applyFont="1" applyFill="1" applyBorder="1"/>
    <xf numFmtId="49" fontId="87" fillId="0" borderId="1" xfId="0" applyNumberFormat="1" applyFont="1" applyFill="1" applyBorder="1"/>
    <xf numFmtId="49" fontId="87" fillId="0" borderId="3" xfId="0" applyNumberFormat="1" applyFont="1" applyFill="1" applyBorder="1"/>
    <xf numFmtId="49" fontId="87" fillId="0" borderId="4" xfId="0" applyNumberFormat="1" applyFont="1" applyFill="1" applyBorder="1"/>
    <xf numFmtId="49" fontId="87" fillId="0" borderId="2" xfId="0" applyNumberFormat="1" applyFont="1" applyFill="1" applyBorder="1"/>
    <xf numFmtId="49" fontId="87" fillId="0" borderId="0" xfId="0" applyNumberFormat="1" applyFont="1" applyFill="1" applyBorder="1"/>
    <xf numFmtId="49" fontId="87" fillId="0" borderId="30" xfId="0" applyNumberFormat="1" applyFont="1" applyFill="1" applyBorder="1"/>
    <xf numFmtId="49" fontId="87" fillId="0" borderId="35" xfId="0" applyNumberFormat="1" applyFont="1" applyFill="1" applyBorder="1"/>
    <xf numFmtId="49" fontId="6" fillId="0" borderId="246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92" fillId="0" borderId="0" xfId="0" applyNumberFormat="1" applyFont="1" applyFill="1" applyBorder="1" applyAlignment="1"/>
    <xf numFmtId="49" fontId="92" fillId="0" borderId="247" xfId="0" applyNumberFormat="1" applyFont="1" applyFill="1" applyBorder="1" applyAlignment="1"/>
    <xf numFmtId="49" fontId="92" fillId="0" borderId="286" xfId="0" applyNumberFormat="1" applyFont="1" applyFill="1" applyBorder="1" applyAlignment="1">
      <alignment horizontal="justify"/>
    </xf>
    <xf numFmtId="49" fontId="2" fillId="0" borderId="286" xfId="0" applyNumberFormat="1" applyFont="1" applyFill="1" applyBorder="1" applyAlignment="1"/>
    <xf numFmtId="49" fontId="7" fillId="0" borderId="1" xfId="0" applyNumberFormat="1" applyFont="1" applyFill="1" applyBorder="1"/>
    <xf numFmtId="49" fontId="7" fillId="0" borderId="3" xfId="0" applyNumberFormat="1" applyFont="1" applyFill="1" applyBorder="1"/>
    <xf numFmtId="49" fontId="7" fillId="0" borderId="4" xfId="0" applyNumberFormat="1" applyFont="1" applyFill="1" applyBorder="1"/>
    <xf numFmtId="49" fontId="92" fillId="0" borderId="286" xfId="0" applyNumberFormat="1" applyFont="1" applyFill="1" applyBorder="1" applyAlignment="1"/>
    <xf numFmtId="49" fontId="5" fillId="0" borderId="4" xfId="0" applyNumberFormat="1" applyFont="1" applyFill="1" applyBorder="1"/>
    <xf numFmtId="49" fontId="6" fillId="0" borderId="247" xfId="0" applyNumberFormat="1" applyFont="1" applyFill="1" applyBorder="1" applyAlignment="1"/>
    <xf numFmtId="49" fontId="95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/>
    <xf numFmtId="49" fontId="2" fillId="0" borderId="0" xfId="0" applyNumberFormat="1" applyFont="1" applyFill="1" applyBorder="1" applyAlignment="1">
      <alignment vertical="top"/>
    </xf>
    <xf numFmtId="49" fontId="6" fillId="0" borderId="22" xfId="0" applyNumberFormat="1" applyFont="1" applyFill="1" applyBorder="1" applyAlignment="1"/>
    <xf numFmtId="49" fontId="8" fillId="0" borderId="2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top"/>
    </xf>
    <xf numFmtId="49" fontId="2" fillId="0" borderId="286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/>
    <xf numFmtId="49" fontId="8" fillId="0" borderId="20" xfId="0" applyNumberFormat="1" applyFont="1" applyFill="1" applyBorder="1" applyAlignment="1"/>
    <xf numFmtId="49" fontId="4" fillId="0" borderId="19" xfId="0" applyNumberFormat="1" applyFont="1" applyFill="1" applyBorder="1"/>
    <xf numFmtId="49" fontId="7" fillId="0" borderId="2" xfId="0" applyNumberFormat="1" applyFont="1" applyFill="1" applyBorder="1"/>
    <xf numFmtId="49" fontId="8" fillId="0" borderId="19" xfId="0" applyNumberFormat="1" applyFont="1" applyFill="1" applyBorder="1"/>
    <xf numFmtId="49" fontId="8" fillId="0" borderId="35" xfId="0" applyNumberFormat="1" applyFont="1" applyFill="1" applyBorder="1"/>
    <xf numFmtId="49" fontId="8" fillId="0" borderId="245" xfId="0" applyNumberFormat="1" applyFont="1" applyFill="1" applyBorder="1"/>
    <xf numFmtId="49" fontId="7" fillId="0" borderId="30" xfId="0" applyNumberFormat="1" applyFont="1" applyFill="1" applyBorder="1"/>
    <xf numFmtId="0" fontId="108" fillId="2" borderId="70" xfId="0" applyFont="1" applyFill="1" applyBorder="1" applyAlignment="1" applyProtection="1">
      <alignment horizontal="left"/>
      <protection locked="0"/>
    </xf>
    <xf numFmtId="0" fontId="87" fillId="0" borderId="0" xfId="0" applyFont="1" applyFill="1" applyBorder="1" applyAlignment="1" applyProtection="1">
      <alignment horizontal="right"/>
      <protection hidden="1"/>
    </xf>
    <xf numFmtId="0" fontId="90" fillId="0" borderId="0" xfId="0" applyFont="1" applyFill="1" applyAlignment="1" applyProtection="1">
      <alignment horizontal="center"/>
      <protection hidden="1"/>
    </xf>
    <xf numFmtId="0" fontId="90" fillId="0" borderId="364" xfId="0" applyFont="1" applyFill="1" applyBorder="1" applyAlignment="1" applyProtection="1">
      <alignment vertical="center" textRotation="90"/>
      <protection hidden="1"/>
    </xf>
    <xf numFmtId="0" fontId="41" fillId="0" borderId="366" xfId="0" applyFont="1" applyBorder="1" applyAlignment="1" applyProtection="1">
      <protection hidden="1"/>
    </xf>
    <xf numFmtId="0" fontId="90" fillId="0" borderId="0" xfId="0" applyFont="1" applyFill="1" applyProtection="1">
      <protection hidden="1"/>
    </xf>
    <xf numFmtId="0" fontId="41" fillId="0" borderId="246" xfId="0" applyFont="1" applyBorder="1" applyAlignment="1" applyProtection="1">
      <protection hidden="1"/>
    </xf>
    <xf numFmtId="0" fontId="41" fillId="0" borderId="247" xfId="0" applyFont="1" applyBorder="1" applyAlignment="1" applyProtection="1">
      <protection hidden="1"/>
    </xf>
    <xf numFmtId="0" fontId="91" fillId="0" borderId="0" xfId="0" applyFont="1" applyFill="1" applyProtection="1">
      <protection hidden="1"/>
    </xf>
    <xf numFmtId="0" fontId="41" fillId="0" borderId="28" xfId="0" applyFont="1" applyBorder="1" applyAlignment="1" applyProtection="1">
      <protection hidden="1"/>
    </xf>
    <xf numFmtId="0" fontId="41" fillId="0" borderId="287" xfId="0" applyFont="1" applyBorder="1" applyAlignment="1" applyProtection="1">
      <protection hidden="1"/>
    </xf>
    <xf numFmtId="0" fontId="90" fillId="0" borderId="0" xfId="0" applyFont="1" applyFill="1" applyBorder="1" applyAlignment="1" applyProtection="1">
      <alignment horizontal="center"/>
      <protection hidden="1"/>
    </xf>
    <xf numFmtId="0" fontId="90" fillId="0" borderId="0" xfId="0" applyFont="1" applyFill="1" applyBorder="1" applyProtection="1">
      <protection hidden="1"/>
    </xf>
    <xf numFmtId="49" fontId="91" fillId="0" borderId="0" xfId="0" applyNumberFormat="1" applyFont="1" applyFill="1" applyBorder="1" applyAlignment="1" applyProtection="1">
      <alignment horizontal="center"/>
      <protection hidden="1"/>
    </xf>
    <xf numFmtId="0" fontId="91" fillId="0" borderId="0" xfId="0" applyFont="1" applyFill="1" applyBorder="1" applyAlignment="1" applyProtection="1">
      <alignment horizontal="left"/>
      <protection hidden="1"/>
    </xf>
    <xf numFmtId="0" fontId="91" fillId="0" borderId="0" xfId="0" applyFont="1" applyFill="1" applyBorder="1" applyAlignment="1" applyProtection="1">
      <alignment horizontal="center"/>
      <protection hidden="1"/>
    </xf>
    <xf numFmtId="169" fontId="91" fillId="0" borderId="0" xfId="1" applyNumberFormat="1" applyFont="1" applyFill="1" applyBorder="1" applyAlignment="1" applyProtection="1">
      <alignment horizontal="center"/>
      <protection locked="0" hidden="1"/>
    </xf>
    <xf numFmtId="169" fontId="90" fillId="0" borderId="0" xfId="1" applyNumberFormat="1" applyFont="1" applyFill="1" applyBorder="1" applyAlignment="1" applyProtection="1">
      <alignment horizontal="center"/>
      <protection locked="0" hidden="1"/>
    </xf>
    <xf numFmtId="49" fontId="90" fillId="0" borderId="0" xfId="0" applyNumberFormat="1" applyFont="1" applyFill="1" applyBorder="1" applyAlignment="1" applyProtection="1">
      <alignment horizontal="center"/>
      <protection hidden="1"/>
    </xf>
    <xf numFmtId="0" fontId="90" fillId="0" borderId="0" xfId="0" applyFont="1" applyFill="1" applyBorder="1" applyAlignment="1" applyProtection="1">
      <alignment horizontal="left"/>
      <protection hidden="1"/>
    </xf>
    <xf numFmtId="0" fontId="90" fillId="4" borderId="0" xfId="0" applyFont="1" applyFill="1" applyProtection="1">
      <protection hidden="1"/>
    </xf>
    <xf numFmtId="0" fontId="90" fillId="0" borderId="0" xfId="0" applyFont="1" applyFill="1" applyAlignment="1" applyProtection="1">
      <protection hidden="1"/>
    </xf>
    <xf numFmtId="43" fontId="125" fillId="0" borderId="1" xfId="0" applyNumberFormat="1" applyFont="1" applyFill="1" applyBorder="1" applyAlignment="1" applyProtection="1">
      <alignment horizontal="left"/>
      <protection hidden="1"/>
    </xf>
    <xf numFmtId="43" fontId="126" fillId="0" borderId="1" xfId="1" applyFont="1" applyFill="1" applyBorder="1" applyAlignment="1" applyProtection="1">
      <alignment horizontal="left"/>
      <protection hidden="1"/>
    </xf>
    <xf numFmtId="43" fontId="126" fillId="0" borderId="0" xfId="1" applyFont="1" applyFill="1" applyBorder="1" applyAlignment="1" applyProtection="1">
      <alignment horizontal="left"/>
      <protection hidden="1"/>
    </xf>
    <xf numFmtId="0" fontId="57" fillId="3" borderId="0" xfId="0" applyFont="1" applyFill="1" applyBorder="1" applyProtection="1">
      <protection locked="0"/>
    </xf>
    <xf numFmtId="0" fontId="61" fillId="23" borderId="317" xfId="0" applyFont="1" applyFill="1" applyBorder="1" applyProtection="1">
      <protection locked="0"/>
    </xf>
    <xf numFmtId="0" fontId="26" fillId="23" borderId="317" xfId="0" applyFont="1" applyFill="1" applyBorder="1" applyProtection="1">
      <protection locked="0"/>
    </xf>
    <xf numFmtId="0" fontId="61" fillId="23" borderId="312" xfId="0" applyFont="1" applyFill="1" applyBorder="1" applyProtection="1">
      <protection locked="0"/>
    </xf>
    <xf numFmtId="0" fontId="26" fillId="23" borderId="312" xfId="0" applyFont="1" applyFill="1" applyBorder="1" applyProtection="1">
      <protection locked="0"/>
    </xf>
    <xf numFmtId="0" fontId="13" fillId="0" borderId="297" xfId="0" applyFont="1" applyFill="1" applyBorder="1" applyAlignment="1" applyProtection="1">
      <alignment horizontal="center"/>
      <protection locked="0"/>
    </xf>
    <xf numFmtId="0" fontId="13" fillId="0" borderId="345" xfId="0" applyFont="1" applyFill="1" applyBorder="1" applyAlignment="1" applyProtection="1">
      <alignment horizontal="center"/>
      <protection locked="0"/>
    </xf>
    <xf numFmtId="0" fontId="110" fillId="35" borderId="0" xfId="0" applyFont="1" applyFill="1" applyBorder="1" applyProtection="1">
      <protection locked="0"/>
    </xf>
    <xf numFmtId="0" fontId="108" fillId="35" borderId="0" xfId="0" applyFont="1" applyFill="1" applyBorder="1" applyProtection="1">
      <protection locked="0"/>
    </xf>
    <xf numFmtId="0" fontId="87" fillId="35" borderId="0" xfId="0" applyFont="1" applyFill="1" applyBorder="1" applyProtection="1">
      <protection locked="0"/>
    </xf>
    <xf numFmtId="0" fontId="104" fillId="3" borderId="0" xfId="0" applyFont="1" applyFill="1" applyProtection="1">
      <protection locked="0"/>
    </xf>
    <xf numFmtId="0" fontId="104" fillId="3" borderId="0" xfId="0" applyFont="1" applyFill="1" applyBorder="1" applyProtection="1">
      <protection locked="0"/>
    </xf>
    <xf numFmtId="0" fontId="34" fillId="3" borderId="100" xfId="0" applyFont="1" applyFill="1" applyBorder="1" applyAlignment="1" applyProtection="1">
      <alignment horizontal="center"/>
      <protection locked="0"/>
    </xf>
    <xf numFmtId="49" fontId="108" fillId="2" borderId="260" xfId="0" applyNumberFormat="1" applyFont="1" applyFill="1" applyBorder="1" applyAlignment="1" applyProtection="1">
      <protection locked="0"/>
    </xf>
    <xf numFmtId="49" fontId="107" fillId="2" borderId="260" xfId="0" applyNumberFormat="1" applyFont="1" applyFill="1" applyBorder="1" applyAlignment="1" applyProtection="1">
      <protection locked="0"/>
    </xf>
    <xf numFmtId="49" fontId="25" fillId="2" borderId="260" xfId="0" applyNumberFormat="1" applyFont="1" applyFill="1" applyBorder="1" applyAlignment="1" applyProtection="1">
      <protection locked="0"/>
    </xf>
    <xf numFmtId="49" fontId="108" fillId="2" borderId="88" xfId="0" applyNumberFormat="1" applyFont="1" applyFill="1" applyBorder="1" applyAlignment="1" applyProtection="1">
      <protection locked="0"/>
    </xf>
    <xf numFmtId="49" fontId="107" fillId="2" borderId="88" xfId="0" applyNumberFormat="1" applyFont="1" applyFill="1" applyBorder="1" applyAlignment="1" applyProtection="1">
      <protection locked="0"/>
    </xf>
    <xf numFmtId="49" fontId="25" fillId="2" borderId="88" xfId="0" applyNumberFormat="1" applyFont="1" applyFill="1" applyBorder="1" applyAlignment="1" applyProtection="1">
      <protection locked="0"/>
    </xf>
    <xf numFmtId="49" fontId="108" fillId="2" borderId="78" xfId="0" applyNumberFormat="1" applyFont="1" applyFill="1" applyBorder="1" applyAlignment="1" applyProtection="1">
      <protection locked="0"/>
    </xf>
    <xf numFmtId="49" fontId="25" fillId="2" borderId="78" xfId="0" applyNumberFormat="1" applyFont="1" applyFill="1" applyBorder="1" applyAlignment="1" applyProtection="1">
      <protection locked="0"/>
    </xf>
    <xf numFmtId="0" fontId="31" fillId="2" borderId="52" xfId="0" applyFont="1" applyFill="1" applyBorder="1" applyProtection="1">
      <protection locked="0"/>
    </xf>
    <xf numFmtId="0" fontId="31" fillId="2" borderId="357" xfId="0" applyFont="1" applyFill="1" applyBorder="1" applyProtection="1">
      <protection locked="0"/>
    </xf>
    <xf numFmtId="0" fontId="31" fillId="2" borderId="391" xfId="0" applyFont="1" applyFill="1" applyBorder="1" applyAlignment="1" applyProtection="1">
      <alignment horizontal="left"/>
      <protection locked="0"/>
    </xf>
    <xf numFmtId="49" fontId="59" fillId="3" borderId="0" xfId="0" applyNumberFormat="1" applyFont="1" applyFill="1" applyBorder="1" applyAlignment="1" applyProtection="1">
      <alignment horizontal="left" vertical="top"/>
      <protection locked="0"/>
    </xf>
    <xf numFmtId="49" fontId="31" fillId="3" borderId="97" xfId="0" applyNumberFormat="1" applyFont="1" applyFill="1" applyBorder="1" applyAlignment="1" applyProtection="1">
      <protection locked="0"/>
    </xf>
    <xf numFmtId="175" fontId="49" fillId="3" borderId="260" xfId="1" applyNumberFormat="1" applyFont="1" applyFill="1" applyBorder="1" applyAlignment="1" applyProtection="1">
      <protection locked="0"/>
    </xf>
    <xf numFmtId="0" fontId="31" fillId="2" borderId="99" xfId="0" applyFont="1" applyFill="1" applyBorder="1" applyAlignment="1" applyProtection="1">
      <alignment horizontal="center" vertical="center"/>
      <protection locked="0"/>
    </xf>
    <xf numFmtId="0" fontId="31" fillId="2" borderId="357" xfId="0" applyFont="1" applyFill="1" applyBorder="1" applyAlignment="1" applyProtection="1">
      <alignment vertical="center"/>
      <protection locked="0"/>
    </xf>
    <xf numFmtId="0" fontId="31" fillId="2" borderId="260" xfId="0" applyFont="1" applyFill="1" applyBorder="1" applyProtection="1">
      <protection locked="0"/>
    </xf>
    <xf numFmtId="0" fontId="33" fillId="21" borderId="0" xfId="0" applyNumberFormat="1" applyFont="1" applyFill="1" applyBorder="1" applyAlignment="1" applyProtection="1">
      <protection locked="0"/>
    </xf>
    <xf numFmtId="0" fontId="132" fillId="21" borderId="0" xfId="0" applyFont="1" applyFill="1" applyBorder="1" applyProtection="1">
      <protection locked="0"/>
    </xf>
    <xf numFmtId="0" fontId="132" fillId="21" borderId="0" xfId="0" applyFont="1" applyFill="1" applyBorder="1" applyAlignment="1" applyProtection="1">
      <protection locked="0"/>
    </xf>
    <xf numFmtId="0" fontId="33" fillId="21" borderId="0" xfId="0" applyFont="1" applyFill="1" applyBorder="1" applyAlignment="1" applyProtection="1">
      <protection locked="0"/>
    </xf>
    <xf numFmtId="0" fontId="33" fillId="3" borderId="260" xfId="0" applyNumberFormat="1" applyFont="1" applyFill="1" applyBorder="1" applyAlignment="1" applyProtection="1">
      <protection locked="0"/>
    </xf>
    <xf numFmtId="0" fontId="25" fillId="23" borderId="263" xfId="0" applyFont="1" applyFill="1" applyBorder="1" applyAlignment="1" applyProtection="1">
      <alignment horizontal="center"/>
      <protection locked="0"/>
    </xf>
    <xf numFmtId="0" fontId="25" fillId="23" borderId="260" xfId="0" applyFont="1" applyFill="1" applyBorder="1" applyAlignment="1" applyProtection="1">
      <alignment horizontal="center"/>
      <protection locked="0"/>
    </xf>
    <xf numFmtId="0" fontId="25" fillId="23" borderId="405" xfId="0" applyFont="1" applyFill="1" applyBorder="1" applyAlignment="1" applyProtection="1">
      <alignment horizontal="center"/>
      <protection locked="0"/>
    </xf>
    <xf numFmtId="0" fontId="13" fillId="21" borderId="257" xfId="0" applyFont="1" applyFill="1" applyBorder="1" applyProtection="1">
      <protection locked="0"/>
    </xf>
    <xf numFmtId="43" fontId="26" fillId="21" borderId="257" xfId="1" applyFont="1" applyFill="1" applyBorder="1" applyProtection="1">
      <protection locked="0"/>
    </xf>
    <xf numFmtId="43" fontId="60" fillId="21" borderId="0" xfId="1" applyFont="1" applyFill="1" applyBorder="1" applyProtection="1">
      <protection locked="0"/>
    </xf>
    <xf numFmtId="0" fontId="26" fillId="21" borderId="0" xfId="0" applyFont="1" applyFill="1" applyBorder="1" applyProtection="1">
      <protection hidden="1"/>
    </xf>
    <xf numFmtId="0" fontId="134" fillId="21" borderId="0" xfId="0" applyFont="1" applyFill="1" applyBorder="1" applyProtection="1">
      <protection locked="0"/>
    </xf>
    <xf numFmtId="0" fontId="48" fillId="21" borderId="0" xfId="0" applyFont="1" applyFill="1" applyBorder="1" applyAlignment="1" applyProtection="1">
      <protection locked="0"/>
    </xf>
    <xf numFmtId="0" fontId="100" fillId="21" borderId="0" xfId="0" applyFont="1" applyFill="1" applyBorder="1" applyProtection="1">
      <protection locked="0"/>
    </xf>
    <xf numFmtId="0" fontId="157" fillId="21" borderId="0" xfId="0" applyFont="1" applyFill="1" applyBorder="1" applyAlignment="1" applyProtection="1">
      <protection locked="0"/>
    </xf>
    <xf numFmtId="0" fontId="24" fillId="2" borderId="9" xfId="0" applyNumberFormat="1" applyFont="1" applyFill="1" applyBorder="1" applyAlignment="1" applyProtection="1">
      <protection locked="0"/>
    </xf>
    <xf numFmtId="43" fontId="13" fillId="21" borderId="440" xfId="1" applyFont="1" applyFill="1" applyBorder="1" applyAlignment="1" applyProtection="1">
      <alignment horizontal="center"/>
      <protection locked="0"/>
    </xf>
    <xf numFmtId="43" fontId="13" fillId="21" borderId="441" xfId="1" applyFont="1" applyFill="1" applyBorder="1" applyAlignment="1" applyProtection="1">
      <alignment horizontal="center"/>
      <protection locked="0"/>
    </xf>
    <xf numFmtId="43" fontId="13" fillId="21" borderId="442" xfId="1" applyFont="1" applyFill="1" applyBorder="1" applyAlignment="1" applyProtection="1">
      <alignment horizontal="center"/>
      <protection locked="0"/>
    </xf>
    <xf numFmtId="43" fontId="13" fillId="21" borderId="443" xfId="1" applyFont="1" applyFill="1" applyBorder="1" applyAlignment="1" applyProtection="1">
      <alignment horizontal="center"/>
      <protection locked="0"/>
    </xf>
    <xf numFmtId="43" fontId="13" fillId="21" borderId="444" xfId="1" applyFont="1" applyFill="1" applyBorder="1" applyAlignment="1" applyProtection="1">
      <alignment horizontal="center"/>
      <protection locked="0"/>
    </xf>
    <xf numFmtId="43" fontId="13" fillId="21" borderId="445" xfId="1" applyFont="1" applyFill="1" applyBorder="1" applyAlignment="1" applyProtection="1">
      <alignment horizontal="center"/>
      <protection locked="0"/>
    </xf>
    <xf numFmtId="43" fontId="26" fillId="21" borderId="443" xfId="1" applyFont="1" applyFill="1" applyBorder="1" applyAlignment="1" applyProtection="1">
      <protection locked="0"/>
    </xf>
    <xf numFmtId="43" fontId="26" fillId="21" borderId="444" xfId="1" applyFont="1" applyFill="1" applyBorder="1" applyAlignment="1" applyProtection="1">
      <protection locked="0"/>
    </xf>
    <xf numFmtId="43" fontId="26" fillId="21" borderId="445" xfId="1" applyFont="1" applyFill="1" applyBorder="1" applyAlignment="1" applyProtection="1">
      <protection locked="0"/>
    </xf>
    <xf numFmtId="43" fontId="64" fillId="21" borderId="443" xfId="1" applyFont="1" applyFill="1" applyBorder="1" applyAlignment="1" applyProtection="1">
      <protection locked="0"/>
    </xf>
    <xf numFmtId="43" fontId="64" fillId="21" borderId="444" xfId="1" applyFont="1" applyFill="1" applyBorder="1" applyAlignment="1" applyProtection="1">
      <protection locked="0"/>
    </xf>
    <xf numFmtId="43" fontId="26" fillId="21" borderId="446" xfId="1" applyFont="1" applyFill="1" applyBorder="1" applyAlignment="1" applyProtection="1">
      <protection locked="0"/>
    </xf>
    <xf numFmtId="43" fontId="26" fillId="21" borderId="447" xfId="1" applyFont="1" applyFill="1" applyBorder="1" applyAlignment="1" applyProtection="1">
      <protection locked="0"/>
    </xf>
    <xf numFmtId="43" fontId="26" fillId="21" borderId="448" xfId="1" applyFont="1" applyFill="1" applyBorder="1" applyAlignment="1" applyProtection="1">
      <protection locked="0"/>
    </xf>
    <xf numFmtId="43" fontId="57" fillId="21" borderId="0" xfId="1" applyFont="1" applyFill="1" applyBorder="1" applyAlignment="1" applyProtection="1">
      <protection locked="0"/>
    </xf>
    <xf numFmtId="43" fontId="26" fillId="21" borderId="440" xfId="1" applyFont="1" applyFill="1" applyBorder="1" applyAlignment="1" applyProtection="1">
      <protection locked="0"/>
    </xf>
    <xf numFmtId="43" fontId="26" fillId="21" borderId="441" xfId="1" applyFont="1" applyFill="1" applyBorder="1" applyAlignment="1" applyProtection="1">
      <protection locked="0"/>
    </xf>
    <xf numFmtId="43" fontId="26" fillId="21" borderId="442" xfId="1" applyFont="1" applyFill="1" applyBorder="1" applyAlignment="1" applyProtection="1">
      <protection locked="0"/>
    </xf>
    <xf numFmtId="43" fontId="64" fillId="23" borderId="70" xfId="1" applyFont="1" applyFill="1" applyBorder="1" applyAlignment="1" applyProtection="1">
      <protection locked="0"/>
    </xf>
    <xf numFmtId="43" fontId="64" fillId="23" borderId="0" xfId="1" applyFont="1" applyFill="1" applyBorder="1" applyAlignment="1" applyProtection="1">
      <protection locked="0"/>
    </xf>
    <xf numFmtId="43" fontId="24" fillId="2" borderId="9" xfId="1" applyFont="1" applyFill="1" applyBorder="1" applyAlignment="1" applyProtection="1">
      <protection locked="0"/>
    </xf>
    <xf numFmtId="43" fontId="24" fillId="2" borderId="8" xfId="1" applyFont="1" applyFill="1" applyBorder="1" applyAlignment="1" applyProtection="1">
      <protection locked="0"/>
    </xf>
    <xf numFmtId="43" fontId="24" fillId="2" borderId="357" xfId="1" applyFont="1" applyFill="1" applyBorder="1" applyAlignment="1" applyProtection="1">
      <alignment horizontal="left"/>
      <protection locked="0"/>
    </xf>
    <xf numFmtId="43" fontId="24" fillId="2" borderId="44" xfId="1" applyFont="1" applyFill="1" applyBorder="1" applyAlignment="1" applyProtection="1">
      <protection locked="0"/>
    </xf>
    <xf numFmtId="43" fontId="24" fillId="2" borderId="70" xfId="1" applyFont="1" applyFill="1" applyBorder="1" applyAlignment="1" applyProtection="1">
      <protection locked="0"/>
    </xf>
    <xf numFmtId="43" fontId="24" fillId="2" borderId="369" xfId="1" applyFont="1" applyFill="1" applyBorder="1" applyAlignment="1" applyProtection="1">
      <alignment horizontal="left"/>
      <protection locked="0"/>
    </xf>
    <xf numFmtId="43" fontId="24" fillId="23" borderId="9" xfId="1" applyFont="1" applyFill="1" applyBorder="1" applyAlignment="1" applyProtection="1">
      <protection locked="0"/>
    </xf>
    <xf numFmtId="43" fontId="24" fillId="23" borderId="8" xfId="1" applyFont="1" applyFill="1" applyBorder="1" applyAlignment="1" applyProtection="1">
      <protection locked="0"/>
    </xf>
    <xf numFmtId="49" fontId="113" fillId="21" borderId="0" xfId="0" applyNumberFormat="1" applyFont="1" applyFill="1" applyProtection="1">
      <protection locked="0"/>
    </xf>
    <xf numFmtId="43" fontId="26" fillId="3" borderId="0" xfId="1" applyFont="1" applyFill="1" applyBorder="1" applyProtection="1">
      <protection locked="0"/>
    </xf>
    <xf numFmtId="43" fontId="64" fillId="3" borderId="0" xfId="1" applyFont="1" applyFill="1" applyBorder="1" applyProtection="1">
      <protection locked="0"/>
    </xf>
    <xf numFmtId="0" fontId="24" fillId="2" borderId="44" xfId="0" applyNumberFormat="1" applyFont="1" applyFill="1" applyBorder="1" applyAlignment="1" applyProtection="1">
      <protection locked="0"/>
    </xf>
    <xf numFmtId="0" fontId="26" fillId="37" borderId="0" xfId="0" applyFont="1" applyFill="1" applyBorder="1" applyProtection="1">
      <protection locked="0"/>
    </xf>
    <xf numFmtId="169" fontId="13" fillId="3" borderId="0" xfId="0" applyNumberFormat="1" applyFont="1" applyFill="1" applyBorder="1" applyProtection="1">
      <protection locked="0"/>
    </xf>
    <xf numFmtId="169" fontId="104" fillId="21" borderId="0" xfId="0" applyNumberFormat="1" applyFont="1" applyFill="1" applyProtection="1">
      <protection locked="0"/>
    </xf>
    <xf numFmtId="169" fontId="42" fillId="3" borderId="0" xfId="0" applyNumberFormat="1" applyFont="1" applyFill="1" applyBorder="1" applyProtection="1">
      <protection locked="0"/>
    </xf>
    <xf numFmtId="169" fontId="82" fillId="3" borderId="0" xfId="0" applyNumberFormat="1" applyFont="1" applyFill="1" applyBorder="1" applyProtection="1">
      <protection locked="0"/>
    </xf>
    <xf numFmtId="0" fontId="26" fillId="21" borderId="0" xfId="0" applyFont="1" applyFill="1" applyBorder="1" applyAlignment="1" applyProtection="1">
      <alignment horizontal="left"/>
      <protection locked="0"/>
    </xf>
    <xf numFmtId="43" fontId="64" fillId="21" borderId="253" xfId="1" applyFont="1" applyFill="1" applyBorder="1" applyAlignment="1" applyProtection="1">
      <protection locked="0"/>
    </xf>
    <xf numFmtId="43" fontId="64" fillId="21" borderId="457" xfId="1" applyFont="1" applyFill="1" applyBorder="1" applyAlignment="1" applyProtection="1">
      <protection locked="0"/>
    </xf>
    <xf numFmtId="0" fontId="108" fillId="21" borderId="319" xfId="0" applyFont="1" applyFill="1" applyBorder="1" applyAlignment="1" applyProtection="1">
      <protection locked="0"/>
    </xf>
    <xf numFmtId="0" fontId="150" fillId="21" borderId="319" xfId="0" applyFont="1" applyFill="1" applyBorder="1" applyAlignment="1" applyProtection="1">
      <protection locked="0"/>
    </xf>
    <xf numFmtId="0" fontId="26" fillId="25" borderId="0" xfId="0" applyFont="1" applyFill="1" applyProtection="1">
      <protection locked="0"/>
    </xf>
    <xf numFmtId="0" fontId="24" fillId="2" borderId="285" xfId="0" applyFont="1" applyFill="1" applyBorder="1" applyAlignment="1" applyProtection="1">
      <protection locked="0"/>
    </xf>
    <xf numFmtId="0" fontId="31" fillId="23" borderId="67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horizontal="right"/>
      <protection locked="0"/>
    </xf>
    <xf numFmtId="43" fontId="24" fillId="3" borderId="0" xfId="1" applyFont="1" applyFill="1" applyBorder="1" applyAlignment="1" applyProtection="1">
      <alignment horizontal="center"/>
      <protection locked="0"/>
    </xf>
    <xf numFmtId="43" fontId="64" fillId="21" borderId="8" xfId="1" applyFont="1" applyFill="1" applyBorder="1" applyAlignment="1" applyProtection="1">
      <alignment horizontal="center"/>
      <protection locked="0"/>
    </xf>
    <xf numFmtId="43" fontId="64" fillId="21" borderId="357" xfId="1" applyFont="1" applyFill="1" applyBorder="1" applyAlignment="1" applyProtection="1">
      <alignment horizontal="center"/>
      <protection locked="0"/>
    </xf>
    <xf numFmtId="43" fontId="64" fillId="21" borderId="369" xfId="1" applyFont="1" applyFill="1" applyBorder="1" applyAlignment="1" applyProtection="1">
      <alignment horizontal="center"/>
      <protection locked="0"/>
    </xf>
    <xf numFmtId="0" fontId="31" fillId="2" borderId="99" xfId="0" applyFont="1" applyFill="1" applyBorder="1" applyAlignment="1" applyProtection="1">
      <alignment horizontal="left"/>
      <protection locked="0"/>
    </xf>
    <xf numFmtId="0" fontId="64" fillId="3" borderId="72" xfId="0" applyFont="1" applyFill="1" applyBorder="1" applyAlignment="1" applyProtection="1">
      <alignment horizontal="right"/>
      <protection locked="0"/>
    </xf>
    <xf numFmtId="0" fontId="64" fillId="3" borderId="0" xfId="0" applyFont="1" applyFill="1" applyBorder="1" applyAlignment="1" applyProtection="1">
      <alignment horizontal="center"/>
      <protection locked="0"/>
    </xf>
    <xf numFmtId="0" fontId="108" fillId="3" borderId="0" xfId="0" applyFont="1" applyFill="1" applyBorder="1" applyAlignment="1" applyProtection="1">
      <alignment horizontal="left"/>
      <protection locked="0"/>
    </xf>
    <xf numFmtId="43" fontId="64" fillId="21" borderId="0" xfId="1" applyFont="1" applyFill="1" applyBorder="1" applyAlignment="1" applyProtection="1">
      <alignment horizontal="center"/>
      <protection locked="0"/>
    </xf>
    <xf numFmtId="0" fontId="108" fillId="2" borderId="9" xfId="0" applyFont="1" applyFill="1" applyBorder="1" applyAlignment="1" applyProtection="1">
      <alignment horizontal="left"/>
      <protection locked="0"/>
    </xf>
    <xf numFmtId="0" fontId="108" fillId="2" borderId="8" xfId="0" applyFont="1" applyFill="1" applyBorder="1" applyAlignment="1" applyProtection="1">
      <alignment horizontal="left"/>
      <protection locked="0"/>
    </xf>
    <xf numFmtId="0" fontId="108" fillId="2" borderId="10" xfId="0" applyFont="1" applyFill="1" applyBorder="1" applyAlignment="1" applyProtection="1">
      <alignment horizontal="left"/>
      <protection locked="0"/>
    </xf>
    <xf numFmtId="43" fontId="57" fillId="3" borderId="0" xfId="1" applyFont="1" applyFill="1" applyBorder="1" applyAlignment="1" applyProtection="1">
      <alignment horizontal="right"/>
      <protection locked="0"/>
    </xf>
    <xf numFmtId="0" fontId="130" fillId="18" borderId="72" xfId="0" applyFont="1" applyFill="1" applyBorder="1" applyAlignment="1" applyProtection="1">
      <alignment vertical="center"/>
      <protection locked="0"/>
    </xf>
    <xf numFmtId="0" fontId="114" fillId="21" borderId="0" xfId="0" applyFont="1" applyFill="1" applyBorder="1" applyAlignment="1" applyProtection="1">
      <alignment vertical="center"/>
      <protection locked="0"/>
    </xf>
    <xf numFmtId="0" fontId="114" fillId="21" borderId="0" xfId="0" applyFont="1" applyFill="1" applyBorder="1" applyProtection="1">
      <protection locked="0"/>
    </xf>
    <xf numFmtId="0" fontId="104" fillId="21" borderId="0" xfId="0" applyFont="1" applyFill="1" applyProtection="1">
      <protection locked="0"/>
    </xf>
    <xf numFmtId="0" fontId="104" fillId="21" borderId="0" xfId="0" applyFont="1" applyFill="1" applyBorder="1" applyAlignment="1" applyProtection="1">
      <alignment horizontal="left" vertical="center"/>
      <protection locked="0"/>
    </xf>
    <xf numFmtId="0" fontId="114" fillId="21" borderId="0" xfId="0" applyFont="1" applyFill="1" applyBorder="1" applyAlignment="1" applyProtection="1">
      <alignment horizontal="left" vertical="center"/>
      <protection locked="0"/>
    </xf>
    <xf numFmtId="0" fontId="143" fillId="21" borderId="0" xfId="0" applyFont="1" applyFill="1" applyBorder="1" applyAlignment="1" applyProtection="1">
      <alignment vertical="center"/>
      <protection locked="0"/>
    </xf>
    <xf numFmtId="0" fontId="64" fillId="21" borderId="0" xfId="0" applyFont="1" applyFill="1" applyProtection="1">
      <protection locked="0"/>
    </xf>
    <xf numFmtId="0" fontId="103" fillId="21" borderId="0" xfId="0" applyFont="1" applyFill="1" applyBorder="1" applyAlignment="1" applyProtection="1">
      <protection locked="0"/>
    </xf>
    <xf numFmtId="0" fontId="104" fillId="21" borderId="0" xfId="0" applyFont="1" applyFill="1" applyBorder="1" applyAlignment="1" applyProtection="1">
      <protection locked="0"/>
    </xf>
    <xf numFmtId="0" fontId="100" fillId="21" borderId="0" xfId="0" applyFont="1" applyFill="1" applyBorder="1" applyAlignment="1" applyProtection="1">
      <protection locked="0"/>
    </xf>
    <xf numFmtId="0" fontId="114" fillId="21" borderId="0" xfId="0" applyFont="1" applyFill="1" applyBorder="1" applyAlignment="1" applyProtection="1">
      <protection locked="0"/>
    </xf>
    <xf numFmtId="49" fontId="143" fillId="23" borderId="326" xfId="0" applyNumberFormat="1" applyFont="1" applyFill="1" applyBorder="1" applyAlignment="1" applyProtection="1">
      <alignment horizontal="right"/>
      <protection locked="0"/>
    </xf>
    <xf numFmtId="49" fontId="143" fillId="23" borderId="331" xfId="0" applyNumberFormat="1" applyFont="1" applyFill="1" applyBorder="1" applyAlignment="1" applyProtection="1">
      <alignment horizontal="right"/>
      <protection locked="0"/>
    </xf>
    <xf numFmtId="0" fontId="143" fillId="21" borderId="0" xfId="0" applyFont="1" applyFill="1" applyBorder="1" applyAlignment="1" applyProtection="1">
      <protection locked="0"/>
    </xf>
    <xf numFmtId="0" fontId="155" fillId="21" borderId="0" xfId="0" applyFont="1" applyFill="1" applyBorder="1" applyAlignment="1" applyProtection="1">
      <protection locked="0"/>
    </xf>
    <xf numFmtId="49" fontId="114" fillId="23" borderId="326" xfId="0" applyNumberFormat="1" applyFont="1" applyFill="1" applyBorder="1" applyAlignment="1" applyProtection="1">
      <alignment horizontal="right"/>
      <protection locked="0"/>
    </xf>
    <xf numFmtId="49" fontId="114" fillId="23" borderId="331" xfId="0" applyNumberFormat="1" applyFont="1" applyFill="1" applyBorder="1" applyAlignment="1" applyProtection="1">
      <alignment horizontal="right"/>
      <protection locked="0"/>
    </xf>
    <xf numFmtId="49" fontId="114" fillId="23" borderId="311" xfId="0" applyNumberFormat="1" applyFont="1" applyFill="1" applyBorder="1" applyAlignment="1" applyProtection="1">
      <alignment horizontal="right" vertical="center"/>
      <protection locked="0"/>
    </xf>
    <xf numFmtId="49" fontId="114" fillId="23" borderId="313" xfId="0" applyNumberFormat="1" applyFont="1" applyFill="1" applyBorder="1" applyAlignment="1" applyProtection="1">
      <alignment horizontal="right" vertical="center"/>
      <protection locked="0"/>
    </xf>
    <xf numFmtId="49" fontId="114" fillId="23" borderId="316" xfId="0" applyNumberFormat="1" applyFont="1" applyFill="1" applyBorder="1" applyAlignment="1" applyProtection="1">
      <alignment horizontal="right" vertical="center"/>
      <protection locked="0"/>
    </xf>
    <xf numFmtId="49" fontId="114" fillId="23" borderId="318" xfId="0" applyNumberFormat="1" applyFont="1" applyFill="1" applyBorder="1" applyAlignment="1" applyProtection="1">
      <alignment horizontal="right" vertical="center"/>
      <protection locked="0"/>
    </xf>
    <xf numFmtId="49" fontId="24" fillId="13" borderId="8" xfId="0" applyNumberFormat="1" applyFont="1" applyFill="1" applyBorder="1" applyAlignment="1" applyProtection="1">
      <alignment horizontal="left"/>
      <protection locked="0"/>
    </xf>
    <xf numFmtId="49" fontId="24" fillId="13" borderId="10" xfId="0" applyNumberFormat="1" applyFont="1" applyFill="1" applyBorder="1" applyAlignment="1" applyProtection="1">
      <alignment horizontal="left"/>
      <protection locked="0"/>
    </xf>
    <xf numFmtId="49" fontId="69" fillId="0" borderId="312" xfId="2" applyNumberFormat="1" applyFill="1" applyBorder="1" applyAlignment="1" applyProtection="1">
      <alignment horizontal="left"/>
      <protection locked="0"/>
    </xf>
    <xf numFmtId="49" fontId="160" fillId="0" borderId="312" xfId="2" applyNumberFormat="1" applyFont="1" applyFill="1" applyBorder="1" applyAlignment="1" applyProtection="1">
      <alignment horizontal="left"/>
      <protection locked="0"/>
    </xf>
    <xf numFmtId="0" fontId="104" fillId="20" borderId="301" xfId="0" applyFont="1" applyFill="1" applyBorder="1" applyAlignment="1" applyProtection="1">
      <alignment horizontal="center"/>
      <protection locked="0"/>
    </xf>
    <xf numFmtId="169" fontId="87" fillId="0" borderId="301" xfId="1" applyNumberFormat="1" applyFont="1" applyFill="1" applyBorder="1" applyAlignment="1" applyProtection="1">
      <alignment horizontal="center"/>
      <protection locked="0"/>
    </xf>
    <xf numFmtId="49" fontId="104" fillId="20" borderId="301" xfId="0" applyNumberFormat="1" applyFont="1" applyFill="1" applyBorder="1" applyAlignment="1" applyProtection="1">
      <alignment horizontal="center"/>
      <protection locked="0"/>
    </xf>
    <xf numFmtId="169" fontId="87" fillId="0" borderId="365" xfId="1" applyNumberFormat="1" applyFont="1" applyFill="1" applyBorder="1" applyAlignment="1" applyProtection="1">
      <alignment horizontal="center"/>
      <protection locked="0" hidden="1"/>
    </xf>
    <xf numFmtId="0" fontId="48" fillId="21" borderId="0" xfId="0" applyFont="1" applyFill="1" applyBorder="1" applyAlignment="1" applyProtection="1">
      <alignment horizontal="center"/>
      <protection locked="0"/>
    </xf>
    <xf numFmtId="0" fontId="103" fillId="20" borderId="330" xfId="0" applyFont="1" applyFill="1" applyBorder="1" applyAlignment="1" applyProtection="1">
      <alignment horizontal="center" vertical="center"/>
      <protection locked="0"/>
    </xf>
    <xf numFmtId="0" fontId="103" fillId="20" borderId="309" xfId="0" applyFont="1" applyFill="1" applyBorder="1" applyAlignment="1" applyProtection="1">
      <alignment horizontal="center" vertical="center"/>
      <protection locked="0"/>
    </xf>
    <xf numFmtId="0" fontId="64" fillId="20" borderId="302" xfId="0" applyFont="1" applyFill="1" applyBorder="1" applyAlignment="1" applyProtection="1">
      <alignment horizontal="center" vertical="center"/>
      <protection locked="0"/>
    </xf>
    <xf numFmtId="0" fontId="64" fillId="20" borderId="257" xfId="0" applyFont="1" applyFill="1" applyBorder="1" applyAlignment="1" applyProtection="1">
      <alignment horizontal="center" vertical="center"/>
      <protection locked="0"/>
    </xf>
    <xf numFmtId="0" fontId="64" fillId="20" borderId="303" xfId="0" applyFont="1" applyFill="1" applyBorder="1" applyAlignment="1" applyProtection="1">
      <alignment horizontal="center" vertical="center"/>
      <protection locked="0"/>
    </xf>
    <xf numFmtId="0" fontId="64" fillId="20" borderId="305" xfId="0" applyFont="1" applyFill="1" applyBorder="1" applyAlignment="1" applyProtection="1">
      <alignment horizontal="center" vertical="center"/>
      <protection locked="0"/>
    </xf>
    <xf numFmtId="0" fontId="64" fillId="20" borderId="256" xfId="0" applyFont="1" applyFill="1" applyBorder="1" applyAlignment="1" applyProtection="1">
      <alignment horizontal="center" vertical="center"/>
      <protection locked="0"/>
    </xf>
    <xf numFmtId="0" fontId="64" fillId="20" borderId="306" xfId="0" applyFont="1" applyFill="1" applyBorder="1" applyAlignment="1" applyProtection="1">
      <alignment horizontal="center" vertical="center"/>
      <protection locked="0"/>
    </xf>
    <xf numFmtId="169" fontId="87" fillId="26" borderId="430" xfId="1" applyNumberFormat="1" applyFont="1" applyFill="1" applyBorder="1" applyAlignment="1" applyProtection="1">
      <alignment horizontal="center"/>
      <protection locked="0"/>
    </xf>
    <xf numFmtId="169" fontId="87" fillId="26" borderId="428" xfId="1" applyNumberFormat="1" applyFont="1" applyFill="1" applyBorder="1" applyAlignment="1" applyProtection="1">
      <alignment horizontal="center"/>
      <protection locked="0"/>
    </xf>
    <xf numFmtId="49" fontId="103" fillId="20" borderId="301" xfId="0" applyNumberFormat="1" applyFont="1" applyFill="1" applyBorder="1" applyAlignment="1" applyProtection="1">
      <alignment horizontal="center"/>
      <protection locked="0"/>
    </xf>
    <xf numFmtId="169" fontId="88" fillId="26" borderId="429" xfId="1" applyNumberFormat="1" applyFont="1" applyFill="1" applyBorder="1" applyAlignment="1" applyProtection="1">
      <alignment horizontal="center"/>
      <protection locked="0"/>
    </xf>
    <xf numFmtId="169" fontId="88" fillId="26" borderId="428" xfId="1" applyNumberFormat="1" applyFont="1" applyFill="1" applyBorder="1" applyAlignment="1" applyProtection="1">
      <alignment horizontal="center"/>
      <protection locked="0"/>
    </xf>
    <xf numFmtId="169" fontId="88" fillId="26" borderId="430" xfId="1" applyNumberFormat="1" applyFont="1" applyFill="1" applyBorder="1" applyAlignment="1" applyProtection="1">
      <alignment horizontal="center"/>
      <protection locked="0"/>
    </xf>
    <xf numFmtId="169" fontId="88" fillId="26" borderId="301" xfId="1" applyNumberFormat="1" applyFont="1" applyFill="1" applyBorder="1" applyAlignment="1" applyProtection="1">
      <alignment horizontal="center"/>
      <protection locked="0"/>
    </xf>
    <xf numFmtId="0" fontId="103" fillId="20" borderId="330" xfId="0" applyFont="1" applyFill="1" applyBorder="1" applyAlignment="1" applyProtection="1">
      <alignment horizontal="center"/>
      <protection locked="0"/>
    </xf>
    <xf numFmtId="0" fontId="103" fillId="20" borderId="309" xfId="0" applyFont="1" applyFill="1" applyBorder="1" applyAlignment="1" applyProtection="1">
      <alignment horizontal="center"/>
      <protection locked="0"/>
    </xf>
    <xf numFmtId="0" fontId="103" fillId="20" borderId="301" xfId="0" applyFont="1" applyFill="1" applyBorder="1" applyAlignment="1" applyProtection="1">
      <alignment horizontal="center"/>
      <protection locked="0"/>
    </xf>
    <xf numFmtId="169" fontId="91" fillId="0" borderId="301" xfId="1" applyNumberFormat="1" applyFont="1" applyFill="1" applyBorder="1" applyAlignment="1" applyProtection="1">
      <alignment horizontal="center"/>
      <protection locked="0"/>
    </xf>
    <xf numFmtId="169" fontId="91" fillId="0" borderId="413" xfId="1" applyNumberFormat="1" applyFont="1" applyFill="1" applyBorder="1" applyAlignment="1" applyProtection="1">
      <alignment horizontal="center"/>
      <protection locked="0"/>
    </xf>
    <xf numFmtId="0" fontId="114" fillId="20" borderId="412" xfId="0" applyFont="1" applyFill="1" applyBorder="1" applyAlignment="1" applyProtection="1">
      <alignment horizontal="center"/>
      <protection locked="0"/>
    </xf>
    <xf numFmtId="0" fontId="114" fillId="20" borderId="301" xfId="0" applyFont="1" applyFill="1" applyBorder="1" applyAlignment="1" applyProtection="1">
      <alignment horizontal="center"/>
      <protection locked="0"/>
    </xf>
    <xf numFmtId="0" fontId="114" fillId="20" borderId="307" xfId="0" applyFont="1" applyFill="1" applyBorder="1" applyAlignment="1" applyProtection="1">
      <alignment horizontal="center"/>
      <protection locked="0"/>
    </xf>
    <xf numFmtId="169" fontId="90" fillId="0" borderId="301" xfId="1" applyNumberFormat="1" applyFont="1" applyFill="1" applyBorder="1" applyAlignment="1" applyProtection="1">
      <alignment horizontal="center"/>
      <protection locked="0"/>
    </xf>
    <xf numFmtId="169" fontId="90" fillId="0" borderId="413" xfId="1" applyNumberFormat="1" applyFont="1" applyFill="1" applyBorder="1" applyAlignment="1" applyProtection="1">
      <alignment horizontal="center"/>
      <protection locked="0"/>
    </xf>
    <xf numFmtId="0" fontId="62" fillId="23" borderId="9" xfId="0" applyFont="1" applyFill="1" applyBorder="1" applyAlignment="1" applyProtection="1">
      <alignment horizontal="justify"/>
      <protection locked="0"/>
    </xf>
    <xf numFmtId="0" fontId="62" fillId="23" borderId="8" xfId="0" applyFont="1" applyFill="1" applyBorder="1" applyAlignment="1" applyProtection="1">
      <alignment horizontal="justify"/>
      <protection locked="0"/>
    </xf>
    <xf numFmtId="0" fontId="62" fillId="23" borderId="320" xfId="0" applyFont="1" applyFill="1" applyBorder="1" applyAlignment="1" applyProtection="1">
      <alignment horizontal="justify"/>
      <protection locked="0"/>
    </xf>
    <xf numFmtId="169" fontId="13" fillId="0" borderId="310" xfId="1" applyNumberFormat="1" applyFont="1" applyFill="1" applyBorder="1" applyAlignment="1" applyProtection="1">
      <alignment horizontal="center"/>
      <protection locked="0"/>
    </xf>
    <xf numFmtId="49" fontId="25" fillId="2" borderId="48" xfId="0" applyNumberFormat="1" applyFont="1" applyFill="1" applyBorder="1" applyAlignment="1" applyProtection="1">
      <alignment horizontal="center"/>
      <protection locked="0"/>
    </xf>
    <xf numFmtId="0" fontId="137" fillId="23" borderId="9" xfId="0" applyFont="1" applyFill="1" applyBorder="1" applyAlignment="1" applyProtection="1">
      <alignment horizontal="justify"/>
      <protection locked="0"/>
    </xf>
    <xf numFmtId="0" fontId="137" fillId="23" borderId="8" xfId="0" applyFont="1" applyFill="1" applyBorder="1" applyAlignment="1" applyProtection="1">
      <alignment horizontal="justify"/>
      <protection locked="0"/>
    </xf>
    <xf numFmtId="0" fontId="137" fillId="23" borderId="320" xfId="0" applyFont="1" applyFill="1" applyBorder="1" applyAlignment="1" applyProtection="1">
      <alignment horizontal="justify"/>
      <protection locked="0"/>
    </xf>
    <xf numFmtId="0" fontId="62" fillId="23" borderId="263" xfId="0" applyFont="1" applyFill="1" applyBorder="1" applyAlignment="1" applyProtection="1">
      <protection locked="0"/>
    </xf>
    <xf numFmtId="0" fontId="62" fillId="23" borderId="260" xfId="0" applyFont="1" applyFill="1" applyBorder="1" applyAlignment="1" applyProtection="1">
      <protection locked="0"/>
    </xf>
    <xf numFmtId="49" fontId="25" fillId="2" borderId="332" xfId="0" applyNumberFormat="1" applyFont="1" applyFill="1" applyBorder="1" applyAlignment="1" applyProtection="1">
      <alignment horizontal="right"/>
      <protection locked="0"/>
    </xf>
    <xf numFmtId="49" fontId="25" fillId="2" borderId="333" xfId="0" applyNumberFormat="1" applyFont="1" applyFill="1" applyBorder="1" applyAlignment="1" applyProtection="1">
      <alignment horizontal="right"/>
      <protection locked="0"/>
    </xf>
    <xf numFmtId="43" fontId="64" fillId="23" borderId="78" xfId="1" applyFont="1" applyFill="1" applyBorder="1" applyAlignment="1" applyProtection="1">
      <alignment horizontal="left"/>
      <protection locked="0"/>
    </xf>
    <xf numFmtId="43" fontId="64" fillId="23" borderId="91" xfId="1" applyFont="1" applyFill="1" applyBorder="1" applyAlignment="1" applyProtection="1">
      <alignment horizontal="left"/>
      <protection locked="0"/>
    </xf>
    <xf numFmtId="43" fontId="64" fillId="21" borderId="319" xfId="1" applyFont="1" applyFill="1" applyBorder="1" applyAlignment="1" applyProtection="1">
      <alignment horizontal="center"/>
      <protection locked="0"/>
    </xf>
    <xf numFmtId="43" fontId="64" fillId="30" borderId="326" xfId="1" applyFont="1" applyFill="1" applyBorder="1" applyAlignment="1" applyProtection="1">
      <alignment horizontal="right"/>
      <protection locked="0"/>
    </xf>
    <xf numFmtId="43" fontId="64" fillId="30" borderId="319" xfId="1" applyFont="1" applyFill="1" applyBorder="1" applyAlignment="1" applyProtection="1">
      <alignment horizontal="right"/>
      <protection locked="0"/>
    </xf>
    <xf numFmtId="43" fontId="64" fillId="21" borderId="8" xfId="1" applyFont="1" applyFill="1" applyBorder="1" applyAlignment="1" applyProtection="1">
      <alignment horizontal="center"/>
      <protection locked="0"/>
    </xf>
    <xf numFmtId="43" fontId="64" fillId="21" borderId="357" xfId="1" applyFont="1" applyFill="1" applyBorder="1" applyAlignment="1" applyProtection="1">
      <alignment horizontal="center"/>
      <protection locked="0"/>
    </xf>
    <xf numFmtId="43" fontId="13" fillId="17" borderId="363" xfId="1" applyFont="1" applyFill="1" applyBorder="1" applyAlignment="1" applyProtection="1">
      <alignment horizontal="center"/>
      <protection locked="0"/>
    </xf>
    <xf numFmtId="43" fontId="13" fillId="24" borderId="363" xfId="1" applyFont="1" applyFill="1" applyBorder="1" applyAlignment="1" applyProtection="1">
      <alignment horizontal="center"/>
      <protection locked="0"/>
    </xf>
    <xf numFmtId="169" fontId="87" fillId="26" borderId="429" xfId="1" applyNumberFormat="1" applyFont="1" applyFill="1" applyBorder="1" applyAlignment="1" applyProtection="1">
      <alignment horizontal="center"/>
      <protection locked="0"/>
    </xf>
    <xf numFmtId="43" fontId="13" fillId="0" borderId="363" xfId="1" applyFont="1" applyFill="1" applyBorder="1" applyAlignment="1" applyProtection="1">
      <alignment horizontal="center"/>
      <protection locked="0"/>
    </xf>
    <xf numFmtId="49" fontId="25" fillId="2" borderId="9" xfId="0" applyNumberFormat="1" applyFont="1" applyFill="1" applyBorder="1" applyAlignment="1" applyProtection="1">
      <alignment horizontal="center"/>
      <protection locked="0"/>
    </xf>
    <xf numFmtId="49" fontId="25" fillId="2" borderId="8" xfId="0" applyNumberFormat="1" applyFont="1" applyFill="1" applyBorder="1" applyAlignment="1" applyProtection="1">
      <alignment horizontal="center"/>
      <protection locked="0"/>
    </xf>
    <xf numFmtId="49" fontId="133" fillId="2" borderId="9" xfId="0" applyNumberFormat="1" applyFont="1" applyFill="1" applyBorder="1" applyAlignment="1" applyProtection="1">
      <alignment horizontal="center"/>
      <protection locked="0"/>
    </xf>
    <xf numFmtId="49" fontId="133" fillId="2" borderId="8" xfId="0" applyNumberFormat="1" applyFont="1" applyFill="1" applyBorder="1" applyAlignment="1" applyProtection="1">
      <alignment horizontal="center"/>
      <protection locked="0"/>
    </xf>
    <xf numFmtId="0" fontId="64" fillId="23" borderId="310" xfId="0" applyFont="1" applyFill="1" applyBorder="1" applyAlignment="1" applyProtection="1">
      <alignment horizontal="center"/>
      <protection locked="0"/>
    </xf>
    <xf numFmtId="169" fontId="64" fillId="31" borderId="310" xfId="1" applyNumberFormat="1" applyFont="1" applyFill="1" applyBorder="1" applyAlignment="1" applyProtection="1">
      <alignment horizontal="center"/>
      <protection locked="0"/>
    </xf>
    <xf numFmtId="0" fontId="106" fillId="2" borderId="260" xfId="0" applyFont="1" applyFill="1" applyBorder="1" applyAlignment="1" applyProtection="1">
      <alignment horizontal="center" vertical="center"/>
      <protection locked="0"/>
    </xf>
    <xf numFmtId="0" fontId="106" fillId="2" borderId="261" xfId="0" applyFont="1" applyFill="1" applyBorder="1" applyAlignment="1" applyProtection="1">
      <alignment horizontal="center" vertical="center"/>
      <protection locked="0"/>
    </xf>
    <xf numFmtId="43" fontId="64" fillId="21" borderId="260" xfId="1" applyFont="1" applyFill="1" applyBorder="1" applyAlignment="1" applyProtection="1">
      <alignment horizontal="center"/>
      <protection locked="0"/>
    </xf>
    <xf numFmtId="0" fontId="114" fillId="20" borderId="308" xfId="0" applyFont="1" applyFill="1" applyBorder="1" applyAlignment="1" applyProtection="1">
      <alignment horizontal="center"/>
      <protection locked="0"/>
    </xf>
    <xf numFmtId="169" fontId="90" fillId="0" borderId="301" xfId="1" applyNumberFormat="1" applyFont="1" applyFill="1" applyBorder="1" applyAlignment="1" applyProtection="1">
      <alignment horizontal="right"/>
      <protection locked="0"/>
    </xf>
    <xf numFmtId="169" fontId="90" fillId="0" borderId="307" xfId="1" applyNumberFormat="1" applyFont="1" applyFill="1" applyBorder="1" applyAlignment="1" applyProtection="1">
      <alignment horizontal="right"/>
      <protection locked="0"/>
    </xf>
    <xf numFmtId="169" fontId="91" fillId="19" borderId="301" xfId="1" applyNumberFormat="1" applyFont="1" applyFill="1" applyBorder="1" applyAlignment="1" applyProtection="1">
      <alignment horizontal="center"/>
      <protection locked="0"/>
    </xf>
    <xf numFmtId="169" fontId="91" fillId="19" borderId="420" xfId="1" applyNumberFormat="1" applyFont="1" applyFill="1" applyBorder="1" applyAlignment="1" applyProtection="1">
      <alignment horizontal="center"/>
      <protection locked="0"/>
    </xf>
    <xf numFmtId="49" fontId="114" fillId="20" borderId="419" xfId="0" applyNumberFormat="1" applyFont="1" applyFill="1" applyBorder="1" applyAlignment="1" applyProtection="1">
      <alignment horizontal="center"/>
      <protection locked="0"/>
    </xf>
    <xf numFmtId="49" fontId="114" fillId="20" borderId="301" xfId="0" applyNumberFormat="1" applyFont="1" applyFill="1" applyBorder="1" applyAlignment="1" applyProtection="1">
      <alignment horizontal="center"/>
      <protection locked="0"/>
    </xf>
    <xf numFmtId="169" fontId="90" fillId="0" borderId="420" xfId="1" applyNumberFormat="1" applyFont="1" applyFill="1" applyBorder="1" applyAlignment="1" applyProtection="1">
      <alignment horizontal="center"/>
      <protection locked="0"/>
    </xf>
    <xf numFmtId="169" fontId="91" fillId="36" borderId="308" xfId="1" applyNumberFormat="1" applyFont="1" applyFill="1" applyBorder="1" applyAlignment="1" applyProtection="1">
      <alignment horizontal="center"/>
      <protection locked="0"/>
    </xf>
    <xf numFmtId="169" fontId="91" fillId="36" borderId="301" xfId="1" applyNumberFormat="1" applyFont="1" applyFill="1" applyBorder="1" applyAlignment="1" applyProtection="1">
      <alignment horizontal="center"/>
      <protection locked="0"/>
    </xf>
    <xf numFmtId="169" fontId="91" fillId="36" borderId="403" xfId="1" applyNumberFormat="1" applyFont="1" applyFill="1" applyBorder="1" applyAlignment="1" applyProtection="1">
      <alignment horizontal="center"/>
      <protection locked="0"/>
    </xf>
    <xf numFmtId="0" fontId="143" fillId="20" borderId="424" xfId="0" applyFont="1" applyFill="1" applyBorder="1" applyAlignment="1" applyProtection="1">
      <alignment horizontal="center" vertical="center"/>
      <protection locked="0"/>
    </xf>
    <xf numFmtId="0" fontId="143" fillId="20" borderId="425" xfId="0" applyFont="1" applyFill="1" applyBorder="1" applyAlignment="1" applyProtection="1">
      <alignment horizontal="center" vertical="center"/>
      <protection locked="0"/>
    </xf>
    <xf numFmtId="0" fontId="143" fillId="20" borderId="426" xfId="0" applyFont="1" applyFill="1" applyBorder="1" applyAlignment="1" applyProtection="1">
      <alignment horizontal="center" vertical="center"/>
      <protection locked="0"/>
    </xf>
    <xf numFmtId="0" fontId="143" fillId="20" borderId="309" xfId="0" applyFont="1" applyFill="1" applyBorder="1" applyAlignment="1" applyProtection="1">
      <alignment horizontal="center" vertical="center"/>
      <protection locked="0"/>
    </xf>
    <xf numFmtId="0" fontId="141" fillId="20" borderId="309" xfId="0" applyFont="1" applyFill="1" applyBorder="1" applyAlignment="1" applyProtection="1">
      <alignment horizontal="center" vertical="center"/>
      <protection locked="0"/>
    </xf>
    <xf numFmtId="0" fontId="141" fillId="20" borderId="305" xfId="0" applyFont="1" applyFill="1" applyBorder="1" applyAlignment="1" applyProtection="1">
      <alignment horizontal="center" vertical="center"/>
      <protection locked="0"/>
    </xf>
    <xf numFmtId="0" fontId="141" fillId="20" borderId="301" xfId="0" applyFont="1" applyFill="1" applyBorder="1" applyAlignment="1" applyProtection="1">
      <alignment horizontal="center" vertical="center"/>
      <protection locked="0"/>
    </xf>
    <xf numFmtId="0" fontId="141" fillId="20" borderId="307" xfId="0" applyFont="1" applyFill="1" applyBorder="1" applyAlignment="1" applyProtection="1">
      <alignment horizontal="center" vertical="center"/>
      <protection locked="0"/>
    </xf>
    <xf numFmtId="0" fontId="114" fillId="20" borderId="308" xfId="0" applyFont="1" applyFill="1" applyBorder="1" applyAlignment="1" applyProtection="1">
      <alignment horizontal="center" vertical="center"/>
      <protection locked="0"/>
    </xf>
    <xf numFmtId="0" fontId="114" fillId="20" borderId="301" xfId="0" applyFont="1" applyFill="1" applyBorder="1" applyAlignment="1" applyProtection="1">
      <alignment horizontal="center" vertical="center"/>
      <protection locked="0"/>
    </xf>
    <xf numFmtId="169" fontId="87" fillId="0" borderId="301" xfId="1" applyNumberFormat="1" applyFont="1" applyFill="1" applyBorder="1" applyAlignment="1" applyProtection="1">
      <alignment horizontal="right"/>
      <protection locked="0"/>
    </xf>
    <xf numFmtId="169" fontId="87" fillId="0" borderId="307" xfId="1" applyNumberFormat="1" applyFont="1" applyFill="1" applyBorder="1" applyAlignment="1" applyProtection="1">
      <alignment horizontal="right"/>
      <protection locked="0"/>
    </xf>
    <xf numFmtId="0" fontId="137" fillId="23" borderId="263" xfId="0" applyFont="1" applyFill="1" applyBorder="1" applyAlignment="1" applyProtection="1">
      <protection locked="0"/>
    </xf>
    <xf numFmtId="0" fontId="137" fillId="23" borderId="260" xfId="0" applyFont="1" applyFill="1" applyBorder="1" applyAlignment="1" applyProtection="1">
      <protection locked="0"/>
    </xf>
    <xf numFmtId="0" fontId="61" fillId="23" borderId="310" xfId="0" applyFont="1" applyFill="1" applyBorder="1" applyAlignment="1" applyProtection="1">
      <alignment horizontal="center"/>
      <protection locked="0"/>
    </xf>
    <xf numFmtId="0" fontId="31" fillId="2" borderId="150" xfId="0" applyFont="1" applyFill="1" applyBorder="1" applyAlignment="1" applyProtection="1">
      <alignment horizontal="center"/>
      <protection locked="0"/>
    </xf>
    <xf numFmtId="0" fontId="31" fillId="2" borderId="142" xfId="0" applyFont="1" applyFill="1" applyBorder="1" applyAlignment="1" applyProtection="1">
      <alignment horizontal="center"/>
      <protection locked="0"/>
    </xf>
    <xf numFmtId="0" fontId="64" fillId="23" borderId="312" xfId="0" applyFont="1" applyFill="1" applyBorder="1" applyAlignment="1" applyProtection="1">
      <alignment horizontal="center" vertical="center" textRotation="90"/>
      <protection locked="0"/>
    </xf>
    <xf numFmtId="0" fontId="64" fillId="23" borderId="0" xfId="0" applyFont="1" applyFill="1" applyBorder="1" applyAlignment="1" applyProtection="1">
      <alignment horizontal="center" vertical="center" textRotation="90"/>
      <protection locked="0"/>
    </xf>
    <xf numFmtId="0" fontId="64" fillId="23" borderId="317" xfId="0" applyFont="1" applyFill="1" applyBorder="1" applyAlignment="1" applyProtection="1">
      <alignment horizontal="center" vertical="center" textRotation="90"/>
      <protection locked="0"/>
    </xf>
    <xf numFmtId="169" fontId="88" fillId="19" borderId="301" xfId="1" applyNumberFormat="1" applyFont="1" applyFill="1" applyBorder="1" applyAlignment="1" applyProtection="1">
      <alignment horizontal="right"/>
      <protection locked="0"/>
    </xf>
    <xf numFmtId="169" fontId="88" fillId="19" borderId="307" xfId="1" applyNumberFormat="1" applyFont="1" applyFill="1" applyBorder="1" applyAlignment="1" applyProtection="1">
      <alignment horizontal="right"/>
      <protection locked="0"/>
    </xf>
    <xf numFmtId="43" fontId="13" fillId="0" borderId="253" xfId="1" applyFont="1" applyFill="1" applyBorder="1" applyAlignment="1" applyProtection="1">
      <alignment horizontal="center"/>
      <protection locked="0"/>
    </xf>
    <xf numFmtId="43" fontId="26" fillId="0" borderId="8" xfId="1" applyFont="1" applyFill="1" applyBorder="1" applyAlignment="1" applyProtection="1">
      <alignment horizontal="center"/>
      <protection locked="0"/>
    </xf>
    <xf numFmtId="49" fontId="114" fillId="20" borderId="421" xfId="0" applyNumberFormat="1" applyFont="1" applyFill="1" applyBorder="1" applyAlignment="1" applyProtection="1">
      <alignment horizontal="center"/>
      <protection locked="0"/>
    </xf>
    <xf numFmtId="49" fontId="114" fillId="20" borderId="422" xfId="0" applyNumberFormat="1" applyFont="1" applyFill="1" applyBorder="1" applyAlignment="1" applyProtection="1">
      <alignment horizontal="center"/>
      <protection locked="0"/>
    </xf>
    <xf numFmtId="169" fontId="91" fillId="19" borderId="413" xfId="1" applyNumberFormat="1" applyFont="1" applyFill="1" applyBorder="1" applyAlignment="1" applyProtection="1">
      <alignment horizontal="center"/>
      <protection locked="0"/>
    </xf>
    <xf numFmtId="169" fontId="15" fillId="36" borderId="321" xfId="1" applyNumberFormat="1" applyFont="1" applyFill="1" applyBorder="1" applyAlignment="1" applyProtection="1">
      <alignment horizontal="center"/>
      <protection locked="0"/>
    </xf>
    <xf numFmtId="169" fontId="15" fillId="36" borderId="322" xfId="1" applyNumberFormat="1" applyFont="1" applyFill="1" applyBorder="1" applyAlignment="1" applyProtection="1">
      <alignment horizontal="center"/>
      <protection locked="0"/>
    </xf>
    <xf numFmtId="169" fontId="13" fillId="0" borderId="321" xfId="1" applyNumberFormat="1" applyFont="1" applyFill="1" applyBorder="1" applyAlignment="1" applyProtection="1">
      <alignment horizontal="center"/>
      <protection locked="0"/>
    </xf>
    <xf numFmtId="169" fontId="13" fillId="0" borderId="322" xfId="1" applyNumberFormat="1" applyFont="1" applyFill="1" applyBorder="1" applyAlignment="1" applyProtection="1">
      <alignment horizontal="center"/>
      <protection locked="0"/>
    </xf>
    <xf numFmtId="169" fontId="91" fillId="19" borderId="368" xfId="1" applyNumberFormat="1" applyFont="1" applyFill="1" applyBorder="1" applyAlignment="1" applyProtection="1">
      <alignment horizontal="center"/>
      <protection locked="0"/>
    </xf>
    <xf numFmtId="169" fontId="91" fillId="19" borderId="415" xfId="1" applyNumberFormat="1" applyFont="1" applyFill="1" applyBorder="1" applyAlignment="1" applyProtection="1">
      <alignment horizontal="center"/>
      <protection locked="0"/>
    </xf>
    <xf numFmtId="169" fontId="91" fillId="19" borderId="422" xfId="1" applyNumberFormat="1" applyFont="1" applyFill="1" applyBorder="1" applyAlignment="1" applyProtection="1">
      <alignment horizontal="center"/>
      <protection locked="0"/>
    </xf>
    <xf numFmtId="169" fontId="91" fillId="19" borderId="423" xfId="1" applyNumberFormat="1" applyFont="1" applyFill="1" applyBorder="1" applyAlignment="1" applyProtection="1">
      <alignment horizontal="center"/>
      <protection locked="0"/>
    </xf>
    <xf numFmtId="169" fontId="91" fillId="36" borderId="367" xfId="1" applyNumberFormat="1" applyFont="1" applyFill="1" applyBorder="1" applyAlignment="1" applyProtection="1">
      <alignment horizontal="center"/>
      <protection locked="0"/>
    </xf>
    <xf numFmtId="169" fontId="91" fillId="36" borderId="409" xfId="1" applyNumberFormat="1" applyFont="1" applyFill="1" applyBorder="1" applyAlignment="1" applyProtection="1">
      <alignment horizontal="center"/>
      <protection locked="0"/>
    </xf>
    <xf numFmtId="169" fontId="13" fillId="0" borderId="307" xfId="1" applyNumberFormat="1" applyFont="1" applyFill="1" applyBorder="1" applyAlignment="1" applyProtection="1">
      <alignment horizontal="center"/>
      <protection locked="0"/>
    </xf>
    <xf numFmtId="169" fontId="13" fillId="0" borderId="255" xfId="1" applyNumberFormat="1" applyFont="1" applyFill="1" applyBorder="1" applyAlignment="1" applyProtection="1">
      <alignment horizontal="center"/>
      <protection locked="0"/>
    </xf>
    <xf numFmtId="169" fontId="13" fillId="0" borderId="410" xfId="1" applyNumberFormat="1" applyFont="1" applyFill="1" applyBorder="1" applyAlignment="1" applyProtection="1">
      <alignment horizontal="center"/>
      <protection locked="0"/>
    </xf>
    <xf numFmtId="43" fontId="26" fillId="0" borderId="253" xfId="1" applyFont="1" applyFill="1" applyBorder="1" applyAlignment="1" applyProtection="1">
      <alignment horizontal="center"/>
      <protection locked="0"/>
    </xf>
    <xf numFmtId="43" fontId="26" fillId="0" borderId="10" xfId="1" applyFont="1" applyFill="1" applyBorder="1" applyAlignment="1" applyProtection="1">
      <alignment horizontal="center"/>
      <protection locked="0"/>
    </xf>
    <xf numFmtId="0" fontId="141" fillId="20" borderId="416" xfId="0" applyFont="1" applyFill="1" applyBorder="1" applyAlignment="1" applyProtection="1">
      <alignment horizontal="center" vertical="center"/>
      <protection locked="0"/>
    </xf>
    <xf numFmtId="0" fontId="141" fillId="20" borderId="402" xfId="0" applyFont="1" applyFill="1" applyBorder="1" applyAlignment="1" applyProtection="1">
      <alignment horizontal="center" vertical="center"/>
      <protection locked="0"/>
    </xf>
    <xf numFmtId="0" fontId="141" fillId="20" borderId="407" xfId="0" applyFont="1" applyFill="1" applyBorder="1" applyAlignment="1" applyProtection="1">
      <alignment horizontal="center" vertical="center"/>
      <protection locked="0"/>
    </xf>
    <xf numFmtId="0" fontId="141" fillId="20" borderId="304" xfId="0" applyFont="1" applyFill="1" applyBorder="1" applyAlignment="1" applyProtection="1">
      <alignment horizontal="center" vertical="center"/>
      <protection locked="0"/>
    </xf>
    <xf numFmtId="0" fontId="141" fillId="20" borderId="0" xfId="0" applyFont="1" applyFill="1" applyBorder="1" applyAlignment="1" applyProtection="1">
      <alignment horizontal="center" vertical="center"/>
      <protection locked="0"/>
    </xf>
    <xf numFmtId="0" fontId="141" fillId="20" borderId="408" xfId="0" applyFont="1" applyFill="1" applyBorder="1" applyAlignment="1" applyProtection="1">
      <alignment horizontal="center" vertical="center"/>
      <protection locked="0"/>
    </xf>
    <xf numFmtId="43" fontId="15" fillId="8" borderId="253" xfId="1" applyFont="1" applyFill="1" applyBorder="1" applyAlignment="1" applyProtection="1">
      <alignment horizontal="center"/>
      <protection locked="0"/>
    </xf>
    <xf numFmtId="43" fontId="15" fillId="8" borderId="8" xfId="1" applyFont="1" applyFill="1" applyBorder="1" applyAlignment="1" applyProtection="1">
      <alignment horizontal="center"/>
      <protection locked="0"/>
    </xf>
    <xf numFmtId="49" fontId="25" fillId="2" borderId="47" xfId="0" applyNumberFormat="1" applyFont="1" applyFill="1" applyBorder="1" applyAlignment="1" applyProtection="1">
      <alignment horizontal="center"/>
      <protection locked="0"/>
    </xf>
    <xf numFmtId="49" fontId="25" fillId="2" borderId="69" xfId="0" applyNumberFormat="1" applyFont="1" applyFill="1" applyBorder="1" applyAlignment="1" applyProtection="1">
      <alignment horizontal="center"/>
      <protection locked="0"/>
    </xf>
    <xf numFmtId="49" fontId="25" fillId="2" borderId="45" xfId="0" applyNumberFormat="1" applyFont="1" applyFill="1" applyBorder="1" applyAlignment="1" applyProtection="1">
      <alignment horizontal="center"/>
      <protection locked="0"/>
    </xf>
    <xf numFmtId="49" fontId="25" fillId="2" borderId="9" xfId="0" applyNumberFormat="1" applyFont="1" applyFill="1" applyBorder="1" applyAlignment="1" applyProtection="1">
      <alignment horizontal="right"/>
      <protection locked="0"/>
    </xf>
    <xf numFmtId="49" fontId="25" fillId="2" borderId="8" xfId="0" applyNumberFormat="1" applyFont="1" applyFill="1" applyBorder="1" applyAlignment="1" applyProtection="1">
      <alignment horizontal="right"/>
      <protection locked="0"/>
    </xf>
    <xf numFmtId="49" fontId="25" fillId="2" borderId="10" xfId="0" applyNumberFormat="1" applyFont="1" applyFill="1" applyBorder="1" applyAlignment="1" applyProtection="1">
      <alignment horizontal="right"/>
      <protection locked="0"/>
    </xf>
    <xf numFmtId="43" fontId="26" fillId="0" borderId="252" xfId="1" applyFont="1" applyFill="1" applyBorder="1" applyAlignment="1" applyProtection="1">
      <alignment horizontal="center"/>
      <protection locked="0"/>
    </xf>
    <xf numFmtId="43" fontId="26" fillId="0" borderId="69" xfId="1" applyFont="1" applyFill="1" applyBorder="1" applyAlignment="1" applyProtection="1">
      <alignment horizontal="center"/>
      <protection locked="0"/>
    </xf>
    <xf numFmtId="43" fontId="26" fillId="0" borderId="260" xfId="1" applyFont="1" applyFill="1" applyBorder="1" applyAlignment="1" applyProtection="1">
      <alignment horizontal="center"/>
      <protection locked="0"/>
    </xf>
    <xf numFmtId="0" fontId="23" fillId="2" borderId="169" xfId="0" applyFont="1" applyFill="1" applyBorder="1" applyAlignment="1" applyProtection="1">
      <alignment horizontal="center"/>
      <protection locked="0"/>
    </xf>
    <xf numFmtId="43" fontId="26" fillId="8" borderId="43" xfId="1" applyFont="1" applyFill="1" applyBorder="1" applyAlignment="1" applyProtection="1">
      <alignment horizontal="center"/>
      <protection locked="0"/>
    </xf>
    <xf numFmtId="43" fontId="26" fillId="8" borderId="44" xfId="1" applyFont="1" applyFill="1" applyBorder="1" applyAlignment="1" applyProtection="1">
      <alignment horizontal="center"/>
      <protection locked="0"/>
    </xf>
    <xf numFmtId="43" fontId="26" fillId="8" borderId="48" xfId="1" applyFont="1" applyFill="1" applyBorder="1" applyAlignment="1" applyProtection="1">
      <alignment horizontal="center"/>
      <protection locked="0"/>
    </xf>
    <xf numFmtId="43" fontId="26" fillId="8" borderId="9" xfId="1" applyFont="1" applyFill="1" applyBorder="1" applyAlignment="1" applyProtection="1">
      <alignment horizontal="center"/>
      <protection locked="0"/>
    </xf>
    <xf numFmtId="43" fontId="26" fillId="0" borderId="166" xfId="1" applyFont="1" applyFill="1" applyBorder="1" applyAlignment="1" applyProtection="1">
      <alignment horizontal="center"/>
      <protection locked="0"/>
    </xf>
    <xf numFmtId="43" fontId="26" fillId="8" borderId="167" xfId="1" applyFont="1" applyFill="1" applyBorder="1" applyAlignment="1" applyProtection="1">
      <alignment horizontal="center"/>
      <protection locked="0"/>
    </xf>
    <xf numFmtId="0" fontId="26" fillId="2" borderId="311" xfId="0" applyFont="1" applyFill="1" applyBorder="1" applyAlignment="1" applyProtection="1">
      <alignment horizontal="center"/>
      <protection locked="0"/>
    </xf>
    <xf numFmtId="0" fontId="26" fillId="2" borderId="312" xfId="0" applyFont="1" applyFill="1" applyBorder="1" applyAlignment="1" applyProtection="1">
      <alignment horizontal="center"/>
      <protection locked="0"/>
    </xf>
    <xf numFmtId="0" fontId="26" fillId="2" borderId="313" xfId="0" applyFont="1" applyFill="1" applyBorder="1" applyAlignment="1" applyProtection="1">
      <alignment horizontal="center"/>
      <protection locked="0"/>
    </xf>
    <xf numFmtId="0" fontId="24" fillId="2" borderId="314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24" fillId="2" borderId="315" xfId="0" applyFont="1" applyFill="1" applyBorder="1" applyAlignment="1" applyProtection="1">
      <alignment horizontal="center"/>
      <protection locked="0"/>
    </xf>
    <xf numFmtId="0" fontId="108" fillId="2" borderId="48" xfId="0" applyFont="1" applyFill="1" applyBorder="1" applyAlignment="1" applyProtection="1">
      <alignment horizontal="left"/>
      <protection locked="0"/>
    </xf>
    <xf numFmtId="49" fontId="25" fillId="2" borderId="44" xfId="0" applyNumberFormat="1" applyFont="1" applyFill="1" applyBorder="1" applyAlignment="1" applyProtection="1">
      <alignment horizontal="right"/>
      <protection locked="0"/>
    </xf>
    <xf numFmtId="49" fontId="25" fillId="2" borderId="70" xfId="0" applyNumberFormat="1" applyFont="1" applyFill="1" applyBorder="1" applyAlignment="1" applyProtection="1">
      <alignment horizontal="right"/>
      <protection locked="0"/>
    </xf>
    <xf numFmtId="49" fontId="25" fillId="2" borderId="42" xfId="0" applyNumberFormat="1" applyFont="1" applyFill="1" applyBorder="1" applyAlignment="1" applyProtection="1">
      <alignment horizontal="right"/>
      <protection locked="0"/>
    </xf>
    <xf numFmtId="0" fontId="27" fillId="2" borderId="314" xfId="0" applyFont="1" applyFill="1" applyBorder="1" applyAlignment="1" applyProtection="1">
      <alignment horizontal="right"/>
      <protection locked="0"/>
    </xf>
    <xf numFmtId="0" fontId="27" fillId="2" borderId="0" xfId="0" applyFont="1" applyFill="1" applyBorder="1" applyAlignment="1" applyProtection="1">
      <alignment horizontal="right"/>
      <protection locked="0"/>
    </xf>
    <xf numFmtId="0" fontId="27" fillId="2" borderId="315" xfId="0" applyFont="1" applyFill="1" applyBorder="1" applyAlignment="1" applyProtection="1">
      <alignment horizontal="right"/>
      <protection locked="0"/>
    </xf>
    <xf numFmtId="0" fontId="27" fillId="2" borderId="316" xfId="0" applyFont="1" applyFill="1" applyBorder="1" applyAlignment="1" applyProtection="1">
      <alignment horizontal="right"/>
      <protection locked="0"/>
    </xf>
    <xf numFmtId="0" fontId="27" fillId="2" borderId="317" xfId="0" applyFont="1" applyFill="1" applyBorder="1" applyAlignment="1" applyProtection="1">
      <alignment horizontal="right"/>
      <protection locked="0"/>
    </xf>
    <xf numFmtId="0" fontId="27" fillId="2" borderId="318" xfId="0" applyFont="1" applyFill="1" applyBorder="1" applyAlignment="1" applyProtection="1">
      <alignment horizontal="right"/>
      <protection locked="0"/>
    </xf>
    <xf numFmtId="169" fontId="87" fillId="0" borderId="310" xfId="1" applyNumberFormat="1" applyFont="1" applyFill="1" applyBorder="1" applyAlignment="1" applyProtection="1">
      <alignment horizontal="center"/>
      <protection locked="0"/>
    </xf>
    <xf numFmtId="0" fontId="37" fillId="0" borderId="48" xfId="0" applyFont="1" applyBorder="1" applyAlignment="1" applyProtection="1">
      <alignment horizontal="center"/>
      <protection locked="0"/>
    </xf>
    <xf numFmtId="43" fontId="26" fillId="8" borderId="94" xfId="1" applyFont="1" applyFill="1" applyBorder="1" applyAlignment="1" applyProtection="1">
      <alignment horizontal="center"/>
      <protection locked="0"/>
    </xf>
    <xf numFmtId="43" fontId="26" fillId="8" borderId="115" xfId="1" applyFont="1" applyFill="1" applyBorder="1" applyAlignment="1" applyProtection="1">
      <alignment horizontal="center"/>
      <protection locked="0"/>
    </xf>
    <xf numFmtId="43" fontId="26" fillId="0" borderId="48" xfId="1" applyFont="1" applyFill="1" applyBorder="1" applyAlignment="1" applyProtection="1">
      <alignment horizontal="center"/>
      <protection locked="0"/>
    </xf>
    <xf numFmtId="43" fontId="26" fillId="0" borderId="9" xfId="1" applyFont="1" applyFill="1" applyBorder="1" applyAlignment="1" applyProtection="1">
      <alignment horizontal="center"/>
      <protection locked="0"/>
    </xf>
    <xf numFmtId="43" fontId="26" fillId="0" borderId="45" xfId="1" applyFont="1" applyFill="1" applyBorder="1" applyAlignment="1" applyProtection="1">
      <alignment horizontal="center"/>
      <protection locked="0"/>
    </xf>
    <xf numFmtId="43" fontId="26" fillId="0" borderId="46" xfId="1" applyFont="1" applyFill="1" applyBorder="1" applyAlignment="1" applyProtection="1">
      <alignment horizontal="center"/>
      <protection locked="0"/>
    </xf>
    <xf numFmtId="43" fontId="26" fillId="0" borderId="47" xfId="1" applyFont="1" applyFill="1" applyBorder="1" applyAlignment="1" applyProtection="1">
      <alignment horizontal="center"/>
      <protection locked="0"/>
    </xf>
    <xf numFmtId="43" fontId="26" fillId="8" borderId="46" xfId="1" applyFont="1" applyFill="1" applyBorder="1" applyAlignment="1" applyProtection="1">
      <alignment horizontal="center"/>
      <protection locked="0"/>
    </xf>
    <xf numFmtId="43" fontId="26" fillId="8" borderId="47" xfId="1" applyFont="1" applyFill="1" applyBorder="1" applyAlignment="1" applyProtection="1">
      <alignment horizontal="center"/>
      <protection locked="0"/>
    </xf>
    <xf numFmtId="169" fontId="13" fillId="29" borderId="310" xfId="1" applyNumberFormat="1" applyFont="1" applyFill="1" applyBorder="1" applyAlignment="1" applyProtection="1">
      <alignment horizontal="center"/>
      <protection locked="0"/>
    </xf>
    <xf numFmtId="43" fontId="41" fillId="17" borderId="42" xfId="1" applyFont="1" applyFill="1" applyBorder="1" applyAlignment="1" applyProtection="1">
      <alignment horizontal="center"/>
      <protection locked="0"/>
    </xf>
    <xf numFmtId="43" fontId="41" fillId="17" borderId="43" xfId="1" applyFont="1" applyFill="1" applyBorder="1" applyAlignment="1" applyProtection="1">
      <alignment horizontal="center"/>
      <protection locked="0"/>
    </xf>
    <xf numFmtId="43" fontId="41" fillId="17" borderId="44" xfId="1" applyFont="1" applyFill="1" applyBorder="1" applyAlignment="1" applyProtection="1">
      <alignment horizontal="center"/>
      <protection locked="0"/>
    </xf>
    <xf numFmtId="169" fontId="13" fillId="29" borderId="326" xfId="1" applyNumberFormat="1" applyFont="1" applyFill="1" applyBorder="1" applyAlignment="1" applyProtection="1">
      <alignment horizontal="center"/>
      <protection locked="0"/>
    </xf>
    <xf numFmtId="0" fontId="64" fillId="31" borderId="310" xfId="0" applyFont="1" applyFill="1" applyBorder="1" applyProtection="1">
      <protection locked="0"/>
    </xf>
    <xf numFmtId="169" fontId="13" fillId="29" borderId="325" xfId="1" applyNumberFormat="1" applyFont="1" applyFill="1" applyBorder="1" applyAlignment="1" applyProtection="1">
      <alignment horizontal="center"/>
      <protection locked="0"/>
    </xf>
    <xf numFmtId="169" fontId="64" fillId="31" borderId="326" xfId="1" applyNumberFormat="1" applyFont="1" applyFill="1" applyBorder="1" applyAlignment="1" applyProtection="1">
      <alignment horizontal="center"/>
      <protection locked="0"/>
    </xf>
    <xf numFmtId="43" fontId="26" fillId="0" borderId="42" xfId="1" applyFont="1" applyFill="1" applyBorder="1" applyAlignment="1" applyProtection="1">
      <alignment horizontal="center"/>
      <protection locked="0"/>
    </xf>
    <xf numFmtId="43" fontId="26" fillId="0" borderId="43" xfId="1" applyFont="1" applyFill="1" applyBorder="1" applyAlignment="1" applyProtection="1">
      <alignment horizontal="center"/>
      <protection locked="0"/>
    </xf>
    <xf numFmtId="43" fontId="26" fillId="0" borderId="44" xfId="1" applyFont="1" applyFill="1" applyBorder="1" applyAlignment="1" applyProtection="1">
      <alignment horizontal="center"/>
      <protection locked="0"/>
    </xf>
    <xf numFmtId="0" fontId="25" fillId="3" borderId="0" xfId="0" applyFont="1" applyFill="1" applyBorder="1" applyAlignment="1" applyProtection="1">
      <alignment horizontal="right"/>
      <protection locked="0"/>
    </xf>
    <xf numFmtId="43" fontId="26" fillId="0" borderId="167" xfId="1" applyFont="1" applyFill="1" applyBorder="1" applyAlignment="1" applyProtection="1">
      <alignment horizontal="center"/>
      <protection locked="0"/>
    </xf>
    <xf numFmtId="43" fontId="26" fillId="0" borderId="169" xfId="1" applyFont="1" applyFill="1" applyBorder="1" applyAlignment="1" applyProtection="1">
      <alignment horizontal="center"/>
      <protection locked="0"/>
    </xf>
    <xf numFmtId="43" fontId="41" fillId="17" borderId="94" xfId="1" applyFont="1" applyFill="1" applyBorder="1" applyAlignment="1" applyProtection="1">
      <alignment horizontal="center"/>
      <protection locked="0"/>
    </xf>
    <xf numFmtId="43" fontId="41" fillId="17" borderId="115" xfId="1" applyFont="1" applyFill="1" applyBorder="1" applyAlignment="1" applyProtection="1">
      <alignment horizontal="center"/>
      <protection locked="0"/>
    </xf>
    <xf numFmtId="43" fontId="41" fillId="17" borderId="92" xfId="1" applyFont="1" applyFill="1" applyBorder="1" applyAlignment="1" applyProtection="1">
      <alignment horizontal="center"/>
      <protection locked="0"/>
    </xf>
    <xf numFmtId="0" fontId="64" fillId="23" borderId="313" xfId="0" applyFont="1" applyFill="1" applyBorder="1" applyAlignment="1" applyProtection="1">
      <alignment horizontal="center" vertical="center" textRotation="90"/>
      <protection locked="0"/>
    </xf>
    <xf numFmtId="0" fontId="64" fillId="23" borderId="315" xfId="0" applyFont="1" applyFill="1" applyBorder="1" applyAlignment="1" applyProtection="1">
      <alignment horizontal="center" vertical="center" textRotation="90"/>
      <protection locked="0"/>
    </xf>
    <xf numFmtId="0" fontId="64" fillId="23" borderId="318" xfId="0" applyFont="1" applyFill="1" applyBorder="1" applyAlignment="1" applyProtection="1">
      <alignment horizontal="center" vertical="center" textRotation="90"/>
      <protection locked="0"/>
    </xf>
    <xf numFmtId="43" fontId="26" fillId="0" borderId="168" xfId="1" applyFont="1" applyFill="1" applyBorder="1" applyAlignment="1" applyProtection="1">
      <alignment horizontal="center"/>
      <protection locked="0"/>
    </xf>
    <xf numFmtId="43" fontId="26" fillId="8" borderId="92" xfId="1" applyFont="1" applyFill="1" applyBorder="1" applyAlignment="1" applyProtection="1">
      <alignment horizontal="center"/>
      <protection locked="0"/>
    </xf>
    <xf numFmtId="43" fontId="37" fillId="0" borderId="48" xfId="1" applyFont="1" applyBorder="1" applyAlignment="1" applyProtection="1">
      <alignment horizontal="left"/>
      <protection locked="0"/>
    </xf>
    <xf numFmtId="43" fontId="26" fillId="0" borderId="48" xfId="1" applyFont="1" applyBorder="1" applyAlignment="1" applyProtection="1">
      <alignment horizontal="center"/>
      <protection locked="0"/>
    </xf>
    <xf numFmtId="43" fontId="41" fillId="17" borderId="169" xfId="1" applyFont="1" applyFill="1" applyBorder="1" applyAlignment="1" applyProtection="1">
      <alignment horizontal="center"/>
      <protection locked="0"/>
    </xf>
    <xf numFmtId="169" fontId="64" fillId="31" borderId="325" xfId="1" applyNumberFormat="1" applyFont="1" applyFill="1" applyBorder="1" applyAlignment="1" applyProtection="1">
      <alignment horizontal="center"/>
      <protection locked="0"/>
    </xf>
    <xf numFmtId="0" fontId="13" fillId="29" borderId="310" xfId="0" applyFont="1" applyFill="1" applyBorder="1" applyProtection="1">
      <protection locked="0"/>
    </xf>
    <xf numFmtId="43" fontId="26" fillId="0" borderId="363" xfId="1" applyFont="1" applyFill="1" applyBorder="1" applyAlignment="1" applyProtection="1">
      <alignment horizontal="center"/>
      <protection locked="0"/>
    </xf>
    <xf numFmtId="0" fontId="13" fillId="3" borderId="70" xfId="0" applyFont="1" applyFill="1" applyBorder="1" applyAlignment="1" applyProtection="1">
      <alignment horizontal="center"/>
      <protection locked="0"/>
    </xf>
    <xf numFmtId="0" fontId="13" fillId="3" borderId="369" xfId="0" applyFont="1" applyFill="1" applyBorder="1" applyAlignment="1" applyProtection="1">
      <alignment horizontal="center"/>
      <protection locked="0"/>
    </xf>
    <xf numFmtId="49" fontId="133" fillId="13" borderId="176" xfId="0" applyNumberFormat="1" applyFont="1" applyFill="1" applyBorder="1" applyAlignment="1" applyProtection="1">
      <alignment horizontal="center"/>
      <protection locked="0"/>
    </xf>
    <xf numFmtId="49" fontId="133" fillId="13" borderId="102" xfId="0" applyNumberFormat="1" applyFont="1" applyFill="1" applyBorder="1" applyAlignment="1" applyProtection="1">
      <alignment horizontal="center"/>
      <protection locked="0"/>
    </xf>
    <xf numFmtId="49" fontId="25" fillId="2" borderId="10" xfId="0" applyNumberFormat="1" applyFont="1" applyFill="1" applyBorder="1" applyAlignment="1" applyProtection="1">
      <alignment horizontal="center"/>
      <protection locked="0"/>
    </xf>
    <xf numFmtId="49" fontId="133" fillId="13" borderId="44" xfId="0" applyNumberFormat="1" applyFont="1" applyFill="1" applyBorder="1" applyAlignment="1" applyProtection="1">
      <alignment horizontal="center"/>
      <protection locked="0"/>
    </xf>
    <xf numFmtId="49" fontId="133" fillId="13" borderId="70" xfId="0" applyNumberFormat="1" applyFont="1" applyFill="1" applyBorder="1" applyAlignment="1" applyProtection="1">
      <alignment horizontal="center"/>
      <protection locked="0"/>
    </xf>
    <xf numFmtId="49" fontId="133" fillId="13" borderId="263" xfId="0" applyNumberFormat="1" applyFont="1" applyFill="1" applyBorder="1" applyAlignment="1" applyProtection="1">
      <alignment horizontal="center"/>
      <protection locked="0"/>
    </xf>
    <xf numFmtId="49" fontId="133" fillId="13" borderId="260" xfId="0" applyNumberFormat="1" applyFont="1" applyFill="1" applyBorder="1" applyAlignment="1" applyProtection="1">
      <alignment horizontal="center"/>
      <protection locked="0"/>
    </xf>
    <xf numFmtId="49" fontId="25" fillId="2" borderId="362" xfId="0" applyNumberFormat="1" applyFont="1" applyFill="1" applyBorder="1" applyAlignment="1" applyProtection="1">
      <alignment horizontal="right"/>
      <protection locked="0"/>
    </xf>
    <xf numFmtId="49" fontId="25" fillId="2" borderId="357" xfId="0" applyNumberFormat="1" applyFont="1" applyFill="1" applyBorder="1" applyAlignment="1" applyProtection="1">
      <alignment horizontal="right"/>
      <protection locked="0"/>
    </xf>
    <xf numFmtId="43" fontId="64" fillId="21" borderId="70" xfId="1" applyFont="1" applyFill="1" applyBorder="1" applyAlignment="1" applyProtection="1">
      <alignment horizontal="center"/>
      <protection locked="0"/>
    </xf>
    <xf numFmtId="43" fontId="64" fillId="21" borderId="369" xfId="1" applyFont="1" applyFill="1" applyBorder="1" applyAlignment="1" applyProtection="1">
      <alignment horizontal="center"/>
      <protection locked="0"/>
    </xf>
    <xf numFmtId="43" fontId="64" fillId="21" borderId="9" xfId="1" applyFont="1" applyFill="1" applyBorder="1" applyAlignment="1" applyProtection="1">
      <alignment horizontal="center"/>
      <protection locked="0"/>
    </xf>
    <xf numFmtId="175" fontId="26" fillId="0" borderId="191" xfId="1" applyNumberFormat="1" applyFont="1" applyFill="1" applyBorder="1" applyAlignment="1" applyProtection="1">
      <alignment horizontal="center"/>
      <protection locked="0"/>
    </xf>
    <xf numFmtId="175" fontId="26" fillId="0" borderId="135" xfId="1" applyNumberFormat="1" applyFont="1" applyFill="1" applyBorder="1" applyAlignment="1" applyProtection="1">
      <alignment horizontal="center"/>
      <protection locked="0"/>
    </xf>
    <xf numFmtId="175" fontId="26" fillId="0" borderId="192" xfId="1" applyNumberFormat="1" applyFont="1" applyFill="1" applyBorder="1" applyAlignment="1" applyProtection="1">
      <alignment horizontal="center"/>
      <protection locked="0"/>
    </xf>
    <xf numFmtId="0" fontId="31" fillId="2" borderId="151" xfId="0" applyFont="1" applyFill="1" applyBorder="1" applyAlignment="1" applyProtection="1">
      <alignment horizontal="center"/>
      <protection locked="0"/>
    </xf>
    <xf numFmtId="0" fontId="31" fillId="2" borderId="152" xfId="0" applyFont="1" applyFill="1" applyBorder="1" applyAlignment="1" applyProtection="1">
      <alignment horizontal="center"/>
      <protection locked="0"/>
    </xf>
    <xf numFmtId="0" fontId="31" fillId="2" borderId="101" xfId="0" applyFont="1" applyFill="1" applyBorder="1" applyAlignment="1" applyProtection="1">
      <alignment horizontal="left"/>
      <protection locked="0"/>
    </xf>
    <xf numFmtId="0" fontId="31" fillId="2" borderId="99" xfId="0" applyFont="1" applyFill="1" applyBorder="1" applyAlignment="1" applyProtection="1">
      <alignment horizontal="left"/>
      <protection locked="0"/>
    </xf>
    <xf numFmtId="0" fontId="64" fillId="23" borderId="311" xfId="0" applyFont="1" applyFill="1" applyBorder="1" applyAlignment="1" applyProtection="1">
      <alignment horizontal="center" vertical="center" textRotation="90"/>
      <protection locked="0"/>
    </xf>
    <xf numFmtId="0" fontId="64" fillId="23" borderId="314" xfId="0" applyFont="1" applyFill="1" applyBorder="1" applyAlignment="1" applyProtection="1">
      <alignment horizontal="center" vertical="center" textRotation="90"/>
      <protection locked="0"/>
    </xf>
    <xf numFmtId="0" fontId="64" fillId="23" borderId="316" xfId="0" applyFont="1" applyFill="1" applyBorder="1" applyAlignment="1" applyProtection="1">
      <alignment horizontal="center" vertical="center" textRotation="90"/>
      <protection locked="0"/>
    </xf>
    <xf numFmtId="43" fontId="87" fillId="0" borderId="48" xfId="1" applyFont="1" applyFill="1" applyBorder="1" applyAlignment="1" applyProtection="1">
      <alignment horizontal="right"/>
      <protection locked="0"/>
    </xf>
    <xf numFmtId="0" fontId="107" fillId="2" borderId="48" xfId="0" applyFont="1" applyFill="1" applyBorder="1" applyAlignment="1" applyProtection="1">
      <alignment horizontal="center" vertical="center"/>
      <protection locked="0"/>
    </xf>
    <xf numFmtId="175" fontId="26" fillId="8" borderId="131" xfId="1" applyNumberFormat="1" applyFont="1" applyFill="1" applyBorder="1" applyAlignment="1" applyProtection="1">
      <alignment horizontal="center"/>
      <protection locked="0"/>
    </xf>
    <xf numFmtId="175" fontId="26" fillId="8" borderId="132" xfId="1" applyNumberFormat="1" applyFont="1" applyFill="1" applyBorder="1" applyAlignment="1" applyProtection="1">
      <alignment horizontal="center"/>
      <protection locked="0"/>
    </xf>
    <xf numFmtId="175" fontId="26" fillId="8" borderId="194" xfId="1" applyNumberFormat="1" applyFont="1" applyFill="1" applyBorder="1" applyAlignment="1" applyProtection="1">
      <alignment horizontal="center"/>
      <protection locked="0"/>
    </xf>
    <xf numFmtId="175" fontId="49" fillId="0" borderId="105" xfId="1" applyNumberFormat="1" applyFont="1" applyFill="1" applyBorder="1" applyAlignment="1" applyProtection="1">
      <alignment horizontal="center"/>
      <protection locked="0"/>
    </xf>
    <xf numFmtId="175" fontId="49" fillId="0" borderId="119" xfId="1" applyNumberFormat="1" applyFont="1" applyFill="1" applyBorder="1" applyAlignment="1" applyProtection="1">
      <alignment horizontal="center"/>
      <protection locked="0"/>
    </xf>
    <xf numFmtId="175" fontId="49" fillId="0" borderId="120" xfId="1" applyNumberFormat="1" applyFont="1" applyFill="1" applyBorder="1" applyAlignment="1" applyProtection="1">
      <alignment horizontal="center"/>
      <protection locked="0"/>
    </xf>
    <xf numFmtId="175" fontId="49" fillId="8" borderId="44" xfId="1" applyNumberFormat="1" applyFont="1" applyFill="1" applyBorder="1" applyAlignment="1" applyProtection="1">
      <alignment horizontal="center"/>
      <protection locked="0"/>
    </xf>
    <xf numFmtId="175" fontId="49" fillId="8" borderId="70" xfId="1" applyNumberFormat="1" applyFont="1" applyFill="1" applyBorder="1" applyAlignment="1" applyProtection="1">
      <alignment horizontal="center"/>
      <protection locked="0"/>
    </xf>
    <xf numFmtId="175" fontId="49" fillId="8" borderId="116" xfId="1" applyNumberFormat="1" applyFont="1" applyFill="1" applyBorder="1" applyAlignment="1" applyProtection="1">
      <alignment horizontal="center"/>
      <protection locked="0"/>
    </xf>
    <xf numFmtId="175" fontId="49" fillId="8" borderId="47" xfId="1" applyNumberFormat="1" applyFont="1" applyFill="1" applyBorder="1" applyAlignment="1" applyProtection="1">
      <alignment horizontal="center"/>
      <protection locked="0"/>
    </xf>
    <xf numFmtId="175" fontId="49" fillId="8" borderId="69" xfId="1" applyNumberFormat="1" applyFont="1" applyFill="1" applyBorder="1" applyAlignment="1" applyProtection="1">
      <alignment horizontal="center"/>
      <protection locked="0"/>
    </xf>
    <xf numFmtId="175" fontId="49" fillId="8" borderId="117" xfId="1" applyNumberFormat="1" applyFont="1" applyFill="1" applyBorder="1" applyAlignment="1" applyProtection="1">
      <alignment horizontal="center"/>
      <protection locked="0"/>
    </xf>
    <xf numFmtId="175" fontId="49" fillId="0" borderId="242" xfId="1" applyNumberFormat="1" applyFont="1" applyFill="1" applyBorder="1" applyAlignment="1" applyProtection="1">
      <alignment horizontal="center"/>
      <protection locked="0"/>
    </xf>
    <xf numFmtId="175" fontId="49" fillId="0" borderId="154" xfId="1" applyNumberFormat="1" applyFont="1" applyFill="1" applyBorder="1" applyAlignment="1" applyProtection="1">
      <alignment horizontal="center"/>
      <protection locked="0"/>
    </xf>
    <xf numFmtId="175" fontId="49" fillId="0" borderId="243" xfId="1" applyNumberFormat="1" applyFont="1" applyFill="1" applyBorder="1" applyAlignment="1" applyProtection="1">
      <alignment horizontal="center"/>
      <protection locked="0"/>
    </xf>
    <xf numFmtId="175" fontId="49" fillId="0" borderId="226" xfId="1" applyNumberFormat="1" applyFont="1" applyFill="1" applyBorder="1" applyAlignment="1" applyProtection="1">
      <alignment horizontal="center"/>
      <protection locked="0"/>
    </xf>
    <xf numFmtId="175" fontId="49" fillId="0" borderId="157" xfId="1" applyNumberFormat="1" applyFont="1" applyFill="1" applyBorder="1" applyAlignment="1" applyProtection="1">
      <alignment horizontal="center"/>
      <protection locked="0"/>
    </xf>
    <xf numFmtId="175" fontId="49" fillId="0" borderId="227" xfId="1" applyNumberFormat="1" applyFont="1" applyFill="1" applyBorder="1" applyAlignment="1" applyProtection="1">
      <alignment horizontal="center"/>
      <protection locked="0"/>
    </xf>
    <xf numFmtId="49" fontId="31" fillId="2" borderId="118" xfId="0" applyNumberFormat="1" applyFont="1" applyFill="1" applyBorder="1" applyAlignment="1" applyProtection="1">
      <alignment horizontal="center"/>
      <protection locked="0"/>
    </xf>
    <xf numFmtId="49" fontId="31" fillId="2" borderId="119" xfId="0" applyNumberFormat="1" applyFont="1" applyFill="1" applyBorder="1" applyAlignment="1" applyProtection="1">
      <alignment horizontal="center"/>
      <protection locked="0"/>
    </xf>
    <xf numFmtId="49" fontId="31" fillId="2" borderId="121" xfId="0" applyNumberFormat="1" applyFont="1" applyFill="1" applyBorder="1" applyAlignment="1" applyProtection="1">
      <alignment horizontal="center"/>
      <protection locked="0"/>
    </xf>
    <xf numFmtId="0" fontId="31" fillId="2" borderId="185" xfId="0" applyFont="1" applyFill="1" applyBorder="1" applyAlignment="1" applyProtection="1">
      <alignment horizontal="center"/>
      <protection locked="0"/>
    </xf>
    <xf numFmtId="0" fontId="31" fillId="2" borderId="190" xfId="0" applyFont="1" applyFill="1" applyBorder="1" applyAlignment="1" applyProtection="1">
      <alignment horizontal="center"/>
      <protection locked="0"/>
    </xf>
    <xf numFmtId="0" fontId="59" fillId="2" borderId="167" xfId="0" applyFont="1" applyFill="1" applyBorder="1" applyAlignment="1" applyProtection="1">
      <alignment horizontal="center"/>
      <protection locked="0"/>
    </xf>
    <xf numFmtId="43" fontId="64" fillId="21" borderId="0" xfId="1" applyFont="1" applyFill="1" applyBorder="1" applyAlignment="1" applyProtection="1">
      <alignment horizontal="center"/>
      <protection locked="0"/>
    </xf>
    <xf numFmtId="0" fontId="64" fillId="23" borderId="327" xfId="0" applyFont="1" applyFill="1" applyBorder="1" applyAlignment="1" applyProtection="1">
      <alignment horizontal="center" vertical="center" textRotation="90"/>
      <protection locked="0"/>
    </xf>
    <xf numFmtId="0" fontId="64" fillId="23" borderId="328" xfId="0" applyFont="1" applyFill="1" applyBorder="1" applyAlignment="1" applyProtection="1">
      <alignment horizontal="center" vertical="center" textRotation="90"/>
      <protection locked="0"/>
    </xf>
    <xf numFmtId="0" fontId="64" fillId="23" borderId="329" xfId="0" applyFont="1" applyFill="1" applyBorder="1" applyAlignment="1" applyProtection="1">
      <alignment horizontal="center" vertical="center" textRotation="90"/>
      <protection locked="0"/>
    </xf>
    <xf numFmtId="0" fontId="64" fillId="23" borderId="325" xfId="0" applyFont="1" applyFill="1" applyBorder="1" applyAlignment="1" applyProtection="1">
      <alignment horizontal="center"/>
      <protection locked="0"/>
    </xf>
    <xf numFmtId="0" fontId="64" fillId="23" borderId="326" xfId="0" applyFont="1" applyFill="1" applyBorder="1" applyAlignment="1" applyProtection="1">
      <alignment horizontal="center"/>
      <protection locked="0"/>
    </xf>
    <xf numFmtId="0" fontId="105" fillId="2" borderId="44" xfId="0" applyFont="1" applyFill="1" applyBorder="1" applyAlignment="1" applyProtection="1">
      <alignment horizontal="center" vertical="center"/>
      <protection locked="0"/>
    </xf>
    <xf numFmtId="0" fontId="105" fillId="2" borderId="70" xfId="0" applyFont="1" applyFill="1" applyBorder="1" applyAlignment="1" applyProtection="1">
      <alignment horizontal="center" vertical="center"/>
      <protection locked="0"/>
    </xf>
    <xf numFmtId="0" fontId="105" fillId="2" borderId="42" xfId="0" applyFont="1" applyFill="1" applyBorder="1" applyAlignment="1" applyProtection="1">
      <alignment horizontal="center" vertical="center"/>
      <protection locked="0"/>
    </xf>
    <xf numFmtId="0" fontId="106" fillId="2" borderId="263" xfId="0" applyFont="1" applyFill="1" applyBorder="1" applyAlignment="1" applyProtection="1">
      <alignment horizontal="center" vertical="center"/>
      <protection locked="0"/>
    </xf>
    <xf numFmtId="0" fontId="64" fillId="23" borderId="31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right"/>
      <protection locked="0"/>
    </xf>
    <xf numFmtId="43" fontId="24" fillId="3" borderId="0" xfId="1" applyFont="1" applyFill="1" applyBorder="1" applyAlignment="1" applyProtection="1">
      <alignment horizontal="center"/>
      <protection locked="0"/>
    </xf>
    <xf numFmtId="0" fontId="26" fillId="3" borderId="0" xfId="0" applyFont="1" applyFill="1" applyBorder="1" applyAlignment="1" applyProtection="1">
      <alignment horizontal="center"/>
      <protection locked="0"/>
    </xf>
    <xf numFmtId="0" fontId="24" fillId="2" borderId="48" xfId="0" applyFont="1" applyFill="1" applyBorder="1" applyAlignment="1" applyProtection="1">
      <alignment horizontal="center"/>
      <protection locked="0"/>
    </xf>
    <xf numFmtId="0" fontId="59" fillId="23" borderId="312" xfId="0" applyFont="1" applyFill="1" applyBorder="1" applyAlignment="1" applyProtection="1">
      <alignment horizontal="center" vertical="center" textRotation="90"/>
      <protection locked="0"/>
    </xf>
    <xf numFmtId="0" fontId="59" fillId="23" borderId="0" xfId="0" applyFont="1" applyFill="1" applyBorder="1" applyAlignment="1" applyProtection="1">
      <alignment horizontal="center" vertical="center" textRotation="90"/>
      <protection locked="0"/>
    </xf>
    <xf numFmtId="0" fontId="59" fillId="23" borderId="317" xfId="0" applyFont="1" applyFill="1" applyBorder="1" applyAlignment="1" applyProtection="1">
      <alignment horizontal="center" vertical="center" textRotation="90"/>
      <protection locked="0"/>
    </xf>
    <xf numFmtId="43" fontId="26" fillId="0" borderId="94" xfId="1" applyFont="1" applyFill="1" applyBorder="1" applyAlignment="1" applyProtection="1">
      <alignment horizontal="center"/>
      <protection locked="0"/>
    </xf>
    <xf numFmtId="43" fontId="26" fillId="0" borderId="115" xfId="1" applyFont="1" applyFill="1" applyBorder="1" applyAlignment="1" applyProtection="1">
      <alignment horizontal="center"/>
      <protection locked="0"/>
    </xf>
    <xf numFmtId="43" fontId="26" fillId="0" borderId="92" xfId="1" applyFont="1" applyFill="1" applyBorder="1" applyAlignment="1" applyProtection="1">
      <alignment horizontal="center"/>
      <protection locked="0"/>
    </xf>
    <xf numFmtId="43" fontId="64" fillId="3" borderId="0" xfId="0" applyNumberFormat="1" applyFont="1" applyFill="1" applyBorder="1" applyAlignment="1" applyProtection="1">
      <alignment horizontal="right"/>
      <protection locked="0"/>
    </xf>
    <xf numFmtId="0" fontId="64" fillId="3" borderId="0" xfId="0" applyFont="1" applyFill="1" applyBorder="1" applyAlignment="1" applyProtection="1">
      <alignment horizontal="right"/>
      <protection locked="0"/>
    </xf>
    <xf numFmtId="43" fontId="13" fillId="0" borderId="298" xfId="0" applyNumberFormat="1" applyFont="1" applyFill="1" applyBorder="1" applyAlignment="1" applyProtection="1">
      <alignment horizontal="center"/>
      <protection locked="0"/>
    </xf>
    <xf numFmtId="0" fontId="13" fillId="0" borderId="299" xfId="0" applyFont="1" applyFill="1" applyBorder="1" applyAlignment="1" applyProtection="1">
      <alignment horizontal="center"/>
      <protection locked="0"/>
    </xf>
    <xf numFmtId="49" fontId="108" fillId="2" borderId="93" xfId="0" applyNumberFormat="1" applyFont="1" applyFill="1" applyBorder="1" applyAlignment="1" applyProtection="1">
      <alignment horizontal="right"/>
      <protection locked="0"/>
    </xf>
    <xf numFmtId="49" fontId="108" fillId="2" borderId="94" xfId="0" applyNumberFormat="1" applyFont="1" applyFill="1" applyBorder="1" applyAlignment="1" applyProtection="1">
      <alignment horizontal="right"/>
      <protection locked="0"/>
    </xf>
    <xf numFmtId="169" fontId="15" fillId="8" borderId="9" xfId="1" applyNumberFormat="1" applyFont="1" applyFill="1" applyBorder="1" applyAlignment="1" applyProtection="1">
      <alignment horizontal="center"/>
      <protection locked="0"/>
    </xf>
    <xf numFmtId="169" fontId="15" fillId="8" borderId="8" xfId="1" applyNumberFormat="1" applyFont="1" applyFill="1" applyBorder="1" applyAlignment="1" applyProtection="1">
      <alignment horizontal="center"/>
      <protection locked="0"/>
    </xf>
    <xf numFmtId="169" fontId="15" fillId="8" borderId="181" xfId="1" applyNumberFormat="1" applyFont="1" applyFill="1" applyBorder="1" applyAlignment="1" applyProtection="1">
      <alignment horizontal="center"/>
      <protection locked="0"/>
    </xf>
    <xf numFmtId="49" fontId="31" fillId="2" borderId="125" xfId="0" applyNumberFormat="1" applyFont="1" applyFill="1" applyBorder="1" applyAlignment="1" applyProtection="1">
      <alignment horizontal="center"/>
      <protection locked="0"/>
    </xf>
    <xf numFmtId="49" fontId="31" fillId="2" borderId="126" xfId="0" applyNumberFormat="1" applyFont="1" applyFill="1" applyBorder="1" applyAlignment="1" applyProtection="1">
      <alignment horizontal="center"/>
      <protection locked="0"/>
    </xf>
    <xf numFmtId="49" fontId="31" fillId="2" borderId="127" xfId="0" applyNumberFormat="1" applyFont="1" applyFill="1" applyBorder="1" applyAlignment="1" applyProtection="1">
      <alignment horizontal="center"/>
      <protection locked="0"/>
    </xf>
    <xf numFmtId="49" fontId="31" fillId="2" borderId="146" xfId="0" applyNumberFormat="1" applyFont="1" applyFill="1" applyBorder="1" applyAlignment="1" applyProtection="1">
      <alignment horizontal="center"/>
      <protection locked="0"/>
    </xf>
    <xf numFmtId="49" fontId="31" fillId="2" borderId="147" xfId="0" applyNumberFormat="1" applyFont="1" applyFill="1" applyBorder="1" applyAlignment="1" applyProtection="1">
      <alignment horizontal="center"/>
      <protection locked="0"/>
    </xf>
    <xf numFmtId="49" fontId="31" fillId="2" borderId="148" xfId="0" applyNumberFormat="1" applyFont="1" applyFill="1" applyBorder="1" applyAlignment="1" applyProtection="1">
      <alignment horizontal="center"/>
      <protection locked="0"/>
    </xf>
    <xf numFmtId="49" fontId="31" fillId="2" borderId="128" xfId="0" applyNumberFormat="1" applyFont="1" applyFill="1" applyBorder="1" applyAlignment="1" applyProtection="1">
      <alignment horizontal="center"/>
      <protection locked="0"/>
    </xf>
    <xf numFmtId="49" fontId="31" fillId="2" borderId="129" xfId="0" applyNumberFormat="1" applyFont="1" applyFill="1" applyBorder="1" applyAlignment="1" applyProtection="1">
      <alignment horizontal="center"/>
      <protection locked="0"/>
    </xf>
    <xf numFmtId="49" fontId="31" fillId="2" borderId="130" xfId="0" applyNumberFormat="1" applyFont="1" applyFill="1" applyBorder="1" applyAlignment="1" applyProtection="1">
      <alignment horizontal="center"/>
      <protection locked="0"/>
    </xf>
    <xf numFmtId="175" fontId="49" fillId="0" borderId="228" xfId="1" applyNumberFormat="1" applyFont="1" applyFill="1" applyBorder="1" applyAlignment="1" applyProtection="1">
      <alignment horizontal="center"/>
      <protection locked="0"/>
    </xf>
    <xf numFmtId="175" fontId="49" fillId="0" borderId="126" xfId="1" applyNumberFormat="1" applyFont="1" applyFill="1" applyBorder="1" applyAlignment="1" applyProtection="1">
      <alignment horizontal="center"/>
      <protection locked="0"/>
    </xf>
    <xf numFmtId="175" fontId="49" fillId="0" borderId="229" xfId="1" applyNumberFormat="1" applyFont="1" applyFill="1" applyBorder="1" applyAlignment="1" applyProtection="1">
      <alignment horizontal="center"/>
      <protection locked="0"/>
    </xf>
    <xf numFmtId="175" fontId="49" fillId="0" borderId="238" xfId="1" applyNumberFormat="1" applyFont="1" applyFill="1" applyBorder="1" applyAlignment="1" applyProtection="1">
      <alignment horizontal="center"/>
      <protection locked="0"/>
    </xf>
    <xf numFmtId="175" fontId="49" fillId="0" borderId="147" xfId="1" applyNumberFormat="1" applyFont="1" applyFill="1" applyBorder="1" applyAlignment="1" applyProtection="1">
      <alignment horizontal="center"/>
      <protection locked="0"/>
    </xf>
    <xf numFmtId="175" fontId="49" fillId="0" borderId="239" xfId="1" applyNumberFormat="1" applyFont="1" applyFill="1" applyBorder="1" applyAlignment="1" applyProtection="1">
      <alignment horizontal="center"/>
      <protection locked="0"/>
    </xf>
    <xf numFmtId="175" fontId="49" fillId="0" borderId="240" xfId="1" applyNumberFormat="1" applyFont="1" applyFill="1" applyBorder="1" applyAlignment="1" applyProtection="1">
      <alignment horizontal="center"/>
      <protection locked="0"/>
    </xf>
    <xf numFmtId="175" fontId="49" fillId="0" borderId="129" xfId="1" applyNumberFormat="1" applyFont="1" applyFill="1" applyBorder="1" applyAlignment="1" applyProtection="1">
      <alignment horizontal="center"/>
      <protection locked="0"/>
    </xf>
    <xf numFmtId="175" fontId="49" fillId="0" borderId="241" xfId="1" applyNumberFormat="1" applyFont="1" applyFill="1" applyBorder="1" applyAlignment="1" applyProtection="1">
      <alignment horizontal="center"/>
      <protection locked="0"/>
    </xf>
    <xf numFmtId="175" fontId="49" fillId="8" borderId="118" xfId="1" applyNumberFormat="1" applyFont="1" applyFill="1" applyBorder="1" applyAlignment="1" applyProtection="1">
      <alignment horizontal="center"/>
      <protection locked="0"/>
    </xf>
    <xf numFmtId="175" fontId="49" fillId="8" borderId="119" xfId="1" applyNumberFormat="1" applyFont="1" applyFill="1" applyBorder="1" applyAlignment="1" applyProtection="1">
      <alignment horizontal="center"/>
      <protection locked="0"/>
    </xf>
    <xf numFmtId="175" fontId="49" fillId="8" borderId="120" xfId="1" applyNumberFormat="1" applyFont="1" applyFill="1" applyBorder="1" applyAlignment="1" applyProtection="1">
      <alignment horizontal="center"/>
      <protection locked="0"/>
    </xf>
    <xf numFmtId="169" fontId="90" fillId="0" borderId="307" xfId="1" applyNumberFormat="1" applyFont="1" applyBorder="1" applyAlignment="1" applyProtection="1">
      <alignment horizontal="center"/>
      <protection locked="0"/>
    </xf>
    <xf numFmtId="169" fontId="90" fillId="0" borderId="255" xfId="1" applyNumberFormat="1" applyFont="1" applyBorder="1" applyAlignment="1" applyProtection="1">
      <alignment horizontal="center"/>
      <protection locked="0"/>
    </xf>
    <xf numFmtId="169" fontId="90" fillId="0" borderId="307" xfId="1" applyNumberFormat="1" applyFont="1" applyBorder="1" applyAlignment="1" applyProtection="1">
      <alignment horizontal="center" vertical="center"/>
      <protection locked="0"/>
    </xf>
    <xf numFmtId="169" fontId="90" fillId="0" borderId="255" xfId="1" applyNumberFormat="1" applyFont="1" applyBorder="1" applyAlignment="1" applyProtection="1">
      <alignment horizontal="center" vertical="center"/>
      <protection locked="0"/>
    </xf>
    <xf numFmtId="169" fontId="90" fillId="19" borderId="301" xfId="1" applyNumberFormat="1" applyFont="1" applyFill="1" applyBorder="1" applyAlignment="1" applyProtection="1">
      <alignment horizontal="center"/>
      <protection locked="0"/>
    </xf>
    <xf numFmtId="169" fontId="90" fillId="19" borderId="420" xfId="1" applyNumberFormat="1" applyFont="1" applyFill="1" applyBorder="1" applyAlignment="1" applyProtection="1">
      <alignment horizontal="center"/>
      <protection locked="0"/>
    </xf>
    <xf numFmtId="0" fontId="143" fillId="20" borderId="418" xfId="0" applyFont="1" applyFill="1" applyBorder="1" applyAlignment="1" applyProtection="1">
      <alignment horizontal="center" vertical="center"/>
      <protection locked="0"/>
    </xf>
    <xf numFmtId="0" fontId="143" fillId="20" borderId="279" xfId="0" applyFont="1" applyFill="1" applyBorder="1" applyAlignment="1" applyProtection="1">
      <alignment horizontal="center" vertical="center"/>
      <protection locked="0"/>
    </xf>
    <xf numFmtId="0" fontId="143" fillId="20" borderId="406" xfId="0" applyFont="1" applyFill="1" applyBorder="1" applyAlignment="1" applyProtection="1">
      <alignment horizontal="center" vertical="center"/>
      <protection locked="0"/>
    </xf>
    <xf numFmtId="0" fontId="124" fillId="22" borderId="0" xfId="0" applyFont="1" applyFill="1" applyBorder="1" applyAlignment="1" applyProtection="1">
      <alignment horizontal="left"/>
      <protection hidden="1"/>
    </xf>
    <xf numFmtId="43" fontId="26" fillId="0" borderId="171" xfId="1" applyFont="1" applyFill="1" applyBorder="1" applyAlignment="1" applyProtection="1">
      <alignment horizontal="center"/>
      <protection locked="0"/>
    </xf>
    <xf numFmtId="43" fontId="26" fillId="0" borderId="172" xfId="1" applyFont="1" applyFill="1" applyBorder="1" applyAlignment="1" applyProtection="1">
      <alignment horizontal="center"/>
      <protection locked="0"/>
    </xf>
    <xf numFmtId="49" fontId="107" fillId="2" borderId="93" xfId="0" applyNumberFormat="1" applyFont="1" applyFill="1" applyBorder="1" applyAlignment="1" applyProtection="1">
      <alignment horizontal="right"/>
      <protection locked="0"/>
    </xf>
    <xf numFmtId="49" fontId="107" fillId="2" borderId="94" xfId="0" applyNumberFormat="1" applyFont="1" applyFill="1" applyBorder="1" applyAlignment="1" applyProtection="1">
      <alignment horizontal="right"/>
      <protection locked="0"/>
    </xf>
    <xf numFmtId="43" fontId="15" fillId="8" borderId="9" xfId="1" applyFont="1" applyFill="1" applyBorder="1" applyAlignment="1" applyProtection="1">
      <alignment horizontal="center"/>
      <protection locked="0"/>
    </xf>
    <xf numFmtId="43" fontId="15" fillId="8" borderId="181" xfId="1" applyFont="1" applyFill="1" applyBorder="1" applyAlignment="1" applyProtection="1">
      <alignment horizontal="center"/>
      <protection locked="0"/>
    </xf>
    <xf numFmtId="49" fontId="24" fillId="2" borderId="8" xfId="0" applyNumberFormat="1" applyFont="1" applyFill="1" applyBorder="1" applyAlignment="1" applyProtection="1">
      <alignment horizontal="center"/>
      <protection locked="0"/>
    </xf>
    <xf numFmtId="49" fontId="24" fillId="2" borderId="10" xfId="0" applyNumberFormat="1" applyFont="1" applyFill="1" applyBorder="1" applyAlignment="1" applyProtection="1">
      <alignment horizontal="center"/>
      <protection locked="0"/>
    </xf>
    <xf numFmtId="49" fontId="25" fillId="2" borderId="93" xfId="0" applyNumberFormat="1" applyFont="1" applyFill="1" applyBorder="1" applyAlignment="1" applyProtection="1">
      <alignment horizontal="right"/>
      <protection locked="0"/>
    </xf>
    <xf numFmtId="49" fontId="25" fillId="2" borderId="94" xfId="0" applyNumberFormat="1" applyFont="1" applyFill="1" applyBorder="1" applyAlignment="1" applyProtection="1">
      <alignment horizontal="right"/>
      <protection locked="0"/>
    </xf>
    <xf numFmtId="43" fontId="15" fillId="21" borderId="9" xfId="1" applyFont="1" applyFill="1" applyBorder="1" applyAlignment="1" applyProtection="1">
      <alignment horizontal="center"/>
      <protection locked="0"/>
    </xf>
    <xf numFmtId="43" fontId="15" fillId="21" borderId="8" xfId="1" applyFont="1" applyFill="1" applyBorder="1" applyAlignment="1" applyProtection="1">
      <alignment horizontal="center"/>
      <protection locked="0"/>
    </xf>
    <xf numFmtId="43" fontId="15" fillId="21" borderId="181" xfId="1" applyFont="1" applyFill="1" applyBorder="1" applyAlignment="1" applyProtection="1">
      <alignment horizontal="center"/>
      <protection locked="0"/>
    </xf>
    <xf numFmtId="49" fontId="25" fillId="2" borderId="96" xfId="0" applyNumberFormat="1" applyFont="1" applyFill="1" applyBorder="1" applyAlignment="1" applyProtection="1">
      <alignment horizontal="right"/>
      <protection locked="0"/>
    </xf>
    <xf numFmtId="49" fontId="25" fillId="2" borderId="282" xfId="0" applyNumberFormat="1" applyFont="1" applyFill="1" applyBorder="1" applyAlignment="1" applyProtection="1">
      <alignment horizontal="right"/>
      <protection locked="0"/>
    </xf>
    <xf numFmtId="49" fontId="24" fillId="2" borderId="44" xfId="0" applyNumberFormat="1" applyFont="1" applyFill="1" applyBorder="1" applyAlignment="1" applyProtection="1">
      <alignment horizontal="center"/>
      <protection locked="0"/>
    </xf>
    <xf numFmtId="49" fontId="24" fillId="2" borderId="70" xfId="0" applyNumberFormat="1" applyFont="1" applyFill="1" applyBorder="1" applyAlignment="1" applyProtection="1">
      <alignment horizontal="center"/>
      <protection locked="0"/>
    </xf>
    <xf numFmtId="49" fontId="24" fillId="2" borderId="42" xfId="0" applyNumberFormat="1" applyFont="1" applyFill="1" applyBorder="1" applyAlignment="1" applyProtection="1">
      <alignment horizontal="center"/>
      <protection locked="0"/>
    </xf>
    <xf numFmtId="49" fontId="108" fillId="2" borderId="177" xfId="0" applyNumberFormat="1" applyFont="1" applyFill="1" applyBorder="1" applyAlignment="1" applyProtection="1">
      <alignment horizontal="left"/>
      <protection locked="0"/>
    </xf>
    <xf numFmtId="49" fontId="108" fillId="2" borderId="178" xfId="0" applyNumberFormat="1" applyFont="1" applyFill="1" applyBorder="1" applyAlignment="1" applyProtection="1">
      <alignment horizontal="left"/>
      <protection locked="0"/>
    </xf>
    <xf numFmtId="49" fontId="108" fillId="2" borderId="180" xfId="0" applyNumberFormat="1" applyFont="1" applyFill="1" applyBorder="1" applyAlignment="1" applyProtection="1">
      <alignment horizontal="left"/>
      <protection locked="0"/>
    </xf>
    <xf numFmtId="43" fontId="26" fillId="0" borderId="341" xfId="1" applyFont="1" applyFill="1" applyBorder="1" applyAlignment="1" applyProtection="1">
      <alignment horizontal="center"/>
      <protection locked="0"/>
    </xf>
    <xf numFmtId="43" fontId="26" fillId="0" borderId="342" xfId="1" applyFont="1" applyFill="1" applyBorder="1" applyAlignment="1" applyProtection="1">
      <alignment horizontal="center"/>
      <protection locked="0"/>
    </xf>
    <xf numFmtId="43" fontId="26" fillId="0" borderId="343" xfId="1" applyFont="1" applyFill="1" applyBorder="1" applyAlignment="1" applyProtection="1">
      <alignment horizontal="center"/>
      <protection locked="0"/>
    </xf>
    <xf numFmtId="43" fontId="26" fillId="0" borderId="344" xfId="1" applyFont="1" applyFill="1" applyBorder="1" applyAlignment="1" applyProtection="1">
      <alignment horizontal="center"/>
      <protection locked="0"/>
    </xf>
    <xf numFmtId="43" fontId="26" fillId="0" borderId="334" xfId="1" applyFont="1" applyFill="1" applyBorder="1" applyAlignment="1" applyProtection="1">
      <alignment horizontal="center"/>
      <protection locked="0"/>
    </xf>
    <xf numFmtId="43" fontId="26" fillId="0" borderId="335" xfId="1" applyFont="1" applyFill="1" applyBorder="1" applyAlignment="1" applyProtection="1">
      <alignment horizontal="center"/>
      <protection locked="0"/>
    </xf>
    <xf numFmtId="43" fontId="26" fillId="0" borderId="336" xfId="1" applyFont="1" applyFill="1" applyBorder="1" applyAlignment="1" applyProtection="1">
      <alignment horizontal="center"/>
      <protection locked="0"/>
    </xf>
    <xf numFmtId="43" fontId="26" fillId="0" borderId="337" xfId="1" applyFont="1" applyFill="1" applyBorder="1" applyAlignment="1" applyProtection="1">
      <alignment horizontal="center"/>
      <protection locked="0"/>
    </xf>
    <xf numFmtId="3" fontId="26" fillId="24" borderId="264" xfId="0" applyNumberFormat="1" applyFont="1" applyFill="1" applyBorder="1" applyAlignment="1" applyProtection="1">
      <protection locked="0"/>
    </xf>
    <xf numFmtId="0" fontId="108" fillId="2" borderId="95" xfId="0" applyFont="1" applyFill="1" applyBorder="1" applyAlignment="1" applyProtection="1">
      <alignment horizontal="center"/>
      <protection locked="0"/>
    </xf>
    <xf numFmtId="49" fontId="13" fillId="0" borderId="48" xfId="1" applyNumberFormat="1" applyFont="1" applyFill="1" applyBorder="1" applyAlignment="1" applyProtection="1">
      <alignment horizontal="left"/>
      <protection locked="0"/>
    </xf>
    <xf numFmtId="169" fontId="91" fillId="19" borderId="301" xfId="1" applyNumberFormat="1" applyFont="1" applyFill="1" applyBorder="1" applyAlignment="1" applyProtection="1">
      <alignment horizontal="right"/>
      <protection locked="0"/>
    </xf>
    <xf numFmtId="169" fontId="91" fillId="19" borderId="307" xfId="1" applyNumberFormat="1" applyFont="1" applyFill="1" applyBorder="1" applyAlignment="1" applyProtection="1">
      <alignment horizontal="right"/>
      <protection locked="0"/>
    </xf>
    <xf numFmtId="169" fontId="87" fillId="0" borderId="301" xfId="1" applyNumberFormat="1" applyFont="1" applyFill="1" applyBorder="1" applyAlignment="1" applyProtection="1">
      <alignment horizontal="right" vertical="center"/>
      <protection locked="0"/>
    </xf>
    <xf numFmtId="169" fontId="87" fillId="0" borderId="307" xfId="1" applyNumberFormat="1" applyFont="1" applyFill="1" applyBorder="1" applyAlignment="1" applyProtection="1">
      <alignment horizontal="right" vertical="center"/>
      <protection locked="0"/>
    </xf>
    <xf numFmtId="169" fontId="88" fillId="19" borderId="301" xfId="1" applyNumberFormat="1" applyFont="1" applyFill="1" applyBorder="1" applyAlignment="1" applyProtection="1">
      <alignment horizontal="right" vertical="center"/>
      <protection locked="0"/>
    </xf>
    <xf numFmtId="169" fontId="88" fillId="19" borderId="307" xfId="1" applyNumberFormat="1" applyFont="1" applyFill="1" applyBorder="1" applyAlignment="1" applyProtection="1">
      <alignment horizontal="right" vertical="center"/>
      <protection locked="0"/>
    </xf>
    <xf numFmtId="175" fontId="49" fillId="0" borderId="399" xfId="1" applyNumberFormat="1" applyFont="1" applyFill="1" applyBorder="1" applyAlignment="1" applyProtection="1">
      <alignment horizontal="center"/>
      <protection locked="0"/>
    </xf>
    <xf numFmtId="175" fontId="49" fillId="0" borderId="397" xfId="1" applyNumberFormat="1" applyFont="1" applyFill="1" applyBorder="1" applyAlignment="1" applyProtection="1">
      <alignment horizontal="center"/>
      <protection locked="0"/>
    </xf>
    <xf numFmtId="175" fontId="49" fillId="0" borderId="400" xfId="1" applyNumberFormat="1" applyFont="1" applyFill="1" applyBorder="1" applyAlignment="1" applyProtection="1">
      <alignment horizontal="center"/>
      <protection locked="0"/>
    </xf>
    <xf numFmtId="49" fontId="31" fillId="2" borderId="143" xfId="0" applyNumberFormat="1" applyFont="1" applyFill="1" applyBorder="1" applyAlignment="1" applyProtection="1">
      <alignment horizontal="center"/>
      <protection locked="0"/>
    </xf>
    <xf numFmtId="49" fontId="31" fillId="2" borderId="144" xfId="0" applyNumberFormat="1" applyFont="1" applyFill="1" applyBorder="1" applyAlignment="1" applyProtection="1">
      <alignment horizontal="center"/>
      <protection locked="0"/>
    </xf>
    <xf numFmtId="49" fontId="31" fillId="2" borderId="145" xfId="0" applyNumberFormat="1" applyFont="1" applyFill="1" applyBorder="1" applyAlignment="1" applyProtection="1">
      <alignment horizontal="center"/>
      <protection locked="0"/>
    </xf>
    <xf numFmtId="0" fontId="64" fillId="21" borderId="190" xfId="0" applyFont="1" applyFill="1" applyBorder="1" applyAlignment="1" applyProtection="1">
      <alignment horizontal="center"/>
      <protection locked="0"/>
    </xf>
    <xf numFmtId="0" fontId="64" fillId="21" borderId="0" xfId="0" applyFont="1" applyFill="1" applyBorder="1" applyAlignment="1" applyProtection="1">
      <alignment horizontal="center"/>
      <protection locked="0"/>
    </xf>
    <xf numFmtId="169" fontId="87" fillId="19" borderId="301" xfId="1" applyNumberFormat="1" applyFont="1" applyFill="1" applyBorder="1" applyAlignment="1" applyProtection="1">
      <alignment horizontal="right"/>
      <protection locked="0"/>
    </xf>
    <xf numFmtId="169" fontId="87" fillId="19" borderId="307" xfId="1" applyNumberFormat="1" applyFont="1" applyFill="1" applyBorder="1" applyAlignment="1" applyProtection="1">
      <alignment horizontal="right"/>
      <protection locked="0"/>
    </xf>
    <xf numFmtId="175" fontId="49" fillId="0" borderId="224" xfId="1" applyNumberFormat="1" applyFont="1" applyFill="1" applyBorder="1" applyAlignment="1" applyProtection="1">
      <alignment horizontal="center"/>
      <protection locked="0"/>
    </xf>
    <xf numFmtId="175" fontId="49" fillId="0" borderId="144" xfId="1" applyNumberFormat="1" applyFont="1" applyFill="1" applyBorder="1" applyAlignment="1" applyProtection="1">
      <alignment horizontal="center"/>
      <protection locked="0"/>
    </xf>
    <xf numFmtId="175" fontId="49" fillId="0" borderId="225" xfId="1" applyNumberFormat="1" applyFont="1" applyFill="1" applyBorder="1" applyAlignment="1" applyProtection="1">
      <alignment horizontal="center"/>
      <protection locked="0"/>
    </xf>
    <xf numFmtId="169" fontId="87" fillId="19" borderId="301" xfId="1" applyNumberFormat="1" applyFont="1" applyFill="1" applyBorder="1" applyAlignment="1" applyProtection="1">
      <alignment horizontal="right" vertical="center"/>
      <protection locked="0"/>
    </xf>
    <xf numFmtId="169" fontId="87" fillId="19" borderId="307" xfId="1" applyNumberFormat="1" applyFont="1" applyFill="1" applyBorder="1" applyAlignment="1" applyProtection="1">
      <alignment horizontal="right" vertical="center"/>
      <protection locked="0"/>
    </xf>
    <xf numFmtId="175" fontId="26" fillId="0" borderId="198" xfId="1" applyNumberFormat="1" applyFont="1" applyFill="1" applyBorder="1" applyAlignment="1" applyProtection="1">
      <alignment horizontal="center"/>
      <protection locked="0"/>
    </xf>
    <xf numFmtId="49" fontId="31" fillId="2" borderId="122" xfId="0" applyNumberFormat="1" applyFont="1" applyFill="1" applyBorder="1" applyAlignment="1" applyProtection="1">
      <alignment horizontal="center"/>
      <protection locked="0"/>
    </xf>
    <xf numFmtId="49" fontId="31" fillId="2" borderId="123" xfId="0" applyNumberFormat="1" applyFont="1" applyFill="1" applyBorder="1" applyAlignment="1" applyProtection="1">
      <alignment horizontal="center"/>
      <protection locked="0"/>
    </xf>
    <xf numFmtId="49" fontId="31" fillId="2" borderId="124" xfId="0" applyNumberFormat="1" applyFont="1" applyFill="1" applyBorder="1" applyAlignment="1" applyProtection="1">
      <alignment horizontal="center"/>
      <protection locked="0"/>
    </xf>
    <xf numFmtId="49" fontId="31" fillId="2" borderId="153" xfId="0" applyNumberFormat="1" applyFont="1" applyFill="1" applyBorder="1" applyAlignment="1" applyProtection="1">
      <alignment horizontal="center"/>
      <protection locked="0"/>
    </xf>
    <xf numFmtId="49" fontId="31" fillId="2" borderId="154" xfId="0" applyNumberFormat="1" applyFont="1" applyFill="1" applyBorder="1" applyAlignment="1" applyProtection="1">
      <alignment horizontal="center"/>
      <protection locked="0"/>
    </xf>
    <xf numFmtId="49" fontId="31" fillId="2" borderId="155" xfId="0" applyNumberFormat="1" applyFont="1" applyFill="1" applyBorder="1" applyAlignment="1" applyProtection="1">
      <alignment horizontal="center"/>
      <protection locked="0"/>
    </xf>
    <xf numFmtId="49" fontId="31" fillId="2" borderId="156" xfId="0" applyNumberFormat="1" applyFont="1" applyFill="1" applyBorder="1" applyAlignment="1" applyProtection="1">
      <alignment horizontal="center"/>
      <protection locked="0"/>
    </xf>
    <xf numFmtId="49" fontId="31" fillId="2" borderId="157" xfId="0" applyNumberFormat="1" applyFont="1" applyFill="1" applyBorder="1" applyAlignment="1" applyProtection="1">
      <alignment horizontal="center"/>
      <protection locked="0"/>
    </xf>
    <xf numFmtId="49" fontId="31" fillId="2" borderId="158" xfId="0" applyNumberFormat="1" applyFont="1" applyFill="1" applyBorder="1" applyAlignment="1" applyProtection="1">
      <alignment horizontal="center"/>
      <protection locked="0"/>
    </xf>
    <xf numFmtId="169" fontId="87" fillId="0" borderId="330" xfId="1" applyNumberFormat="1" applyFont="1" applyFill="1" applyBorder="1" applyAlignment="1" applyProtection="1">
      <alignment horizontal="right"/>
      <protection locked="0"/>
    </xf>
    <xf numFmtId="169" fontId="87" fillId="0" borderId="302" xfId="1" applyNumberFormat="1" applyFont="1" applyFill="1" applyBorder="1" applyAlignment="1" applyProtection="1">
      <alignment horizontal="right"/>
      <protection locked="0"/>
    </xf>
    <xf numFmtId="175" fontId="49" fillId="8" borderId="232" xfId="1" applyNumberFormat="1" applyFont="1" applyFill="1" applyBorder="1" applyAlignment="1" applyProtection="1">
      <alignment horizontal="center"/>
      <protection locked="0"/>
    </xf>
    <xf numFmtId="175" fontId="49" fillId="8" borderId="233" xfId="1" applyNumberFormat="1" applyFont="1" applyFill="1" applyBorder="1" applyAlignment="1" applyProtection="1">
      <alignment horizontal="center"/>
      <protection locked="0"/>
    </xf>
    <xf numFmtId="175" fontId="49" fillId="8" borderId="234" xfId="1" applyNumberFormat="1" applyFont="1" applyFill="1" applyBorder="1" applyAlignment="1" applyProtection="1">
      <alignment horizontal="center"/>
      <protection locked="0"/>
    </xf>
    <xf numFmtId="49" fontId="31" fillId="2" borderId="396" xfId="0" applyNumberFormat="1" applyFont="1" applyFill="1" applyBorder="1" applyAlignment="1" applyProtection="1">
      <alignment horizontal="center"/>
      <protection locked="0"/>
    </xf>
    <xf numFmtId="49" fontId="31" fillId="2" borderId="397" xfId="0" applyNumberFormat="1" applyFont="1" applyFill="1" applyBorder="1" applyAlignment="1" applyProtection="1">
      <alignment horizontal="center"/>
      <protection locked="0"/>
    </xf>
    <xf numFmtId="49" fontId="31" fillId="2" borderId="398" xfId="0" applyNumberFormat="1" applyFont="1" applyFill="1" applyBorder="1" applyAlignment="1" applyProtection="1">
      <alignment horizontal="center"/>
      <protection locked="0"/>
    </xf>
    <xf numFmtId="49" fontId="31" fillId="2" borderId="184" xfId="0" applyNumberFormat="1" applyFont="1" applyFill="1" applyBorder="1" applyAlignment="1" applyProtection="1">
      <alignment horizontal="center"/>
      <protection locked="0"/>
    </xf>
    <xf numFmtId="49" fontId="31" fillId="2" borderId="52" xfId="0" applyNumberFormat="1" applyFont="1" applyFill="1" applyBorder="1" applyAlignment="1" applyProtection="1">
      <alignment horizontal="center"/>
      <protection locked="0"/>
    </xf>
    <xf numFmtId="49" fontId="31" fillId="2" borderId="163" xfId="0" applyNumberFormat="1" applyFont="1" applyFill="1" applyBorder="1" applyAlignment="1" applyProtection="1">
      <alignment horizontal="center"/>
      <protection locked="0"/>
    </xf>
    <xf numFmtId="43" fontId="63" fillId="0" borderId="253" xfId="1" applyFont="1" applyFill="1" applyBorder="1" applyAlignment="1" applyProtection="1">
      <alignment horizontal="center"/>
      <protection locked="0"/>
    </xf>
    <xf numFmtId="43" fontId="63" fillId="0" borderId="8" xfId="1" applyFont="1" applyFill="1" applyBorder="1" applyAlignment="1" applyProtection="1">
      <alignment horizontal="center"/>
      <protection locked="0"/>
    </xf>
    <xf numFmtId="177" fontId="15" fillId="27" borderId="290" xfId="1" applyNumberFormat="1" applyFont="1" applyFill="1" applyBorder="1" applyAlignment="1" applyProtection="1">
      <alignment horizontal="right"/>
      <protection locked="0"/>
    </xf>
    <xf numFmtId="177" fontId="15" fillId="27" borderId="90" xfId="1" applyNumberFormat="1" applyFont="1" applyFill="1" applyBorder="1" applyAlignment="1" applyProtection="1">
      <alignment horizontal="right"/>
      <protection locked="0"/>
    </xf>
    <xf numFmtId="177" fontId="15" fillId="27" borderId="291" xfId="1" applyNumberFormat="1" applyFont="1" applyFill="1" applyBorder="1" applyAlignment="1" applyProtection="1">
      <alignment horizontal="right"/>
      <protection locked="0"/>
    </xf>
    <xf numFmtId="0" fontId="31" fillId="2" borderId="141" xfId="0" applyFont="1" applyFill="1" applyBorder="1" applyAlignment="1" applyProtection="1">
      <alignment horizontal="center"/>
      <protection locked="0"/>
    </xf>
    <xf numFmtId="43" fontId="13" fillId="0" borderId="252" xfId="1" applyFont="1" applyFill="1" applyBorder="1" applyAlignment="1" applyProtection="1">
      <alignment horizontal="center"/>
      <protection locked="0"/>
    </xf>
    <xf numFmtId="0" fontId="31" fillId="2" borderId="159" xfId="0" applyFont="1" applyFill="1" applyBorder="1" applyAlignment="1" applyProtection="1">
      <alignment horizontal="center"/>
      <protection locked="0"/>
    </xf>
    <xf numFmtId="49" fontId="31" fillId="3" borderId="71" xfId="0" applyNumberFormat="1" applyFont="1" applyFill="1" applyBorder="1" applyAlignment="1" applyProtection="1">
      <alignment horizontal="center"/>
      <protection locked="0"/>
    </xf>
    <xf numFmtId="49" fontId="31" fillId="3" borderId="0" xfId="0" applyNumberFormat="1" applyFont="1" applyFill="1" applyBorder="1" applyAlignment="1" applyProtection="1">
      <alignment horizontal="center"/>
      <protection locked="0"/>
    </xf>
    <xf numFmtId="49" fontId="31" fillId="3" borderId="98" xfId="0" applyNumberFormat="1" applyFont="1" applyFill="1" applyBorder="1" applyAlignment="1" applyProtection="1">
      <alignment horizontal="center"/>
      <protection locked="0"/>
    </xf>
    <xf numFmtId="0" fontId="24" fillId="23" borderId="9" xfId="0" applyFont="1" applyFill="1" applyBorder="1" applyAlignment="1" applyProtection="1">
      <alignment horizontal="center"/>
      <protection locked="0"/>
    </xf>
    <xf numFmtId="0" fontId="24" fillId="23" borderId="8" xfId="0" applyFont="1" applyFill="1" applyBorder="1" applyAlignment="1" applyProtection="1">
      <alignment horizontal="center"/>
      <protection locked="0"/>
    </xf>
    <xf numFmtId="0" fontId="64" fillId="3" borderId="190" xfId="0" applyFont="1" applyFill="1" applyBorder="1" applyAlignment="1" applyProtection="1">
      <alignment horizontal="center"/>
      <protection locked="0"/>
    </xf>
    <xf numFmtId="0" fontId="64" fillId="3" borderId="0" xfId="0" applyFont="1" applyFill="1" applyBorder="1" applyAlignment="1" applyProtection="1">
      <alignment horizontal="center"/>
      <protection locked="0"/>
    </xf>
    <xf numFmtId="49" fontId="31" fillId="2" borderId="392" xfId="0" applyNumberFormat="1" applyFont="1" applyFill="1" applyBorder="1" applyAlignment="1" applyProtection="1">
      <alignment horizontal="center"/>
      <protection locked="0"/>
    </xf>
    <xf numFmtId="49" fontId="31" fillId="2" borderId="393" xfId="0" applyNumberFormat="1" applyFont="1" applyFill="1" applyBorder="1" applyAlignment="1" applyProtection="1">
      <alignment horizontal="center"/>
      <protection locked="0"/>
    </xf>
    <xf numFmtId="49" fontId="31" fillId="2" borderId="394" xfId="0" applyNumberFormat="1" applyFont="1" applyFill="1" applyBorder="1" applyAlignment="1" applyProtection="1">
      <alignment horizontal="center"/>
      <protection locked="0"/>
    </xf>
    <xf numFmtId="49" fontId="31" fillId="2" borderId="137" xfId="0" applyNumberFormat="1" applyFont="1" applyFill="1" applyBorder="1" applyAlignment="1" applyProtection="1">
      <alignment horizontal="center"/>
      <protection locked="0"/>
    </xf>
    <xf numFmtId="49" fontId="31" fillId="2" borderId="138" xfId="0" applyNumberFormat="1" applyFont="1" applyFill="1" applyBorder="1" applyAlignment="1" applyProtection="1">
      <alignment horizontal="center"/>
      <protection locked="0"/>
    </xf>
    <xf numFmtId="49" fontId="31" fillId="2" borderId="139" xfId="0" applyNumberFormat="1" applyFont="1" applyFill="1" applyBorder="1" applyAlignment="1" applyProtection="1">
      <alignment horizontal="center"/>
      <protection locked="0"/>
    </xf>
    <xf numFmtId="175" fontId="49" fillId="0" borderId="230" xfId="1" applyNumberFormat="1" applyFont="1" applyFill="1" applyBorder="1" applyAlignment="1" applyProtection="1">
      <alignment horizontal="center"/>
      <protection locked="0"/>
    </xf>
    <xf numFmtId="175" fontId="49" fillId="0" borderId="161" xfId="1" applyNumberFormat="1" applyFont="1" applyFill="1" applyBorder="1" applyAlignment="1" applyProtection="1">
      <alignment horizontal="center"/>
      <protection locked="0"/>
    </xf>
    <xf numFmtId="175" fontId="49" fillId="0" borderId="231" xfId="1" applyNumberFormat="1" applyFont="1" applyFill="1" applyBorder="1" applyAlignment="1" applyProtection="1">
      <alignment horizontal="center"/>
      <protection locked="0"/>
    </xf>
    <xf numFmtId="49" fontId="31" fillId="2" borderId="160" xfId="0" applyNumberFormat="1" applyFont="1" applyFill="1" applyBorder="1" applyAlignment="1" applyProtection="1">
      <alignment horizontal="center"/>
      <protection locked="0"/>
    </xf>
    <xf numFmtId="49" fontId="31" fillId="2" borderId="161" xfId="0" applyNumberFormat="1" applyFont="1" applyFill="1" applyBorder="1" applyAlignment="1" applyProtection="1">
      <alignment horizontal="center"/>
      <protection locked="0"/>
    </xf>
    <xf numFmtId="49" fontId="31" fillId="2" borderId="162" xfId="0" applyNumberFormat="1" applyFont="1" applyFill="1" applyBorder="1" applyAlignment="1" applyProtection="1">
      <alignment horizontal="center"/>
      <protection locked="0"/>
    </xf>
    <xf numFmtId="0" fontId="59" fillId="2" borderId="186" xfId="0" applyFont="1" applyFill="1" applyBorder="1" applyAlignment="1" applyProtection="1">
      <alignment horizontal="center"/>
      <protection locked="0"/>
    </xf>
    <xf numFmtId="0" fontId="59" fillId="2" borderId="196" xfId="0" applyFont="1" applyFill="1" applyBorder="1" applyAlignment="1" applyProtection="1">
      <alignment horizontal="center"/>
      <protection locked="0"/>
    </xf>
    <xf numFmtId="175" fontId="64" fillId="3" borderId="0" xfId="0" applyNumberFormat="1" applyFont="1" applyFill="1" applyBorder="1" applyAlignment="1" applyProtection="1">
      <alignment horizontal="center"/>
      <protection locked="0"/>
    </xf>
    <xf numFmtId="43" fontId="26" fillId="0" borderId="357" xfId="1" applyFont="1" applyFill="1" applyBorder="1" applyAlignment="1" applyProtection="1">
      <alignment horizontal="center"/>
      <protection locked="0"/>
    </xf>
    <xf numFmtId="175" fontId="26" fillId="8" borderId="134" xfId="1" applyNumberFormat="1" applyFont="1" applyFill="1" applyBorder="1" applyAlignment="1" applyProtection="1">
      <alignment horizontal="center"/>
      <protection locked="0"/>
    </xf>
    <xf numFmtId="175" fontId="26" fillId="8" borderId="135" xfId="1" applyNumberFormat="1" applyFont="1" applyFill="1" applyBorder="1" applyAlignment="1" applyProtection="1">
      <alignment horizontal="center"/>
      <protection locked="0"/>
    </xf>
    <xf numFmtId="175" fontId="26" fillId="8" borderId="192" xfId="1" applyNumberFormat="1" applyFont="1" applyFill="1" applyBorder="1" applyAlignment="1" applyProtection="1">
      <alignment horizontal="center"/>
      <protection locked="0"/>
    </xf>
    <xf numFmtId="43" fontId="26" fillId="0" borderId="70" xfId="1" applyFont="1" applyFill="1" applyBorder="1" applyAlignment="1" applyProtection="1">
      <alignment horizontal="center"/>
      <protection locked="0"/>
    </xf>
    <xf numFmtId="0" fontId="59" fillId="2" borderId="185" xfId="0" applyFont="1" applyFill="1" applyBorder="1" applyAlignment="1" applyProtection="1">
      <alignment horizontal="center"/>
      <protection locked="0"/>
    </xf>
    <xf numFmtId="0" fontId="59" fillId="2" borderId="190" xfId="0" applyFont="1" applyFill="1" applyBorder="1" applyAlignment="1" applyProtection="1">
      <alignment horizontal="center"/>
      <protection locked="0"/>
    </xf>
    <xf numFmtId="175" fontId="26" fillId="8" borderId="197" xfId="1" applyNumberFormat="1" applyFont="1" applyFill="1" applyBorder="1" applyAlignment="1" applyProtection="1">
      <alignment horizontal="center"/>
      <protection locked="0"/>
    </xf>
    <xf numFmtId="175" fontId="49" fillId="8" borderId="71" xfId="1" applyNumberFormat="1" applyFont="1" applyFill="1" applyBorder="1" applyAlignment="1" applyProtection="1">
      <alignment horizontal="center"/>
      <protection locked="0"/>
    </xf>
    <xf numFmtId="175" fontId="49" fillId="8" borderId="0" xfId="1" applyNumberFormat="1" applyFont="1" applyFill="1" applyBorder="1" applyAlignment="1" applyProtection="1">
      <alignment horizontal="center"/>
      <protection locked="0"/>
    </xf>
    <xf numFmtId="175" fontId="49" fillId="8" borderId="113" xfId="1" applyNumberFormat="1" applyFont="1" applyFill="1" applyBorder="1" applyAlignment="1" applyProtection="1">
      <alignment horizontal="center"/>
      <protection locked="0"/>
    </xf>
    <xf numFmtId="175" fontId="26" fillId="8" borderId="202" xfId="1" applyNumberFormat="1" applyFont="1" applyFill="1" applyBorder="1" applyAlignment="1" applyProtection="1">
      <alignment horizontal="center"/>
      <protection locked="0"/>
    </xf>
    <xf numFmtId="175" fontId="26" fillId="8" borderId="188" xfId="1" applyNumberFormat="1" applyFont="1" applyFill="1" applyBorder="1" applyAlignment="1" applyProtection="1">
      <alignment horizontal="center"/>
      <protection locked="0"/>
    </xf>
    <xf numFmtId="175" fontId="26" fillId="8" borderId="203" xfId="1" applyNumberFormat="1" applyFont="1" applyFill="1" applyBorder="1" applyAlignment="1" applyProtection="1">
      <alignment horizontal="center"/>
      <protection locked="0"/>
    </xf>
    <xf numFmtId="175" fontId="26" fillId="0" borderId="199" xfId="1" applyNumberFormat="1" applyFont="1" applyFill="1" applyBorder="1" applyAlignment="1" applyProtection="1">
      <alignment horizontal="center"/>
      <protection locked="0"/>
    </xf>
    <xf numFmtId="175" fontId="26" fillId="0" borderId="200" xfId="1" applyNumberFormat="1" applyFont="1" applyFill="1" applyBorder="1" applyAlignment="1" applyProtection="1">
      <alignment horizontal="center"/>
      <protection locked="0"/>
    </xf>
    <xf numFmtId="175" fontId="26" fillId="0" borderId="201" xfId="1" applyNumberFormat="1" applyFont="1" applyFill="1" applyBorder="1" applyAlignment="1" applyProtection="1">
      <alignment horizontal="center"/>
      <protection locked="0"/>
    </xf>
    <xf numFmtId="43" fontId="138" fillId="12" borderId="299" xfId="0" applyNumberFormat="1" applyFont="1" applyFill="1" applyBorder="1" applyAlignment="1" applyProtection="1">
      <alignment horizontal="center"/>
      <protection locked="0"/>
    </xf>
    <xf numFmtId="0" fontId="138" fillId="12" borderId="299" xfId="0" applyFont="1" applyFill="1" applyBorder="1" applyAlignment="1" applyProtection="1">
      <alignment horizontal="center"/>
      <protection locked="0"/>
    </xf>
    <xf numFmtId="0" fontId="138" fillId="12" borderId="300" xfId="0" applyFont="1" applyFill="1" applyBorder="1" applyAlignment="1" applyProtection="1">
      <alignment horizontal="center"/>
      <protection locked="0"/>
    </xf>
    <xf numFmtId="175" fontId="63" fillId="8" borderId="134" xfId="1" applyNumberFormat="1" applyFont="1" applyFill="1" applyBorder="1" applyAlignment="1" applyProtection="1">
      <alignment horizontal="center"/>
      <protection locked="0"/>
    </xf>
    <xf numFmtId="175" fontId="63" fillId="8" borderId="135" xfId="1" applyNumberFormat="1" applyFont="1" applyFill="1" applyBorder="1" applyAlignment="1" applyProtection="1">
      <alignment horizontal="center"/>
      <protection locked="0"/>
    </xf>
    <xf numFmtId="175" fontId="63" fillId="8" borderId="197" xfId="1" applyNumberFormat="1" applyFont="1" applyFill="1" applyBorder="1" applyAlignment="1" applyProtection="1">
      <alignment horizontal="center"/>
      <protection locked="0"/>
    </xf>
    <xf numFmtId="49" fontId="25" fillId="2" borderId="290" xfId="0" applyNumberFormat="1" applyFont="1" applyFill="1" applyBorder="1" applyAlignment="1" applyProtection="1">
      <alignment horizontal="right"/>
      <protection locked="0"/>
    </xf>
    <xf numFmtId="49" fontId="25" fillId="2" borderId="90" xfId="0" applyNumberFormat="1" applyFont="1" applyFill="1" applyBorder="1" applyAlignment="1" applyProtection="1">
      <alignment horizontal="right"/>
      <protection locked="0"/>
    </xf>
    <xf numFmtId="49" fontId="25" fillId="2" borderId="293" xfId="0" applyNumberFormat="1" applyFont="1" applyFill="1" applyBorder="1" applyAlignment="1" applyProtection="1">
      <alignment horizontal="right"/>
      <protection locked="0"/>
    </xf>
    <xf numFmtId="49" fontId="25" fillId="2" borderId="262" xfId="0" applyNumberFormat="1" applyFont="1" applyFill="1" applyBorder="1" applyAlignment="1" applyProtection="1">
      <alignment horizontal="center"/>
      <protection locked="0"/>
    </xf>
    <xf numFmtId="49" fontId="108" fillId="23" borderId="310" xfId="0" applyNumberFormat="1" applyFont="1" applyFill="1" applyBorder="1" applyAlignment="1" applyProtection="1">
      <alignment horizontal="center"/>
      <protection locked="0"/>
    </xf>
    <xf numFmtId="169" fontId="13" fillId="0" borderId="305" xfId="1" applyNumberFormat="1" applyFont="1" applyFill="1" applyBorder="1" applyAlignment="1" applyProtection="1">
      <alignment horizontal="center"/>
      <protection locked="0"/>
    </xf>
    <xf numFmtId="169" fontId="13" fillId="0" borderId="256" xfId="1" applyNumberFormat="1" applyFont="1" applyFill="1" applyBorder="1" applyAlignment="1" applyProtection="1">
      <alignment horizontal="center"/>
      <protection locked="0"/>
    </xf>
    <xf numFmtId="169" fontId="13" fillId="0" borderId="411" xfId="1" applyNumberFormat="1" applyFont="1" applyFill="1" applyBorder="1" applyAlignment="1" applyProtection="1">
      <alignment horizontal="center"/>
      <protection locked="0"/>
    </xf>
    <xf numFmtId="0" fontId="25" fillId="2" borderId="44" xfId="0" applyFont="1" applyFill="1" applyBorder="1" applyAlignment="1" applyProtection="1">
      <alignment horizontal="center"/>
      <protection locked="0"/>
    </xf>
    <xf numFmtId="0" fontId="25" fillId="2" borderId="70" xfId="0" applyFont="1" applyFill="1" applyBorder="1" applyAlignment="1" applyProtection="1">
      <alignment horizontal="center"/>
      <protection locked="0"/>
    </xf>
    <xf numFmtId="0" fontId="13" fillId="25" borderId="0" xfId="0" applyFont="1" applyFill="1" applyBorder="1" applyAlignment="1" applyProtection="1">
      <alignment horizontal="center"/>
      <protection locked="0"/>
    </xf>
    <xf numFmtId="0" fontId="33" fillId="3" borderId="260" xfId="0" applyNumberFormat="1" applyFont="1" applyFill="1" applyBorder="1" applyAlignment="1" applyProtection="1">
      <alignment horizontal="center"/>
      <protection locked="0"/>
    </xf>
    <xf numFmtId="0" fontId="108" fillId="3" borderId="173" xfId="0" applyFont="1" applyFill="1" applyBorder="1" applyAlignment="1" applyProtection="1">
      <alignment horizontal="left"/>
      <protection locked="0"/>
    </xf>
    <xf numFmtId="0" fontId="108" fillId="3" borderId="0" xfId="0" applyFont="1" applyFill="1" applyBorder="1" applyAlignment="1" applyProtection="1">
      <alignment horizontal="left"/>
      <protection locked="0"/>
    </xf>
    <xf numFmtId="43" fontId="87" fillId="0" borderId="48" xfId="1" applyFont="1" applyFill="1" applyBorder="1" applyAlignment="1" applyProtection="1">
      <alignment horizontal="center"/>
      <protection locked="0"/>
    </xf>
    <xf numFmtId="169" fontId="87" fillId="0" borderId="307" xfId="1" applyNumberFormat="1" applyFont="1" applyFill="1" applyBorder="1" applyAlignment="1" applyProtection="1">
      <alignment horizontal="center"/>
      <protection locked="0"/>
    </xf>
    <xf numFmtId="169" fontId="91" fillId="19" borderId="367" xfId="1" applyNumberFormat="1" applyFont="1" applyFill="1" applyBorder="1" applyAlignment="1" applyProtection="1">
      <alignment horizontal="center"/>
      <protection locked="0"/>
    </xf>
    <xf numFmtId="169" fontId="91" fillId="19" borderId="409" xfId="1" applyNumberFormat="1" applyFont="1" applyFill="1" applyBorder="1" applyAlignment="1" applyProtection="1">
      <alignment horizontal="center"/>
      <protection locked="0"/>
    </xf>
    <xf numFmtId="43" fontId="64" fillId="23" borderId="96" xfId="0" applyNumberFormat="1" applyFont="1" applyFill="1" applyBorder="1" applyAlignment="1" applyProtection="1">
      <alignment horizontal="right"/>
      <protection locked="0"/>
    </xf>
    <xf numFmtId="164" fontId="141" fillId="30" borderId="52" xfId="0" applyNumberFormat="1" applyFont="1" applyFill="1" applyBorder="1" applyAlignment="1" applyProtection="1">
      <alignment horizontal="center" vertical="center"/>
      <protection locked="0"/>
    </xf>
    <xf numFmtId="164" fontId="141" fillId="30" borderId="53" xfId="0" applyNumberFormat="1" applyFont="1" applyFill="1" applyBorder="1" applyAlignment="1" applyProtection="1">
      <alignment horizontal="center" vertical="center"/>
      <protection locked="0"/>
    </xf>
    <xf numFmtId="164" fontId="141" fillId="30" borderId="323" xfId="0" applyNumberFormat="1" applyFont="1" applyFill="1" applyBorder="1" applyAlignment="1" applyProtection="1">
      <alignment horizontal="center" vertical="center"/>
      <protection locked="0"/>
    </xf>
    <xf numFmtId="164" fontId="141" fillId="30" borderId="324" xfId="0" applyNumberFormat="1" applyFont="1" applyFill="1" applyBorder="1" applyAlignment="1" applyProtection="1">
      <alignment horizontal="center" vertical="center"/>
      <protection locked="0"/>
    </xf>
    <xf numFmtId="43" fontId="15" fillId="27" borderId="294" xfId="1" applyFont="1" applyFill="1" applyBorder="1" applyAlignment="1" applyProtection="1">
      <alignment horizontal="center"/>
      <protection locked="0"/>
    </xf>
    <xf numFmtId="43" fontId="15" fillId="27" borderId="295" xfId="1" applyFont="1" applyFill="1" applyBorder="1" applyAlignment="1" applyProtection="1">
      <alignment horizontal="center"/>
      <protection locked="0"/>
    </xf>
    <xf numFmtId="49" fontId="25" fillId="2" borderId="288" xfId="0" applyNumberFormat="1" applyFont="1" applyFill="1" applyBorder="1" applyAlignment="1" applyProtection="1">
      <alignment horizontal="right"/>
      <protection locked="0"/>
    </xf>
    <xf numFmtId="49" fontId="25" fillId="2" borderId="97" xfId="0" applyNumberFormat="1" applyFont="1" applyFill="1" applyBorder="1" applyAlignment="1" applyProtection="1">
      <alignment horizontal="right"/>
      <protection locked="0"/>
    </xf>
    <xf numFmtId="49" fontId="25" fillId="2" borderId="289" xfId="0" applyNumberFormat="1" applyFont="1" applyFill="1" applyBorder="1" applyAlignment="1" applyProtection="1">
      <alignment horizontal="right"/>
      <protection locked="0"/>
    </xf>
    <xf numFmtId="49" fontId="114" fillId="20" borderId="419" xfId="0" applyNumberFormat="1" applyFont="1" applyFill="1" applyBorder="1" applyAlignment="1" applyProtection="1">
      <alignment horizontal="center" vertical="center"/>
      <protection locked="0"/>
    </xf>
    <xf numFmtId="49" fontId="114" fillId="20" borderId="301" xfId="0" applyNumberFormat="1" applyFont="1" applyFill="1" applyBorder="1" applyAlignment="1" applyProtection="1">
      <alignment horizontal="center" vertical="center"/>
      <protection locked="0"/>
    </xf>
    <xf numFmtId="0" fontId="31" fillId="2" borderId="186" xfId="0" applyFont="1" applyFill="1" applyBorder="1" applyAlignment="1" applyProtection="1">
      <alignment horizontal="center"/>
      <protection locked="0"/>
    </xf>
    <xf numFmtId="0" fontId="31" fillId="2" borderId="196" xfId="0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center"/>
      <protection locked="0"/>
    </xf>
    <xf numFmtId="0" fontId="31" fillId="2" borderId="149" xfId="0" applyFont="1" applyFill="1" applyBorder="1" applyAlignment="1" applyProtection="1">
      <alignment horizontal="center"/>
      <protection locked="0"/>
    </xf>
    <xf numFmtId="0" fontId="107" fillId="20" borderId="308" xfId="0" applyFont="1" applyFill="1" applyBorder="1" applyAlignment="1" applyProtection="1">
      <alignment horizontal="center"/>
      <protection locked="0"/>
    </xf>
    <xf numFmtId="0" fontId="107" fillId="20" borderId="301" xfId="0" applyFont="1" applyFill="1" applyBorder="1" applyAlignment="1" applyProtection="1">
      <alignment horizontal="center"/>
      <protection locked="0"/>
    </xf>
    <xf numFmtId="169" fontId="15" fillId="0" borderId="321" xfId="1" applyNumberFormat="1" applyFont="1" applyFill="1" applyBorder="1" applyAlignment="1" applyProtection="1">
      <alignment horizontal="center"/>
      <protection locked="0"/>
    </xf>
    <xf numFmtId="169" fontId="15" fillId="0" borderId="322" xfId="1" applyNumberFormat="1" applyFont="1" applyFill="1" applyBorder="1" applyAlignment="1" applyProtection="1">
      <alignment horizontal="center"/>
      <protection locked="0"/>
    </xf>
    <xf numFmtId="43" fontId="15" fillId="8" borderId="254" xfId="1" applyFont="1" applyFill="1" applyBorder="1" applyAlignment="1" applyProtection="1">
      <alignment horizontal="center"/>
      <protection locked="0"/>
    </xf>
    <xf numFmtId="43" fontId="15" fillId="8" borderId="70" xfId="1" applyFont="1" applyFill="1" applyBorder="1" applyAlignment="1" applyProtection="1">
      <alignment horizontal="center"/>
      <protection locked="0"/>
    </xf>
    <xf numFmtId="0" fontId="108" fillId="2" borderId="48" xfId="0" applyFont="1" applyFill="1" applyBorder="1" applyAlignment="1" applyProtection="1">
      <alignment horizontal="center"/>
      <protection locked="0"/>
    </xf>
    <xf numFmtId="43" fontId="15" fillId="8" borderId="297" xfId="1" applyFont="1" applyFill="1" applyBorder="1" applyAlignment="1" applyProtection="1">
      <alignment horizontal="center"/>
      <protection locked="0"/>
    </xf>
    <xf numFmtId="43" fontId="15" fillId="8" borderId="262" xfId="1" applyFont="1" applyFill="1" applyBorder="1" applyAlignment="1" applyProtection="1">
      <alignment horizontal="center"/>
      <protection locked="0"/>
    </xf>
    <xf numFmtId="0" fontId="23" fillId="2" borderId="42" xfId="0" applyFont="1" applyFill="1" applyBorder="1" applyAlignment="1" applyProtection="1">
      <alignment horizontal="center"/>
      <protection locked="0"/>
    </xf>
    <xf numFmtId="0" fontId="23" fillId="2" borderId="43" xfId="0" applyFont="1" applyFill="1" applyBorder="1" applyAlignment="1" applyProtection="1">
      <alignment horizontal="center"/>
      <protection locked="0"/>
    </xf>
    <xf numFmtId="0" fontId="107" fillId="20" borderId="303" xfId="0" applyFont="1" applyFill="1" applyBorder="1" applyAlignment="1" applyProtection="1">
      <alignment horizontal="center"/>
      <protection locked="0"/>
    </xf>
    <xf numFmtId="0" fontId="107" fillId="20" borderId="330" xfId="0" applyFont="1" applyFill="1" applyBorder="1" applyAlignment="1" applyProtection="1">
      <alignment horizontal="center"/>
      <protection locked="0"/>
    </xf>
    <xf numFmtId="0" fontId="143" fillId="20" borderId="417" xfId="0" applyFont="1" applyFill="1" applyBorder="1" applyAlignment="1" applyProtection="1">
      <alignment horizontal="center" vertical="center"/>
      <protection locked="0"/>
    </xf>
    <xf numFmtId="0" fontId="143" fillId="20" borderId="278" xfId="0" applyFont="1" applyFill="1" applyBorder="1" applyAlignment="1" applyProtection="1">
      <alignment horizontal="center" vertical="center"/>
      <protection locked="0"/>
    </xf>
    <xf numFmtId="0" fontId="143" fillId="20" borderId="401" xfId="0" applyFont="1" applyFill="1" applyBorder="1" applyAlignment="1" applyProtection="1">
      <alignment horizontal="center" vertical="center"/>
      <protection locked="0"/>
    </xf>
    <xf numFmtId="43" fontId="15" fillId="8" borderId="44" xfId="1" applyFont="1" applyFill="1" applyBorder="1" applyAlignment="1" applyProtection="1">
      <alignment horizontal="center"/>
      <protection locked="0"/>
    </xf>
    <xf numFmtId="43" fontId="26" fillId="21" borderId="435" xfId="1" applyFont="1" applyFill="1" applyBorder="1" applyAlignment="1" applyProtection="1">
      <alignment horizontal="center"/>
      <protection locked="0"/>
    </xf>
    <xf numFmtId="43" fontId="26" fillId="21" borderId="436" xfId="1" applyFont="1" applyFill="1" applyBorder="1" applyAlignment="1" applyProtection="1">
      <alignment horizontal="center"/>
      <protection locked="0"/>
    </xf>
    <xf numFmtId="43" fontId="41" fillId="17" borderId="167" xfId="1" applyFont="1" applyFill="1" applyBorder="1" applyAlignment="1" applyProtection="1">
      <alignment horizontal="center"/>
      <protection locked="0"/>
    </xf>
    <xf numFmtId="0" fontId="24" fillId="2" borderId="95" xfId="0" applyFont="1" applyFill="1" applyBorder="1" applyAlignment="1" applyProtection="1">
      <alignment horizontal="center"/>
      <protection locked="0"/>
    </xf>
    <xf numFmtId="0" fontId="59" fillId="23" borderId="319" xfId="0" applyFont="1" applyFill="1" applyBorder="1" applyAlignment="1" applyProtection="1">
      <alignment horizontal="center" vertical="center"/>
      <protection locked="0"/>
    </xf>
    <xf numFmtId="43" fontId="26" fillId="0" borderId="78" xfId="1" applyFont="1" applyFill="1" applyBorder="1" applyAlignment="1" applyProtection="1">
      <alignment horizontal="center"/>
      <protection locked="0"/>
    </xf>
    <xf numFmtId="0" fontId="34" fillId="3" borderId="0" xfId="1" applyNumberFormat="1" applyFont="1" applyFill="1" applyBorder="1" applyAlignment="1" applyProtection="1">
      <alignment horizontal="right"/>
      <protection locked="0"/>
    </xf>
    <xf numFmtId="0" fontId="34" fillId="3" borderId="98" xfId="1" applyNumberFormat="1" applyFont="1" applyFill="1" applyBorder="1" applyAlignment="1" applyProtection="1">
      <alignment horizontal="right"/>
      <protection locked="0"/>
    </xf>
    <xf numFmtId="43" fontId="63" fillId="8" borderId="48" xfId="1" applyFont="1" applyFill="1" applyBorder="1" applyAlignment="1" applyProtection="1">
      <alignment horizontal="center"/>
      <protection locked="0"/>
    </xf>
    <xf numFmtId="0" fontId="114" fillId="30" borderId="0" xfId="0" applyFont="1" applyFill="1" applyBorder="1" applyAlignment="1" applyProtection="1">
      <alignment horizontal="justify" vertical="top"/>
      <protection locked="0"/>
    </xf>
    <xf numFmtId="2" fontId="45" fillId="0" borderId="9" xfId="0" applyNumberFormat="1" applyFont="1" applyFill="1" applyBorder="1" applyAlignment="1" applyProtection="1">
      <alignment horizontal="right"/>
      <protection locked="0"/>
    </xf>
    <xf numFmtId="2" fontId="45" fillId="0" borderId="8" xfId="0" applyNumberFormat="1" applyFont="1" applyFill="1" applyBorder="1" applyAlignment="1" applyProtection="1">
      <alignment horizontal="right"/>
      <protection locked="0"/>
    </xf>
    <xf numFmtId="2" fontId="45" fillId="0" borderId="10" xfId="0" applyNumberFormat="1" applyFont="1" applyFill="1" applyBorder="1" applyAlignment="1" applyProtection="1">
      <alignment horizontal="right"/>
      <protection locked="0"/>
    </xf>
    <xf numFmtId="49" fontId="25" fillId="2" borderId="263" xfId="0" applyNumberFormat="1" applyFont="1" applyFill="1" applyBorder="1" applyAlignment="1" applyProtection="1">
      <alignment horizontal="center"/>
      <protection locked="0"/>
    </xf>
    <xf numFmtId="49" fontId="25" fillId="2" borderId="260" xfId="0" applyNumberFormat="1" applyFont="1" applyFill="1" applyBorder="1" applyAlignment="1" applyProtection="1">
      <alignment horizontal="center"/>
      <protection locked="0"/>
    </xf>
    <xf numFmtId="43" fontId="26" fillId="21" borderId="433" xfId="1" applyFont="1" applyFill="1" applyBorder="1" applyAlignment="1" applyProtection="1">
      <alignment horizontal="center"/>
      <protection locked="0"/>
    </xf>
    <xf numFmtId="43" fontId="26" fillId="21" borderId="434" xfId="1" applyFont="1" applyFill="1" applyBorder="1" applyAlignment="1" applyProtection="1">
      <alignment horizontal="center"/>
      <protection locked="0"/>
    </xf>
    <xf numFmtId="0" fontId="24" fillId="2" borderId="43" xfId="0" applyFont="1" applyFill="1" applyBorder="1" applyAlignment="1" applyProtection="1">
      <alignment horizontal="center"/>
      <protection locked="0"/>
    </xf>
    <xf numFmtId="49" fontId="140" fillId="32" borderId="0" xfId="0" applyNumberFormat="1" applyFont="1" applyFill="1" applyBorder="1" applyAlignment="1" applyProtection="1">
      <alignment horizontal="left"/>
      <protection locked="0"/>
    </xf>
    <xf numFmtId="0" fontId="24" fillId="2" borderId="46" xfId="0" applyFont="1" applyFill="1" applyBorder="1" applyAlignment="1" applyProtection="1">
      <alignment horizontal="center"/>
      <protection locked="0"/>
    </xf>
    <xf numFmtId="43" fontId="13" fillId="0" borderId="8" xfId="1" applyFont="1" applyFill="1" applyBorder="1" applyAlignment="1" applyProtection="1">
      <alignment horizontal="center"/>
      <protection locked="0"/>
    </xf>
    <xf numFmtId="164" fontId="26" fillId="8" borderId="0" xfId="0" applyNumberFormat="1" applyFont="1" applyFill="1" applyBorder="1" applyAlignment="1" applyProtection="1">
      <alignment horizontal="center"/>
      <protection locked="0"/>
    </xf>
    <xf numFmtId="0" fontId="26" fillId="8" borderId="0" xfId="0" applyFont="1" applyFill="1" applyBorder="1" applyAlignment="1" applyProtection="1">
      <alignment horizontal="center"/>
      <protection locked="0"/>
    </xf>
    <xf numFmtId="43" fontId="26" fillId="8" borderId="0" xfId="0" applyNumberFormat="1" applyFont="1" applyFill="1" applyBorder="1" applyAlignment="1" applyProtection="1">
      <alignment horizontal="center"/>
      <protection locked="0"/>
    </xf>
    <xf numFmtId="49" fontId="133" fillId="13" borderId="51" xfId="0" applyNumberFormat="1" applyFont="1" applyFill="1" applyBorder="1" applyAlignment="1" applyProtection="1">
      <alignment horizontal="center"/>
      <protection locked="0"/>
    </xf>
    <xf numFmtId="49" fontId="133" fillId="13" borderId="183" xfId="0" applyNumberFormat="1" applyFont="1" applyFill="1" applyBorder="1" applyAlignment="1" applyProtection="1">
      <alignment horizontal="center"/>
      <protection locked="0"/>
    </xf>
    <xf numFmtId="43" fontId="26" fillId="0" borderId="80" xfId="1" applyFont="1" applyFill="1" applyBorder="1" applyAlignment="1" applyProtection="1">
      <alignment horizontal="center"/>
      <protection locked="0"/>
    </xf>
    <xf numFmtId="43" fontId="26" fillId="0" borderId="90" xfId="1" applyFont="1" applyFill="1" applyBorder="1" applyAlignment="1" applyProtection="1">
      <alignment horizontal="center"/>
      <protection locked="0"/>
    </xf>
    <xf numFmtId="43" fontId="26" fillId="0" borderId="81" xfId="1" applyFont="1" applyFill="1" applyBorder="1" applyAlignment="1" applyProtection="1">
      <alignment horizontal="center"/>
      <protection locked="0"/>
    </xf>
    <xf numFmtId="0" fontId="64" fillId="30" borderId="0" xfId="0" applyFont="1" applyFill="1" applyBorder="1" applyAlignment="1" applyProtection="1">
      <alignment horizontal="left"/>
      <protection locked="0"/>
    </xf>
    <xf numFmtId="0" fontId="26" fillId="25" borderId="0" xfId="0" applyFont="1" applyFill="1" applyBorder="1" applyAlignment="1" applyProtection="1">
      <alignment horizontal="center"/>
      <protection locked="0"/>
    </xf>
    <xf numFmtId="0" fontId="108" fillId="2" borderId="9" xfId="0" applyFont="1" applyFill="1" applyBorder="1" applyAlignment="1" applyProtection="1">
      <alignment horizontal="center" vertical="center"/>
      <protection locked="0"/>
    </xf>
    <xf numFmtId="0" fontId="108" fillId="2" borderId="8" xfId="0" applyFont="1" applyFill="1" applyBorder="1" applyAlignment="1" applyProtection="1">
      <alignment horizontal="center" vertical="center"/>
      <protection locked="0"/>
    </xf>
    <xf numFmtId="0" fontId="108" fillId="2" borderId="10" xfId="0" applyFont="1" applyFill="1" applyBorder="1" applyAlignment="1" applyProtection="1">
      <alignment horizontal="center" vertical="center"/>
      <protection locked="0"/>
    </xf>
    <xf numFmtId="0" fontId="107" fillId="2" borderId="44" xfId="0" applyFont="1" applyFill="1" applyBorder="1" applyAlignment="1" applyProtection="1">
      <alignment horizontal="center" vertical="center"/>
      <protection locked="0"/>
    </xf>
    <xf numFmtId="0" fontId="107" fillId="2" borderId="70" xfId="0" applyFont="1" applyFill="1" applyBorder="1" applyAlignment="1" applyProtection="1">
      <alignment horizontal="center" vertical="center"/>
      <protection locked="0"/>
    </xf>
    <xf numFmtId="0" fontId="107" fillId="2" borderId="42" xfId="0" applyFont="1" applyFill="1" applyBorder="1" applyAlignment="1" applyProtection="1">
      <alignment horizontal="center" vertical="center"/>
      <protection locked="0"/>
    </xf>
    <xf numFmtId="0" fontId="107" fillId="2" borderId="263" xfId="0" applyFont="1" applyFill="1" applyBorder="1" applyAlignment="1" applyProtection="1">
      <alignment horizontal="center" vertical="center"/>
      <protection locked="0"/>
    </xf>
    <xf numFmtId="0" fontId="107" fillId="2" borderId="260" xfId="0" applyFont="1" applyFill="1" applyBorder="1" applyAlignment="1" applyProtection="1">
      <alignment horizontal="center" vertical="center"/>
      <protection locked="0"/>
    </xf>
    <xf numFmtId="0" fontId="107" fillId="2" borderId="261" xfId="0" applyFont="1" applyFill="1" applyBorder="1" applyAlignment="1" applyProtection="1">
      <alignment horizontal="center" vertical="center"/>
      <protection locked="0"/>
    </xf>
    <xf numFmtId="0" fontId="25" fillId="23" borderId="347" xfId="0" applyFont="1" applyFill="1" applyBorder="1" applyAlignment="1" applyProtection="1">
      <alignment horizontal="center"/>
      <protection locked="0"/>
    </xf>
    <xf numFmtId="0" fontId="25" fillId="23" borderId="348" xfId="0" applyFont="1" applyFill="1" applyBorder="1" applyAlignment="1" applyProtection="1">
      <alignment horizontal="center"/>
      <protection locked="0"/>
    </xf>
    <xf numFmtId="43" fontId="26" fillId="8" borderId="166" xfId="1" applyFont="1" applyFill="1" applyBorder="1" applyAlignment="1" applyProtection="1">
      <alignment horizontal="center"/>
      <protection locked="0"/>
    </xf>
    <xf numFmtId="0" fontId="46" fillId="11" borderId="0" xfId="0" applyFont="1" applyFill="1" applyAlignment="1" applyProtection="1">
      <alignment horizontal="center"/>
      <protection hidden="1"/>
    </xf>
    <xf numFmtId="43" fontId="88" fillId="0" borderId="48" xfId="1" applyFont="1" applyFill="1" applyBorder="1" applyAlignment="1" applyProtection="1">
      <alignment horizontal="center"/>
      <protection locked="0"/>
    </xf>
    <xf numFmtId="0" fontId="23" fillId="2" borderId="44" xfId="0" applyFont="1" applyFill="1" applyBorder="1" applyAlignment="1" applyProtection="1">
      <alignment horizontal="center"/>
      <protection locked="0"/>
    </xf>
    <xf numFmtId="0" fontId="23" fillId="2" borderId="70" xfId="0" applyFont="1" applyFill="1" applyBorder="1" applyAlignment="1" applyProtection="1">
      <alignment horizontal="center"/>
      <protection locked="0"/>
    </xf>
    <xf numFmtId="166" fontId="61" fillId="3" borderId="71" xfId="0" applyNumberFormat="1" applyFont="1" applyFill="1" applyBorder="1" applyAlignment="1" applyProtection="1">
      <alignment horizontal="center"/>
      <protection locked="0"/>
    </xf>
    <xf numFmtId="0" fontId="61" fillId="3" borderId="0" xfId="0" applyFont="1" applyFill="1" applyBorder="1" applyAlignment="1" applyProtection="1">
      <alignment horizontal="center"/>
      <protection locked="0"/>
    </xf>
    <xf numFmtId="49" fontId="25" fillId="2" borderId="71" xfId="0" applyNumberFormat="1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/>
      <protection locked="0"/>
    </xf>
    <xf numFmtId="49" fontId="25" fillId="2" borderId="98" xfId="0" applyNumberFormat="1" applyFont="1" applyFill="1" applyBorder="1" applyAlignment="1" applyProtection="1">
      <alignment horizontal="center"/>
      <protection locked="0"/>
    </xf>
    <xf numFmtId="49" fontId="25" fillId="2" borderId="44" xfId="0" applyNumberFormat="1" applyFont="1" applyFill="1" applyBorder="1" applyAlignment="1" applyProtection="1">
      <alignment horizontal="center"/>
      <protection locked="0"/>
    </xf>
    <xf numFmtId="49" fontId="25" fillId="2" borderId="70" xfId="0" applyNumberFormat="1" applyFont="1" applyFill="1" applyBorder="1" applyAlignment="1" applyProtection="1">
      <alignment horizontal="center"/>
      <protection locked="0"/>
    </xf>
    <xf numFmtId="49" fontId="25" fillId="2" borderId="42" xfId="0" applyNumberFormat="1" applyFont="1" applyFill="1" applyBorder="1" applyAlignment="1" applyProtection="1">
      <alignment horizontal="center"/>
      <protection locked="0"/>
    </xf>
    <xf numFmtId="0" fontId="24" fillId="23" borderId="404" xfId="0" applyFont="1" applyFill="1" applyBorder="1" applyAlignment="1" applyProtection="1">
      <alignment horizontal="center"/>
      <protection locked="0"/>
    </xf>
    <xf numFmtId="0" fontId="24" fillId="23" borderId="72" xfId="0" applyFont="1" applyFill="1" applyBorder="1" applyAlignment="1" applyProtection="1">
      <alignment horizontal="center"/>
      <protection locked="0"/>
    </xf>
    <xf numFmtId="0" fontId="31" fillId="2" borderId="140" xfId="0" applyFont="1" applyFill="1" applyBorder="1" applyAlignment="1" applyProtection="1">
      <alignment horizontal="center"/>
      <protection locked="0"/>
    </xf>
    <xf numFmtId="49" fontId="108" fillId="2" borderId="48" xfId="0" applyNumberFormat="1" applyFont="1" applyFill="1" applyBorder="1" applyAlignment="1" applyProtection="1">
      <alignment horizontal="left"/>
      <protection locked="0"/>
    </xf>
    <xf numFmtId="43" fontId="15" fillId="24" borderId="253" xfId="1" applyFont="1" applyFill="1" applyBorder="1" applyAlignment="1" applyProtection="1">
      <alignment horizontal="center"/>
      <protection locked="0"/>
    </xf>
    <xf numFmtId="43" fontId="15" fillId="24" borderId="8" xfId="1" applyFont="1" applyFill="1" applyBorder="1" applyAlignment="1" applyProtection="1">
      <alignment horizontal="center"/>
      <protection locked="0"/>
    </xf>
    <xf numFmtId="0" fontId="24" fillId="23" borderId="253" xfId="0" applyFont="1" applyFill="1" applyBorder="1" applyAlignment="1" applyProtection="1">
      <alignment horizontal="center"/>
      <protection locked="0"/>
    </xf>
    <xf numFmtId="0" fontId="24" fillId="23" borderId="10" xfId="0" applyFont="1" applyFill="1" applyBorder="1" applyAlignment="1" applyProtection="1">
      <alignment horizontal="center"/>
      <protection locked="0"/>
    </xf>
    <xf numFmtId="175" fontId="49" fillId="17" borderId="389" xfId="1" applyNumberFormat="1" applyFont="1" applyFill="1" applyBorder="1" applyAlignment="1" applyProtection="1">
      <alignment horizontal="center"/>
      <protection locked="0"/>
    </xf>
    <xf numFmtId="175" fontId="49" fillId="17" borderId="387" xfId="1" applyNumberFormat="1" applyFont="1" applyFill="1" applyBorder="1" applyAlignment="1" applyProtection="1">
      <alignment horizontal="center"/>
      <protection locked="0"/>
    </xf>
    <xf numFmtId="175" fontId="49" fillId="17" borderId="390" xfId="1" applyNumberFormat="1" applyFont="1" applyFill="1" applyBorder="1" applyAlignment="1" applyProtection="1">
      <alignment horizontal="center"/>
      <protection locked="0"/>
    </xf>
    <xf numFmtId="175" fontId="49" fillId="17" borderId="238" xfId="1" applyNumberFormat="1" applyFont="1" applyFill="1" applyBorder="1" applyAlignment="1" applyProtection="1">
      <alignment horizontal="center"/>
      <protection locked="0"/>
    </xf>
    <xf numFmtId="175" fontId="49" fillId="17" borderId="147" xfId="1" applyNumberFormat="1" applyFont="1" applyFill="1" applyBorder="1" applyAlignment="1" applyProtection="1">
      <alignment horizontal="center"/>
      <protection locked="0"/>
    </xf>
    <xf numFmtId="175" fontId="49" fillId="17" borderId="239" xfId="1" applyNumberFormat="1" applyFont="1" applyFill="1" applyBorder="1" applyAlignment="1" applyProtection="1">
      <alignment horizontal="center"/>
      <protection locked="0"/>
    </xf>
    <xf numFmtId="175" fontId="49" fillId="17" borderId="240" xfId="1" applyNumberFormat="1" applyFont="1" applyFill="1" applyBorder="1" applyAlignment="1" applyProtection="1">
      <alignment horizontal="center"/>
      <protection locked="0"/>
    </xf>
    <xf numFmtId="175" fontId="49" fillId="17" borderId="129" xfId="1" applyNumberFormat="1" applyFont="1" applyFill="1" applyBorder="1" applyAlignment="1" applyProtection="1">
      <alignment horizontal="center"/>
      <protection locked="0"/>
    </xf>
    <xf numFmtId="175" fontId="49" fillId="17" borderId="241" xfId="1" applyNumberFormat="1" applyFont="1" applyFill="1" applyBorder="1" applyAlignment="1" applyProtection="1">
      <alignment horizontal="center"/>
      <protection locked="0"/>
    </xf>
    <xf numFmtId="175" fontId="49" fillId="0" borderId="118" xfId="1" applyNumberFormat="1" applyFont="1" applyFill="1" applyBorder="1" applyAlignment="1" applyProtection="1">
      <alignment horizontal="center"/>
      <protection locked="0"/>
    </xf>
    <xf numFmtId="175" fontId="49" fillId="0" borderId="149" xfId="1" applyNumberFormat="1" applyFont="1" applyFill="1" applyBorder="1" applyAlignment="1" applyProtection="1">
      <alignment horizontal="center"/>
      <protection locked="0"/>
    </xf>
    <xf numFmtId="175" fontId="49" fillId="0" borderId="123" xfId="1" applyNumberFormat="1" applyFont="1" applyFill="1" applyBorder="1" applyAlignment="1" applyProtection="1">
      <alignment horizontal="center"/>
      <protection locked="0"/>
    </xf>
    <xf numFmtId="175" fontId="49" fillId="0" borderId="244" xfId="1" applyNumberFormat="1" applyFont="1" applyFill="1" applyBorder="1" applyAlignment="1" applyProtection="1">
      <alignment horizontal="center"/>
      <protection locked="0"/>
    </xf>
    <xf numFmtId="43" fontId="26" fillId="0" borderId="82" xfId="1" applyFont="1" applyFill="1" applyBorder="1" applyAlignment="1" applyProtection="1">
      <alignment horizontal="center"/>
      <protection locked="0"/>
    </xf>
    <xf numFmtId="43" fontId="141" fillId="23" borderId="253" xfId="0" applyNumberFormat="1" applyFont="1" applyFill="1" applyBorder="1" applyAlignment="1" applyProtection="1">
      <alignment horizontal="center"/>
      <protection locked="0"/>
    </xf>
    <xf numFmtId="43" fontId="141" fillId="23" borderId="8" xfId="0" applyNumberFormat="1" applyFont="1" applyFill="1" applyBorder="1" applyAlignment="1" applyProtection="1">
      <alignment horizontal="center"/>
      <protection locked="0"/>
    </xf>
    <xf numFmtId="49" fontId="31" fillId="2" borderId="131" xfId="0" applyNumberFormat="1" applyFont="1" applyFill="1" applyBorder="1" applyAlignment="1" applyProtection="1">
      <alignment horizontal="center"/>
      <protection locked="0"/>
    </xf>
    <xf numFmtId="49" fontId="31" fillId="2" borderId="132" xfId="0" applyNumberFormat="1" applyFont="1" applyFill="1" applyBorder="1" applyAlignment="1" applyProtection="1">
      <alignment horizontal="center"/>
      <protection locked="0"/>
    </xf>
    <xf numFmtId="49" fontId="31" fillId="2" borderId="133" xfId="0" applyNumberFormat="1" applyFont="1" applyFill="1" applyBorder="1" applyAlignment="1" applyProtection="1">
      <alignment horizontal="center"/>
      <protection locked="0"/>
    </xf>
    <xf numFmtId="0" fontId="114" fillId="20" borderId="303" xfId="0" applyFont="1" applyFill="1" applyBorder="1" applyAlignment="1" applyProtection="1">
      <alignment horizontal="center"/>
      <protection locked="0"/>
    </xf>
    <xf numFmtId="0" fontId="114" fillId="20" borderId="330" xfId="0" applyFont="1" applyFill="1" applyBorder="1" applyAlignment="1" applyProtection="1">
      <alignment horizontal="center"/>
      <protection locked="0"/>
    </xf>
    <xf numFmtId="0" fontId="111" fillId="23" borderId="0" xfId="0" applyFont="1" applyFill="1" applyAlignment="1" applyProtection="1">
      <alignment horizontal="center"/>
      <protection locked="0"/>
    </xf>
    <xf numFmtId="0" fontId="64" fillId="3" borderId="72" xfId="0" applyFont="1" applyFill="1" applyBorder="1" applyAlignment="1" applyProtection="1">
      <alignment horizontal="right"/>
      <protection locked="0"/>
    </xf>
    <xf numFmtId="0" fontId="64" fillId="3" borderId="114" xfId="0" applyFont="1" applyFill="1" applyBorder="1" applyAlignment="1" applyProtection="1">
      <alignment horizontal="right"/>
      <protection locked="0"/>
    </xf>
    <xf numFmtId="0" fontId="31" fillId="2" borderId="96" xfId="0" applyFont="1" applyFill="1" applyBorder="1" applyAlignment="1" applyProtection="1">
      <alignment horizontal="center"/>
      <protection locked="0"/>
    </xf>
    <xf numFmtId="0" fontId="59" fillId="2" borderId="97" xfId="0" applyFont="1" applyFill="1" applyBorder="1" applyAlignment="1" applyProtection="1">
      <alignment horizontal="center"/>
      <protection locked="0"/>
    </xf>
    <xf numFmtId="0" fontId="59" fillId="2" borderId="112" xfId="0" applyFont="1" applyFill="1" applyBorder="1" applyAlignment="1" applyProtection="1">
      <alignment horizontal="center"/>
      <protection locked="0"/>
    </xf>
    <xf numFmtId="43" fontId="138" fillId="0" borderId="299" xfId="0" applyNumberFormat="1" applyFont="1" applyFill="1" applyBorder="1" applyAlignment="1" applyProtection="1">
      <alignment horizontal="center"/>
      <protection locked="0"/>
    </xf>
    <xf numFmtId="0" fontId="138" fillId="0" borderId="299" xfId="0" applyFont="1" applyFill="1" applyBorder="1" applyAlignment="1" applyProtection="1">
      <alignment horizontal="center"/>
      <protection locked="0"/>
    </xf>
    <xf numFmtId="0" fontId="138" fillId="0" borderId="300" xfId="0" applyFont="1" applyFill="1" applyBorder="1" applyAlignment="1" applyProtection="1">
      <alignment horizontal="center"/>
      <protection locked="0"/>
    </xf>
    <xf numFmtId="43" fontId="26" fillId="0" borderId="359" xfId="1" applyFont="1" applyFill="1" applyBorder="1" applyAlignment="1" applyProtection="1">
      <alignment horizontal="center"/>
      <protection locked="0"/>
    </xf>
    <xf numFmtId="43" fontId="26" fillId="0" borderId="360" xfId="1" applyFont="1" applyFill="1" applyBorder="1" applyAlignment="1" applyProtection="1">
      <alignment horizontal="center"/>
      <protection locked="0"/>
    </xf>
    <xf numFmtId="43" fontId="26" fillId="0" borderId="380" xfId="1" applyFont="1" applyFill="1" applyBorder="1" applyAlignment="1" applyProtection="1">
      <alignment horizontal="center"/>
      <protection locked="0"/>
    </xf>
    <xf numFmtId="43" fontId="26" fillId="0" borderId="381" xfId="1" applyFont="1" applyFill="1" applyBorder="1" applyAlignment="1" applyProtection="1">
      <alignment horizontal="center"/>
      <protection locked="0"/>
    </xf>
    <xf numFmtId="0" fontId="31" fillId="2" borderId="167" xfId="0" applyFont="1" applyFill="1" applyBorder="1" applyAlignment="1" applyProtection="1">
      <alignment horizontal="center"/>
      <protection locked="0"/>
    </xf>
    <xf numFmtId="0" fontId="31" fillId="2" borderId="195" xfId="0" applyFont="1" applyFill="1" applyBorder="1" applyAlignment="1" applyProtection="1">
      <alignment horizontal="center"/>
      <protection locked="0"/>
    </xf>
    <xf numFmtId="49" fontId="24" fillId="13" borderId="8" xfId="0" applyNumberFormat="1" applyFont="1" applyFill="1" applyBorder="1" applyAlignment="1" applyProtection="1">
      <alignment horizontal="left"/>
      <protection locked="0"/>
    </xf>
    <xf numFmtId="49" fontId="24" fillId="13" borderId="10" xfId="0" applyNumberFormat="1" applyFont="1" applyFill="1" applyBorder="1" applyAlignment="1" applyProtection="1">
      <alignment horizontal="left"/>
      <protection locked="0"/>
    </xf>
    <xf numFmtId="9" fontId="107" fillId="2" borderId="78" xfId="1" applyNumberFormat="1" applyFont="1" applyFill="1" applyBorder="1" applyAlignment="1" applyProtection="1">
      <alignment horizontal="right"/>
      <protection locked="0"/>
    </xf>
    <xf numFmtId="9" fontId="107" fillId="2" borderId="91" xfId="1" applyNumberFormat="1" applyFont="1" applyFill="1" applyBorder="1" applyAlignment="1" applyProtection="1">
      <alignment horizontal="right"/>
      <protection locked="0"/>
    </xf>
    <xf numFmtId="0" fontId="111" fillId="3" borderId="69" xfId="0" applyFont="1" applyFill="1" applyBorder="1" applyAlignment="1" applyProtection="1">
      <alignment horizontal="center"/>
      <protection locked="0"/>
    </xf>
    <xf numFmtId="49" fontId="108" fillId="2" borderId="285" xfId="0" applyNumberFormat="1" applyFont="1" applyFill="1" applyBorder="1" applyAlignment="1" applyProtection="1">
      <alignment horizontal="left"/>
      <protection locked="0"/>
    </xf>
    <xf numFmtId="43" fontId="13" fillId="0" borderId="285" xfId="1" applyFont="1" applyFill="1" applyBorder="1" applyAlignment="1" applyProtection="1">
      <alignment horizontal="left"/>
      <protection locked="0"/>
    </xf>
    <xf numFmtId="49" fontId="23" fillId="2" borderId="48" xfId="0" applyNumberFormat="1" applyFont="1" applyFill="1" applyBorder="1" applyAlignment="1" applyProtection="1">
      <alignment horizontal="left"/>
      <protection locked="0"/>
    </xf>
    <xf numFmtId="0" fontId="23" fillId="2" borderId="8" xfId="0" applyFont="1" applyFill="1" applyBorder="1" applyAlignment="1" applyProtection="1">
      <alignment horizontal="left"/>
      <protection locked="0"/>
    </xf>
    <xf numFmtId="0" fontId="23" fillId="2" borderId="260" xfId="0" applyFont="1" applyFill="1" applyBorder="1" applyAlignment="1" applyProtection="1">
      <alignment horizontal="left"/>
      <protection locked="0"/>
    </xf>
    <xf numFmtId="43" fontId="40" fillId="0" borderId="48" xfId="1" applyFont="1" applyFill="1" applyBorder="1" applyAlignment="1" applyProtection="1">
      <alignment horizontal="left"/>
      <protection locked="0"/>
    </xf>
    <xf numFmtId="43" fontId="37" fillId="4" borderId="0" xfId="1" applyFont="1" applyFill="1" applyBorder="1" applyAlignment="1" applyProtection="1">
      <alignment horizontal="left"/>
      <protection locked="0"/>
    </xf>
    <xf numFmtId="43" fontId="37" fillId="4" borderId="71" xfId="1" applyFont="1" applyFill="1" applyBorder="1" applyAlignment="1" applyProtection="1">
      <alignment horizontal="right"/>
      <protection locked="0"/>
    </xf>
    <xf numFmtId="43" fontId="37" fillId="4" borderId="0" xfId="1" applyFont="1" applyFill="1" applyBorder="1" applyAlignment="1" applyProtection="1">
      <alignment horizontal="right"/>
      <protection locked="0"/>
    </xf>
    <xf numFmtId="169" fontId="13" fillId="0" borderId="48" xfId="1" applyNumberFormat="1" applyFont="1" applyFill="1" applyBorder="1" applyAlignment="1" applyProtection="1">
      <alignment horizontal="left"/>
      <protection locked="0"/>
    </xf>
    <xf numFmtId="0" fontId="69" fillId="25" borderId="0" xfId="2" applyFill="1" applyBorder="1" applyAlignment="1" applyProtection="1">
      <alignment horizontal="center"/>
      <protection locked="0"/>
    </xf>
    <xf numFmtId="174" fontId="87" fillId="7" borderId="8" xfId="1" applyNumberFormat="1" applyFont="1" applyFill="1" applyBorder="1" applyAlignment="1" applyProtection="1">
      <alignment horizontal="center"/>
      <protection locked="0"/>
    </xf>
    <xf numFmtId="0" fontId="87" fillId="0" borderId="8" xfId="0" applyFont="1" applyBorder="1" applyProtection="1">
      <protection locked="0"/>
    </xf>
    <xf numFmtId="0" fontId="87" fillId="0" borderId="10" xfId="0" applyFont="1" applyBorder="1" applyProtection="1">
      <protection locked="0"/>
    </xf>
    <xf numFmtId="0" fontId="38" fillId="0" borderId="261" xfId="0" applyFont="1" applyFill="1" applyBorder="1" applyAlignment="1" applyProtection="1">
      <alignment horizontal="center"/>
      <protection locked="0"/>
    </xf>
    <xf numFmtId="0" fontId="38" fillId="0" borderId="262" xfId="0" applyFont="1" applyFill="1" applyBorder="1" applyAlignment="1" applyProtection="1">
      <alignment horizontal="center"/>
      <protection locked="0"/>
    </xf>
    <xf numFmtId="0" fontId="38" fillId="0" borderId="263" xfId="0" applyFont="1" applyFill="1" applyBorder="1" applyAlignment="1" applyProtection="1">
      <alignment horizontal="center"/>
      <protection locked="0"/>
    </xf>
    <xf numFmtId="49" fontId="112" fillId="2" borderId="0" xfId="0" applyNumberFormat="1" applyFont="1" applyFill="1" applyBorder="1" applyAlignment="1" applyProtection="1">
      <alignment horizontal="left"/>
      <protection locked="0"/>
    </xf>
    <xf numFmtId="174" fontId="87" fillId="8" borderId="8" xfId="1" applyNumberFormat="1" applyFont="1" applyFill="1" applyBorder="1" applyAlignment="1" applyProtection="1">
      <alignment horizontal="left"/>
      <protection locked="0"/>
    </xf>
    <xf numFmtId="174" fontId="87" fillId="0" borderId="8" xfId="0" applyNumberFormat="1" applyFont="1" applyBorder="1" applyProtection="1">
      <protection locked="0"/>
    </xf>
    <xf numFmtId="174" fontId="87" fillId="0" borderId="10" xfId="0" applyNumberFormat="1" applyFont="1" applyBorder="1" applyProtection="1">
      <protection locked="0"/>
    </xf>
    <xf numFmtId="0" fontId="23" fillId="2" borderId="102" xfId="0" applyFont="1" applyFill="1" applyBorder="1" applyAlignment="1" applyProtection="1">
      <alignment horizontal="left"/>
      <protection locked="0"/>
    </xf>
    <xf numFmtId="0" fontId="23" fillId="2" borderId="183" xfId="0" applyFont="1" applyFill="1" applyBorder="1" applyAlignment="1" applyProtection="1">
      <alignment horizontal="left"/>
      <protection locked="0"/>
    </xf>
    <xf numFmtId="0" fontId="23" fillId="2" borderId="70" xfId="0" applyFont="1" applyFill="1" applyBorder="1" applyAlignment="1" applyProtection="1">
      <alignment horizontal="left"/>
      <protection locked="0"/>
    </xf>
    <xf numFmtId="0" fontId="23" fillId="2" borderId="97" xfId="0" applyFont="1" applyFill="1" applyBorder="1" applyAlignment="1" applyProtection="1">
      <alignment horizontal="left"/>
      <protection locked="0"/>
    </xf>
    <xf numFmtId="49" fontId="108" fillId="2" borderId="70" xfId="0" applyNumberFormat="1" applyFont="1" applyFill="1" applyBorder="1" applyAlignment="1" applyProtection="1">
      <alignment horizontal="left"/>
      <protection locked="0"/>
    </xf>
    <xf numFmtId="43" fontId="13" fillId="0" borderId="70" xfId="1" applyFont="1" applyFill="1" applyBorder="1" applyAlignment="1" applyProtection="1">
      <alignment horizontal="left"/>
      <protection locked="0"/>
    </xf>
    <xf numFmtId="0" fontId="38" fillId="0" borderId="170" xfId="0" applyFont="1" applyFill="1" applyBorder="1" applyAlignment="1" applyProtection="1">
      <alignment horizontal="center"/>
      <protection locked="0"/>
    </xf>
    <xf numFmtId="0" fontId="38" fillId="0" borderId="175" xfId="0" applyFont="1" applyFill="1" applyBorder="1" applyAlignment="1" applyProtection="1">
      <alignment horizontal="center"/>
      <protection locked="0"/>
    </xf>
    <xf numFmtId="0" fontId="38" fillId="0" borderId="176" xfId="0" applyFont="1" applyFill="1" applyBorder="1" applyAlignment="1" applyProtection="1">
      <alignment horizontal="center"/>
      <protection locked="0"/>
    </xf>
    <xf numFmtId="0" fontId="13" fillId="0" borderId="48" xfId="1" applyNumberFormat="1" applyFont="1" applyFill="1" applyBorder="1" applyAlignment="1" applyProtection="1">
      <alignment horizontal="left"/>
      <protection locked="0"/>
    </xf>
    <xf numFmtId="49" fontId="13" fillId="0" borderId="284" xfId="0" applyNumberFormat="1" applyFont="1" applyFill="1" applyBorder="1" applyAlignment="1" applyProtection="1">
      <alignment horizontal="center"/>
      <protection locked="0"/>
    </xf>
    <xf numFmtId="49" fontId="13" fillId="0" borderId="285" xfId="0" applyNumberFormat="1" applyFont="1" applyFill="1" applyBorder="1" applyAlignment="1" applyProtection="1">
      <alignment horizontal="center"/>
      <protection locked="0"/>
    </xf>
    <xf numFmtId="0" fontId="64" fillId="23" borderId="278" xfId="0" applyFont="1" applyFill="1" applyBorder="1" applyAlignment="1" applyProtection="1">
      <alignment horizontal="center"/>
      <protection locked="0"/>
    </xf>
    <xf numFmtId="43" fontId="87" fillId="10" borderId="9" xfId="1" applyFont="1" applyFill="1" applyBorder="1" applyAlignment="1" applyProtection="1">
      <alignment horizontal="center"/>
      <protection locked="0"/>
    </xf>
    <xf numFmtId="43" fontId="87" fillId="10" borderId="8" xfId="1" applyFont="1" applyFill="1" applyBorder="1" applyAlignment="1" applyProtection="1">
      <alignment horizontal="center"/>
      <protection locked="0"/>
    </xf>
    <xf numFmtId="169" fontId="87" fillId="0" borderId="48" xfId="1" applyNumberFormat="1" applyFont="1" applyBorder="1" applyAlignment="1" applyProtection="1">
      <alignment horizontal="center"/>
      <protection locked="0"/>
    </xf>
    <xf numFmtId="0" fontId="108" fillId="2" borderId="71" xfId="0" applyFont="1" applyFill="1" applyBorder="1" applyAlignment="1" applyProtection="1">
      <alignment horizontal="center"/>
      <protection locked="0"/>
    </xf>
    <xf numFmtId="43" fontId="26" fillId="17" borderId="171" xfId="1" applyFont="1" applyFill="1" applyBorder="1" applyAlignment="1" applyProtection="1">
      <alignment horizontal="center"/>
      <protection locked="0"/>
    </xf>
    <xf numFmtId="43" fontId="26" fillId="17" borderId="172" xfId="1" applyFont="1" applyFill="1" applyBorder="1" applyAlignment="1" applyProtection="1">
      <alignment horizontal="center"/>
      <protection locked="0"/>
    </xf>
    <xf numFmtId="0" fontId="34" fillId="2" borderId="71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2" borderId="114" xfId="0" applyFont="1" applyFill="1" applyBorder="1" applyAlignment="1" applyProtection="1">
      <alignment horizontal="center" vertical="center"/>
      <protection locked="0"/>
    </xf>
    <xf numFmtId="0" fontId="34" fillId="2" borderId="47" xfId="0" applyFont="1" applyFill="1" applyBorder="1" applyAlignment="1" applyProtection="1">
      <alignment horizontal="center" vertical="center"/>
      <protection locked="0"/>
    </xf>
    <xf numFmtId="0" fontId="34" fillId="2" borderId="69" xfId="0" applyFont="1" applyFill="1" applyBorder="1" applyAlignment="1" applyProtection="1">
      <alignment horizontal="center" vertical="center"/>
      <protection locked="0"/>
    </xf>
    <xf numFmtId="0" fontId="34" fillId="2" borderId="77" xfId="0" applyFont="1" applyFill="1" applyBorder="1" applyAlignment="1" applyProtection="1">
      <alignment horizontal="center" vertical="center"/>
      <protection locked="0"/>
    </xf>
    <xf numFmtId="3" fontId="26" fillId="24" borderId="270" xfId="0" applyNumberFormat="1" applyFont="1" applyFill="1" applyBorder="1" applyAlignment="1" applyProtection="1">
      <alignment horizontal="right"/>
      <protection locked="0"/>
    </xf>
    <xf numFmtId="43" fontId="26" fillId="0" borderId="177" xfId="1" applyFont="1" applyFill="1" applyBorder="1" applyAlignment="1" applyProtection="1">
      <alignment horizontal="center"/>
      <protection locked="0"/>
    </xf>
    <xf numFmtId="43" fontId="26" fillId="0" borderId="249" xfId="1" applyFont="1" applyFill="1" applyBorder="1" applyAlignment="1" applyProtection="1">
      <alignment horizontal="center"/>
      <protection locked="0"/>
    </xf>
    <xf numFmtId="43" fontId="26" fillId="0" borderId="178" xfId="1" applyFont="1" applyFill="1" applyBorder="1" applyAlignment="1" applyProtection="1">
      <alignment horizontal="center"/>
      <protection locked="0"/>
    </xf>
    <xf numFmtId="43" fontId="26" fillId="0" borderId="179" xfId="1" applyFont="1" applyFill="1" applyBorder="1" applyAlignment="1" applyProtection="1">
      <alignment horizontal="center"/>
      <protection locked="0"/>
    </xf>
    <xf numFmtId="0" fontId="108" fillId="2" borderId="165" xfId="0" applyFont="1" applyFill="1" applyBorder="1" applyAlignment="1" applyProtection="1">
      <alignment horizontal="center"/>
      <protection locked="0"/>
    </xf>
    <xf numFmtId="0" fontId="64" fillId="23" borderId="268" xfId="0" applyFont="1" applyFill="1" applyBorder="1" applyAlignment="1" applyProtection="1">
      <alignment horizontal="center"/>
      <protection locked="0"/>
    </xf>
    <xf numFmtId="0" fontId="64" fillId="23" borderId="267" xfId="0" applyFont="1" applyFill="1" applyBorder="1" applyAlignment="1" applyProtection="1">
      <alignment horizontal="center"/>
      <protection locked="0"/>
    </xf>
    <xf numFmtId="0" fontId="64" fillId="23" borderId="277" xfId="0" applyFont="1" applyFill="1" applyBorder="1" applyAlignment="1" applyProtection="1">
      <alignment horizontal="center"/>
      <protection locked="0"/>
    </xf>
    <xf numFmtId="0" fontId="108" fillId="2" borderId="46" xfId="0" applyFont="1" applyFill="1" applyBorder="1" applyAlignment="1" applyProtection="1">
      <alignment horizontal="center"/>
      <protection locked="0"/>
    </xf>
    <xf numFmtId="174" fontId="26" fillId="0" borderId="9" xfId="1" applyNumberFormat="1" applyFont="1" applyFill="1" applyBorder="1" applyAlignment="1" applyProtection="1">
      <alignment horizontal="right"/>
      <protection locked="0"/>
    </xf>
    <xf numFmtId="174" fontId="26" fillId="0" borderId="8" xfId="1" applyNumberFormat="1" applyFont="1" applyFill="1" applyBorder="1" applyAlignment="1" applyProtection="1">
      <alignment horizontal="right"/>
      <protection locked="0"/>
    </xf>
    <xf numFmtId="174" fontId="26" fillId="0" borderId="10" xfId="1" applyNumberFormat="1" applyFont="1" applyFill="1" applyBorder="1" applyAlignment="1" applyProtection="1">
      <alignment horizontal="right"/>
      <protection locked="0"/>
    </xf>
    <xf numFmtId="49" fontId="24" fillId="2" borderId="9" xfId="0" applyNumberFormat="1" applyFont="1" applyFill="1" applyBorder="1" applyAlignment="1" applyProtection="1">
      <alignment horizontal="center"/>
      <protection locked="0"/>
    </xf>
    <xf numFmtId="3" fontId="26" fillId="8" borderId="264" xfId="1" applyNumberFormat="1" applyFont="1" applyFill="1" applyBorder="1" applyAlignment="1" applyProtection="1">
      <protection locked="0"/>
    </xf>
    <xf numFmtId="0" fontId="64" fillId="23" borderId="275" xfId="0" applyFont="1" applyFill="1" applyBorder="1" applyAlignment="1" applyProtection="1">
      <alignment horizontal="center"/>
      <protection locked="0"/>
    </xf>
    <xf numFmtId="0" fontId="64" fillId="23" borderId="24" xfId="0" applyFont="1" applyFill="1" applyBorder="1" applyAlignment="1" applyProtection="1">
      <alignment horizontal="center"/>
      <protection locked="0"/>
    </xf>
    <xf numFmtId="0" fontId="64" fillId="23" borderId="246" xfId="0" applyFont="1" applyFill="1" applyBorder="1" applyAlignment="1" applyProtection="1">
      <alignment horizontal="center"/>
      <protection locked="0"/>
    </xf>
    <xf numFmtId="0" fontId="64" fillId="23" borderId="279" xfId="0" applyFont="1" applyFill="1" applyBorder="1" applyAlignment="1" applyProtection="1">
      <alignment horizontal="center"/>
      <protection locked="0"/>
    </xf>
    <xf numFmtId="0" fontId="64" fillId="23" borderId="264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25" fillId="2" borderId="98" xfId="0" applyFont="1" applyFill="1" applyBorder="1" applyAlignment="1" applyProtection="1">
      <alignment horizontal="center"/>
      <protection locked="0"/>
    </xf>
    <xf numFmtId="0" fontId="61" fillId="23" borderId="279" xfId="0" applyFont="1" applyFill="1" applyBorder="1" applyAlignment="1" applyProtection="1">
      <alignment horizontal="center"/>
      <protection locked="0"/>
    </xf>
    <xf numFmtId="0" fontId="64" fillId="23" borderId="280" xfId="0" applyFont="1" applyFill="1" applyBorder="1" applyAlignment="1" applyProtection="1">
      <alignment horizontal="center"/>
      <protection locked="0"/>
    </xf>
    <xf numFmtId="174" fontId="87" fillId="8" borderId="8" xfId="1" applyNumberFormat="1" applyFont="1" applyFill="1" applyBorder="1" applyAlignment="1" applyProtection="1">
      <alignment horizontal="center"/>
      <protection locked="0"/>
    </xf>
    <xf numFmtId="174" fontId="87" fillId="8" borderId="10" xfId="1" applyNumberFormat="1" applyFont="1" applyFill="1" applyBorder="1" applyAlignment="1" applyProtection="1">
      <alignment horizontal="center"/>
      <protection locked="0"/>
    </xf>
    <xf numFmtId="49" fontId="24" fillId="2" borderId="338" xfId="0" applyNumberFormat="1" applyFont="1" applyFill="1" applyBorder="1" applyAlignment="1" applyProtection="1">
      <alignment horizontal="center"/>
      <protection locked="0"/>
    </xf>
    <xf numFmtId="49" fontId="24" fillId="2" borderId="339" xfId="0" applyNumberFormat="1" applyFont="1" applyFill="1" applyBorder="1" applyAlignment="1" applyProtection="1">
      <alignment horizontal="center"/>
      <protection locked="0"/>
    </xf>
    <xf numFmtId="49" fontId="24" fillId="2" borderId="340" xfId="0" applyNumberFormat="1" applyFont="1" applyFill="1" applyBorder="1" applyAlignment="1" applyProtection="1">
      <alignment horizontal="center"/>
      <protection locked="0"/>
    </xf>
    <xf numFmtId="49" fontId="24" fillId="2" borderId="0" xfId="0" applyNumberFormat="1" applyFont="1" applyFill="1" applyBorder="1" applyAlignment="1" applyProtection="1">
      <alignment horizontal="center"/>
      <protection locked="0"/>
    </xf>
    <xf numFmtId="49" fontId="24" fillId="2" borderId="98" xfId="0" applyNumberFormat="1" applyFont="1" applyFill="1" applyBorder="1" applyAlignment="1" applyProtection="1">
      <alignment horizontal="center"/>
      <protection locked="0"/>
    </xf>
    <xf numFmtId="49" fontId="13" fillId="0" borderId="50" xfId="1" applyNumberFormat="1" applyFont="1" applyFill="1" applyBorder="1" applyAlignment="1" applyProtection="1">
      <alignment horizontal="left"/>
      <protection locked="0"/>
    </xf>
    <xf numFmtId="0" fontId="15" fillId="0" borderId="9" xfId="1" applyNumberFormat="1" applyFont="1" applyFill="1" applyBorder="1" applyAlignment="1" applyProtection="1">
      <alignment horizontal="right"/>
      <protection locked="0"/>
    </xf>
    <xf numFmtId="0" fontId="15" fillId="0" borderId="8" xfId="1" applyNumberFormat="1" applyFont="1" applyFill="1" applyBorder="1" applyAlignment="1" applyProtection="1">
      <alignment horizontal="right"/>
      <protection locked="0"/>
    </xf>
    <xf numFmtId="0" fontId="15" fillId="0" borderId="10" xfId="1" applyNumberFormat="1" applyFont="1" applyFill="1" applyBorder="1" applyAlignment="1" applyProtection="1">
      <alignment horizontal="right"/>
      <protection locked="0"/>
    </xf>
    <xf numFmtId="49" fontId="23" fillId="2" borderId="50" xfId="0" applyNumberFormat="1" applyFont="1" applyFill="1" applyBorder="1" applyAlignment="1" applyProtection="1">
      <alignment horizontal="left"/>
      <protection locked="0"/>
    </xf>
    <xf numFmtId="0" fontId="38" fillId="0" borderId="10" xfId="0" applyFont="1" applyFill="1" applyBorder="1" applyAlignment="1" applyProtection="1">
      <alignment horizontal="center"/>
      <protection locked="0"/>
    </xf>
    <xf numFmtId="0" fontId="38" fillId="0" borderId="48" xfId="0" applyFont="1" applyFill="1" applyBorder="1" applyAlignment="1" applyProtection="1">
      <alignment horizontal="center"/>
      <protection locked="0"/>
    </xf>
    <xf numFmtId="0" fontId="38" fillId="0" borderId="9" xfId="0" applyFont="1" applyFill="1" applyBorder="1" applyAlignment="1" applyProtection="1">
      <alignment horizontal="center"/>
      <protection locked="0"/>
    </xf>
    <xf numFmtId="0" fontId="25" fillId="2" borderId="95" xfId="0" applyFont="1" applyFill="1" applyBorder="1" applyAlignment="1" applyProtection="1">
      <alignment horizontal="center"/>
      <protection locked="0"/>
    </xf>
    <xf numFmtId="0" fontId="25" fillId="2" borderId="71" xfId="0" applyFont="1" applyFill="1" applyBorder="1" applyAlignment="1" applyProtection="1">
      <alignment horizontal="center"/>
      <protection locked="0"/>
    </xf>
    <xf numFmtId="43" fontId="26" fillId="0" borderId="354" xfId="1" applyFont="1" applyFill="1" applyBorder="1" applyAlignment="1" applyProtection="1">
      <alignment horizontal="center"/>
      <protection locked="0"/>
    </xf>
    <xf numFmtId="43" fontId="26" fillId="0" borderId="352" xfId="1" applyFont="1" applyFill="1" applyBorder="1" applyAlignment="1" applyProtection="1">
      <alignment horizontal="center"/>
      <protection locked="0"/>
    </xf>
    <xf numFmtId="43" fontId="26" fillId="0" borderId="355" xfId="1" applyFont="1" applyFill="1" applyBorder="1" applyAlignment="1" applyProtection="1">
      <alignment horizontal="center"/>
      <protection locked="0"/>
    </xf>
    <xf numFmtId="0" fontId="114" fillId="20" borderId="306" xfId="0" applyFont="1" applyFill="1" applyBorder="1" applyAlignment="1" applyProtection="1">
      <alignment horizontal="center" vertical="center"/>
      <protection locked="0"/>
    </xf>
    <xf numFmtId="0" fontId="114" fillId="20" borderId="309" xfId="0" applyFont="1" applyFill="1" applyBorder="1" applyAlignment="1" applyProtection="1">
      <alignment horizontal="center" vertical="center"/>
      <protection locked="0"/>
    </xf>
    <xf numFmtId="169" fontId="90" fillId="19" borderId="301" xfId="1" applyNumberFormat="1" applyFont="1" applyFill="1" applyBorder="1" applyAlignment="1" applyProtection="1">
      <alignment horizontal="right"/>
      <protection locked="0"/>
    </xf>
    <xf numFmtId="169" fontId="90" fillId="19" borderId="307" xfId="1" applyNumberFormat="1" applyFont="1" applyFill="1" applyBorder="1" applyAlignment="1" applyProtection="1">
      <alignment horizontal="right"/>
      <protection locked="0"/>
    </xf>
    <xf numFmtId="0" fontId="143" fillId="20" borderId="308" xfId="0" applyFont="1" applyFill="1" applyBorder="1" applyAlignment="1" applyProtection="1">
      <alignment horizontal="center"/>
      <protection locked="0"/>
    </xf>
    <xf numFmtId="0" fontId="143" fillId="20" borderId="301" xfId="0" applyFont="1" applyFill="1" applyBorder="1" applyAlignment="1" applyProtection="1">
      <alignment horizontal="center"/>
      <protection locked="0"/>
    </xf>
    <xf numFmtId="169" fontId="90" fillId="0" borderId="301" xfId="1" applyNumberFormat="1" applyFont="1" applyFill="1" applyBorder="1" applyAlignment="1" applyProtection="1">
      <alignment horizontal="right" vertical="center"/>
      <protection locked="0"/>
    </xf>
    <xf numFmtId="169" fontId="90" fillId="0" borderId="307" xfId="1" applyNumberFormat="1" applyFont="1" applyFill="1" applyBorder="1" applyAlignment="1" applyProtection="1">
      <alignment horizontal="right" vertical="center"/>
      <protection locked="0"/>
    </xf>
    <xf numFmtId="43" fontId="87" fillId="10" borderId="47" xfId="1" applyFont="1" applyFill="1" applyBorder="1" applyAlignment="1" applyProtection="1">
      <alignment horizontal="center"/>
      <protection locked="0"/>
    </xf>
    <xf numFmtId="43" fontId="87" fillId="10" borderId="69" xfId="1" applyFont="1" applyFill="1" applyBorder="1" applyAlignment="1" applyProtection="1">
      <alignment horizontal="center"/>
      <protection locked="0"/>
    </xf>
    <xf numFmtId="49" fontId="24" fillId="13" borderId="339" xfId="0" applyNumberFormat="1" applyFont="1" applyFill="1" applyBorder="1" applyAlignment="1" applyProtection="1">
      <alignment horizontal="left"/>
      <protection locked="0"/>
    </xf>
    <xf numFmtId="49" fontId="24" fillId="13" borderId="340" xfId="0" applyNumberFormat="1" applyFont="1" applyFill="1" applyBorder="1" applyAlignment="1" applyProtection="1">
      <alignment horizontal="left"/>
      <protection locked="0"/>
    </xf>
    <xf numFmtId="3" fontId="26" fillId="24" borderId="271" xfId="0" applyNumberFormat="1" applyFont="1" applyFill="1" applyBorder="1" applyAlignment="1" applyProtection="1">
      <alignment horizontal="right"/>
      <protection locked="0"/>
    </xf>
    <xf numFmtId="43" fontId="26" fillId="8" borderId="177" xfId="1" applyFont="1" applyFill="1" applyBorder="1" applyAlignment="1" applyProtection="1">
      <alignment horizontal="center"/>
      <protection locked="0"/>
    </xf>
    <xf numFmtId="43" fontId="26" fillId="8" borderId="249" xfId="1" applyFont="1" applyFill="1" applyBorder="1" applyAlignment="1" applyProtection="1">
      <alignment horizontal="center"/>
      <protection locked="0"/>
    </xf>
    <xf numFmtId="43" fontId="26" fillId="8" borderId="178" xfId="1" applyFont="1" applyFill="1" applyBorder="1" applyAlignment="1" applyProtection="1">
      <alignment horizontal="center"/>
      <protection locked="0"/>
    </xf>
    <xf numFmtId="43" fontId="26" fillId="8" borderId="179" xfId="1" applyFont="1" applyFill="1" applyBorder="1" applyAlignment="1" applyProtection="1">
      <alignment horizontal="center"/>
      <protection locked="0"/>
    </xf>
    <xf numFmtId="0" fontId="64" fillId="23" borderId="273" xfId="0" applyFont="1" applyFill="1" applyBorder="1" applyAlignment="1" applyProtection="1">
      <alignment horizontal="center"/>
      <protection locked="0"/>
    </xf>
    <xf numFmtId="0" fontId="64" fillId="23" borderId="274" xfId="0" applyFont="1" applyFill="1" applyBorder="1" applyAlignment="1" applyProtection="1">
      <alignment horizontal="center"/>
      <protection locked="0"/>
    </xf>
    <xf numFmtId="0" fontId="64" fillId="23" borderId="276" xfId="0" applyFont="1" applyFill="1" applyBorder="1" applyAlignment="1" applyProtection="1">
      <alignment horizontal="center"/>
      <protection locked="0"/>
    </xf>
    <xf numFmtId="9" fontId="64" fillId="23" borderId="268" xfId="0" applyNumberFormat="1" applyFont="1" applyFill="1" applyBorder="1" applyAlignment="1" applyProtection="1">
      <alignment horizontal="center"/>
      <protection locked="0"/>
    </xf>
    <xf numFmtId="0" fontId="64" fillId="23" borderId="269" xfId="0" applyFont="1" applyFill="1" applyBorder="1" applyAlignment="1" applyProtection="1">
      <alignment horizontal="center"/>
      <protection locked="0"/>
    </xf>
    <xf numFmtId="9" fontId="64" fillId="23" borderId="270" xfId="0" applyNumberFormat="1" applyFont="1" applyFill="1" applyBorder="1" applyAlignment="1" applyProtection="1">
      <alignment horizontal="center"/>
      <protection locked="0"/>
    </xf>
    <xf numFmtId="0" fontId="64" fillId="23" borderId="270" xfId="0" applyFont="1" applyFill="1" applyBorder="1" applyAlignment="1" applyProtection="1">
      <alignment horizontal="center"/>
      <protection locked="0"/>
    </xf>
    <xf numFmtId="3" fontId="26" fillId="24" borderId="264" xfId="1" applyNumberFormat="1" applyFont="1" applyFill="1" applyBorder="1" applyAlignment="1" applyProtection="1">
      <protection locked="0"/>
    </xf>
    <xf numFmtId="0" fontId="31" fillId="2" borderId="9" xfId="0" applyFont="1" applyFill="1" applyBorder="1" applyAlignment="1" applyProtection="1">
      <alignment horizontal="center"/>
      <protection locked="0"/>
    </xf>
    <xf numFmtId="0" fontId="31" fillId="2" borderId="8" xfId="0" applyFont="1" applyFill="1" applyBorder="1" applyAlignment="1" applyProtection="1">
      <alignment horizontal="center"/>
      <protection locked="0"/>
    </xf>
    <xf numFmtId="0" fontId="31" fillId="2" borderId="10" xfId="0" applyFont="1" applyFill="1" applyBorder="1" applyAlignment="1" applyProtection="1">
      <alignment horizontal="center"/>
      <protection locked="0"/>
    </xf>
    <xf numFmtId="43" fontId="26" fillId="24" borderId="9" xfId="1" applyFont="1" applyFill="1" applyBorder="1" applyAlignment="1" applyProtection="1">
      <alignment horizontal="center"/>
      <protection locked="0"/>
    </xf>
    <xf numFmtId="43" fontId="26" fillId="24" borderId="8" xfId="1" applyFont="1" applyFill="1" applyBorder="1" applyAlignment="1" applyProtection="1">
      <alignment horizontal="center"/>
      <protection locked="0"/>
    </xf>
    <xf numFmtId="43" fontId="26" fillId="24" borderId="10" xfId="1" applyFont="1" applyFill="1" applyBorder="1" applyAlignment="1" applyProtection="1">
      <alignment horizontal="center"/>
      <protection locked="0"/>
    </xf>
    <xf numFmtId="0" fontId="108" fillId="2" borderId="8" xfId="0" applyFont="1" applyFill="1" applyBorder="1" applyAlignment="1" applyProtection="1">
      <alignment horizontal="center"/>
      <protection locked="0"/>
    </xf>
    <xf numFmtId="0" fontId="108" fillId="2" borderId="88" xfId="0" applyFont="1" applyFill="1" applyBorder="1" applyAlignment="1" applyProtection="1">
      <alignment horizontal="center"/>
      <protection locked="0"/>
    </xf>
    <xf numFmtId="43" fontId="26" fillId="0" borderId="345" xfId="1" applyFont="1" applyFill="1" applyBorder="1" applyAlignment="1" applyProtection="1">
      <alignment horizontal="center"/>
      <protection locked="0"/>
    </xf>
    <xf numFmtId="43" fontId="26" fillId="0" borderId="349" xfId="1" applyFont="1" applyFill="1" applyBorder="1" applyAlignment="1" applyProtection="1">
      <alignment horizontal="center"/>
      <protection locked="0"/>
    </xf>
    <xf numFmtId="43" fontId="26" fillId="0" borderId="338" xfId="1" applyFont="1" applyFill="1" applyBorder="1" applyAlignment="1" applyProtection="1">
      <alignment horizontal="center"/>
      <protection locked="0"/>
    </xf>
    <xf numFmtId="43" fontId="26" fillId="0" borderId="339" xfId="1" applyFont="1" applyFill="1" applyBorder="1" applyAlignment="1" applyProtection="1">
      <alignment horizontal="center"/>
      <protection locked="0"/>
    </xf>
    <xf numFmtId="43" fontId="26" fillId="0" borderId="350" xfId="1" applyFont="1" applyFill="1" applyBorder="1" applyAlignment="1" applyProtection="1">
      <alignment horizontal="center"/>
      <protection locked="0"/>
    </xf>
    <xf numFmtId="0" fontId="109" fillId="2" borderId="69" xfId="0" applyFont="1" applyFill="1" applyBorder="1" applyAlignment="1" applyProtection="1">
      <alignment horizontal="left"/>
      <protection locked="0"/>
    </xf>
    <xf numFmtId="0" fontId="109" fillId="2" borderId="45" xfId="0" applyFont="1" applyFill="1" applyBorder="1" applyAlignment="1" applyProtection="1">
      <alignment horizontal="left"/>
      <protection locked="0"/>
    </xf>
    <xf numFmtId="0" fontId="33" fillId="21" borderId="0" xfId="0" applyFont="1" applyFill="1" applyBorder="1" applyAlignment="1" applyProtection="1">
      <alignment horizontal="center"/>
      <protection locked="0"/>
    </xf>
    <xf numFmtId="0" fontId="150" fillId="20" borderId="427" xfId="0" applyFont="1" applyFill="1" applyBorder="1" applyAlignment="1" applyProtection="1">
      <alignment horizontal="center" vertical="center"/>
      <protection locked="0"/>
    </xf>
    <xf numFmtId="0" fontId="150" fillId="20" borderId="304" xfId="0" applyFont="1" applyFill="1" applyBorder="1" applyAlignment="1" applyProtection="1">
      <alignment horizontal="center" vertical="center"/>
      <protection locked="0"/>
    </xf>
    <xf numFmtId="0" fontId="150" fillId="20" borderId="309" xfId="0" applyFont="1" applyFill="1" applyBorder="1" applyAlignment="1" applyProtection="1">
      <alignment horizontal="center" vertical="center"/>
      <protection locked="0"/>
    </xf>
    <xf numFmtId="0" fontId="150" fillId="20" borderId="305" xfId="0" applyFont="1" applyFill="1" applyBorder="1" applyAlignment="1" applyProtection="1">
      <alignment horizontal="center" vertical="center"/>
      <protection locked="0"/>
    </xf>
    <xf numFmtId="49" fontId="24" fillId="2" borderId="357" xfId="0" applyNumberFormat="1" applyFont="1" applyFill="1" applyBorder="1" applyAlignment="1" applyProtection="1">
      <alignment horizontal="center"/>
      <protection locked="0"/>
    </xf>
    <xf numFmtId="0" fontId="0" fillId="0" borderId="357" xfId="0" applyBorder="1" applyProtection="1">
      <protection locked="0"/>
    </xf>
    <xf numFmtId="0" fontId="0" fillId="0" borderId="358" xfId="0" applyBorder="1" applyProtection="1">
      <protection locked="0"/>
    </xf>
    <xf numFmtId="0" fontId="107" fillId="2" borderId="90" xfId="0" applyFont="1" applyFill="1" applyBorder="1" applyAlignment="1" applyProtection="1">
      <alignment horizontal="left"/>
      <protection locked="0"/>
    </xf>
    <xf numFmtId="0" fontId="87" fillId="10" borderId="70" xfId="0" applyFont="1" applyFill="1" applyBorder="1" applyAlignment="1" applyProtection="1">
      <alignment horizontal="left"/>
      <protection locked="0"/>
    </xf>
    <xf numFmtId="0" fontId="87" fillId="10" borderId="42" xfId="0" applyFont="1" applyFill="1" applyBorder="1" applyAlignment="1" applyProtection="1">
      <alignment horizontal="left"/>
      <protection locked="0"/>
    </xf>
    <xf numFmtId="0" fontId="108" fillId="2" borderId="90" xfId="0" applyFont="1" applyFill="1" applyBorder="1" applyAlignment="1" applyProtection="1">
      <alignment horizontal="center"/>
      <protection locked="0"/>
    </xf>
    <xf numFmtId="0" fontId="114" fillId="20" borderId="370" xfId="0" applyFont="1" applyFill="1" applyBorder="1" applyAlignment="1" applyProtection="1">
      <alignment horizontal="center" vertical="center"/>
      <protection locked="0"/>
    </xf>
    <xf numFmtId="0" fontId="114" fillId="20" borderId="427" xfId="0" applyFont="1" applyFill="1" applyBorder="1" applyAlignment="1" applyProtection="1">
      <alignment horizontal="center" vertical="center"/>
      <protection locked="0"/>
    </xf>
    <xf numFmtId="169" fontId="87" fillId="10" borderId="48" xfId="1" applyNumberFormat="1" applyFont="1" applyFill="1" applyBorder="1" applyAlignment="1" applyProtection="1">
      <alignment horizontal="center"/>
      <protection locked="0"/>
    </xf>
    <xf numFmtId="0" fontId="13" fillId="25" borderId="72" xfId="0" applyFont="1" applyFill="1" applyBorder="1" applyAlignment="1" applyProtection="1">
      <alignment horizontal="center"/>
      <protection locked="0"/>
    </xf>
    <xf numFmtId="49" fontId="24" fillId="13" borderId="352" xfId="0" applyNumberFormat="1" applyFont="1" applyFill="1" applyBorder="1" applyAlignment="1" applyProtection="1">
      <alignment horizontal="left"/>
      <protection locked="0"/>
    </xf>
    <xf numFmtId="49" fontId="24" fillId="13" borderId="353" xfId="0" applyNumberFormat="1" applyFont="1" applyFill="1" applyBorder="1" applyAlignment="1" applyProtection="1">
      <alignment horizontal="left"/>
      <protection locked="0"/>
    </xf>
    <xf numFmtId="169" fontId="87" fillId="10" borderId="43" xfId="1" applyNumberFormat="1" applyFont="1" applyFill="1" applyBorder="1" applyAlignment="1" applyProtection="1">
      <alignment horizontal="center"/>
      <protection locked="0"/>
    </xf>
    <xf numFmtId="0" fontId="24" fillId="11" borderId="311" xfId="0" applyFont="1" applyFill="1" applyBorder="1" applyAlignment="1" applyProtection="1">
      <alignment horizontal="center"/>
      <protection locked="0"/>
    </xf>
    <xf numFmtId="0" fontId="24" fillId="11" borderId="312" xfId="0" applyFont="1" applyFill="1" applyBorder="1" applyAlignment="1" applyProtection="1">
      <alignment horizontal="center"/>
      <protection locked="0"/>
    </xf>
    <xf numFmtId="0" fontId="24" fillId="11" borderId="313" xfId="0" applyFont="1" applyFill="1" applyBorder="1" applyAlignment="1" applyProtection="1">
      <alignment horizontal="center"/>
      <protection locked="0"/>
    </xf>
    <xf numFmtId="0" fontId="108" fillId="2" borderId="163" xfId="0" applyFont="1" applyFill="1" applyBorder="1" applyAlignment="1" applyProtection="1">
      <alignment horizontal="center"/>
      <protection locked="0"/>
    </xf>
    <xf numFmtId="0" fontId="108" fillId="2" borderId="164" xfId="0" applyFont="1" applyFill="1" applyBorder="1" applyAlignment="1" applyProtection="1">
      <alignment horizontal="center"/>
      <protection locked="0"/>
    </xf>
    <xf numFmtId="49" fontId="24" fillId="2" borderId="183" xfId="0" applyNumberFormat="1" applyFont="1" applyFill="1" applyBorder="1" applyAlignment="1" applyProtection="1">
      <alignment horizontal="center"/>
      <protection locked="0"/>
    </xf>
    <xf numFmtId="49" fontId="24" fillId="2" borderId="49" xfId="0" applyNumberFormat="1" applyFont="1" applyFill="1" applyBorder="1" applyAlignment="1" applyProtection="1">
      <alignment horizontal="center"/>
      <protection locked="0"/>
    </xf>
    <xf numFmtId="43" fontId="15" fillId="8" borderId="174" xfId="1" applyFont="1" applyFill="1" applyBorder="1" applyAlignment="1" applyProtection="1">
      <alignment horizontal="center"/>
      <protection locked="0"/>
    </xf>
    <xf numFmtId="0" fontId="31" fillId="2" borderId="395" xfId="0" applyFont="1" applyFill="1" applyBorder="1" applyAlignment="1" applyProtection="1">
      <alignment horizontal="center"/>
      <protection locked="0"/>
    </xf>
    <xf numFmtId="43" fontId="26" fillId="0" borderId="254" xfId="1" applyFont="1" applyFill="1" applyBorder="1" applyAlignment="1" applyProtection="1">
      <alignment horizontal="center"/>
      <protection locked="0"/>
    </xf>
    <xf numFmtId="0" fontId="31" fillId="2" borderId="104" xfId="0" applyFont="1" applyFill="1" applyBorder="1" applyAlignment="1" applyProtection="1">
      <alignment horizontal="center"/>
      <protection locked="0"/>
    </xf>
    <xf numFmtId="49" fontId="106" fillId="2" borderId="102" xfId="0" applyNumberFormat="1" applyFont="1" applyFill="1" applyBorder="1" applyAlignment="1" applyProtection="1">
      <alignment horizontal="right"/>
      <protection locked="0"/>
    </xf>
    <xf numFmtId="49" fontId="106" fillId="2" borderId="170" xfId="0" applyNumberFormat="1" applyFont="1" applyFill="1" applyBorder="1" applyAlignment="1" applyProtection="1">
      <alignment horizontal="right"/>
      <protection locked="0"/>
    </xf>
    <xf numFmtId="43" fontId="15" fillId="24" borderId="9" xfId="1" applyFont="1" applyFill="1" applyBorder="1" applyAlignment="1" applyProtection="1">
      <alignment horizontal="center"/>
      <protection locked="0"/>
    </xf>
    <xf numFmtId="49" fontId="31" fillId="2" borderId="134" xfId="0" applyNumberFormat="1" applyFont="1" applyFill="1" applyBorder="1" applyAlignment="1" applyProtection="1">
      <alignment horizontal="center"/>
      <protection locked="0"/>
    </xf>
    <xf numFmtId="49" fontId="31" fillId="2" borderId="135" xfId="0" applyNumberFormat="1" applyFont="1" applyFill="1" applyBorder="1" applyAlignment="1" applyProtection="1">
      <alignment horizontal="center"/>
      <protection locked="0"/>
    </xf>
    <xf numFmtId="49" fontId="31" fillId="2" borderId="136" xfId="0" applyNumberFormat="1" applyFont="1" applyFill="1" applyBorder="1" applyAlignment="1" applyProtection="1">
      <alignment horizontal="center"/>
      <protection locked="0"/>
    </xf>
    <xf numFmtId="49" fontId="25" fillId="2" borderId="363" xfId="0" applyNumberFormat="1" applyFont="1" applyFill="1" applyBorder="1" applyAlignment="1" applyProtection="1">
      <alignment horizontal="center"/>
      <protection locked="0"/>
    </xf>
    <xf numFmtId="169" fontId="90" fillId="19" borderId="307" xfId="1" applyNumberFormat="1" applyFont="1" applyFill="1" applyBorder="1" applyAlignment="1" applyProtection="1">
      <alignment horizontal="center" vertical="center"/>
      <protection locked="0"/>
    </xf>
    <xf numFmtId="169" fontId="90" fillId="19" borderId="255" xfId="1" applyNumberFormat="1" applyFont="1" applyFill="1" applyBorder="1" applyAlignment="1" applyProtection="1">
      <alignment horizontal="center" vertical="center"/>
      <protection locked="0"/>
    </xf>
    <xf numFmtId="49" fontId="25" fillId="2" borderId="291" xfId="0" applyNumberFormat="1" applyFont="1" applyFill="1" applyBorder="1" applyAlignment="1" applyProtection="1">
      <alignment horizontal="right"/>
      <protection locked="0"/>
    </xf>
    <xf numFmtId="0" fontId="146" fillId="3" borderId="0" xfId="0" applyFont="1" applyFill="1" applyBorder="1" applyAlignment="1" applyProtection="1">
      <alignment horizontal="center"/>
      <protection locked="0"/>
    </xf>
    <xf numFmtId="43" fontId="147" fillId="24" borderId="48" xfId="1" applyFont="1" applyFill="1" applyBorder="1" applyAlignment="1" applyProtection="1">
      <alignment horizontal="right"/>
      <protection locked="0"/>
    </xf>
    <xf numFmtId="43" fontId="147" fillId="24" borderId="363" xfId="1" applyFont="1" applyFill="1" applyBorder="1" applyAlignment="1" applyProtection="1">
      <alignment horizontal="right"/>
      <protection locked="0"/>
    </xf>
    <xf numFmtId="0" fontId="31" fillId="2" borderId="103" xfId="0" applyFont="1" applyFill="1" applyBorder="1" applyAlignment="1" applyProtection="1">
      <alignment horizontal="left"/>
      <protection locked="0"/>
    </xf>
    <xf numFmtId="49" fontId="25" fillId="2" borderId="195" xfId="0" applyNumberFormat="1" applyFont="1" applyFill="1" applyBorder="1" applyAlignment="1" applyProtection="1">
      <alignment horizontal="right"/>
      <protection locked="0"/>
    </xf>
    <xf numFmtId="0" fontId="25" fillId="2" borderId="47" xfId="0" applyFont="1" applyFill="1" applyBorder="1" applyAlignment="1" applyProtection="1">
      <alignment horizontal="center"/>
      <protection locked="0"/>
    </xf>
    <xf numFmtId="0" fontId="25" fillId="2" borderId="69" xfId="0" applyFont="1" applyFill="1" applyBorder="1" applyAlignment="1" applyProtection="1">
      <alignment horizontal="center"/>
      <protection locked="0"/>
    </xf>
    <xf numFmtId="175" fontId="49" fillId="0" borderId="191" xfId="1" applyNumberFormat="1" applyFont="1" applyFill="1" applyBorder="1" applyAlignment="1" applyProtection="1">
      <alignment horizontal="center"/>
      <protection locked="0"/>
    </xf>
    <xf numFmtId="175" fontId="49" fillId="0" borderId="135" xfId="1" applyNumberFormat="1" applyFont="1" applyFill="1" applyBorder="1" applyAlignment="1" applyProtection="1">
      <alignment horizontal="center"/>
      <protection locked="0"/>
    </xf>
    <xf numFmtId="175" fontId="49" fillId="0" borderId="192" xfId="1" applyNumberFormat="1" applyFont="1" applyFill="1" applyBorder="1" applyAlignment="1" applyProtection="1">
      <alignment horizontal="center"/>
      <protection locked="0"/>
    </xf>
    <xf numFmtId="49" fontId="25" fillId="23" borderId="359" xfId="0" applyNumberFormat="1" applyFont="1" applyFill="1" applyBorder="1" applyAlignment="1" applyProtection="1">
      <alignment horizontal="center"/>
      <protection locked="0"/>
    </xf>
    <xf numFmtId="49" fontId="25" fillId="23" borderId="360" xfId="0" applyNumberFormat="1" applyFont="1" applyFill="1" applyBorder="1" applyAlignment="1" applyProtection="1">
      <alignment horizontal="center"/>
      <protection locked="0"/>
    </xf>
    <xf numFmtId="43" fontId="15" fillId="27" borderId="296" xfId="1" applyFont="1" applyFill="1" applyBorder="1" applyAlignment="1" applyProtection="1">
      <alignment horizontal="center"/>
      <protection locked="0"/>
    </xf>
    <xf numFmtId="169" fontId="150" fillId="23" borderId="310" xfId="0" applyNumberFormat="1" applyFont="1" applyFill="1" applyBorder="1" applyAlignment="1" applyProtection="1">
      <alignment horizontal="center" vertical="center"/>
      <protection locked="0"/>
    </xf>
    <xf numFmtId="43" fontId="13" fillId="0" borderId="254" xfId="1" applyFont="1" applyFill="1" applyBorder="1" applyAlignment="1" applyProtection="1">
      <alignment horizontal="center"/>
      <protection locked="0"/>
    </xf>
    <xf numFmtId="0" fontId="108" fillId="20" borderId="309" xfId="0" applyFont="1" applyFill="1" applyBorder="1" applyAlignment="1" applyProtection="1">
      <alignment horizontal="center" vertical="center"/>
      <protection locked="0"/>
    </xf>
    <xf numFmtId="0" fontId="108" fillId="20" borderId="305" xfId="0" applyFont="1" applyFill="1" applyBorder="1" applyAlignment="1" applyProtection="1">
      <alignment horizontal="center" vertical="center"/>
      <protection locked="0"/>
    </xf>
    <xf numFmtId="43" fontId="15" fillId="8" borderId="292" xfId="1" applyFont="1" applyFill="1" applyBorder="1" applyAlignment="1" applyProtection="1">
      <alignment horizontal="center"/>
      <protection locked="0"/>
    </xf>
    <xf numFmtId="43" fontId="15" fillId="8" borderId="97" xfId="1" applyFont="1" applyFill="1" applyBorder="1" applyAlignment="1" applyProtection="1">
      <alignment horizontal="center"/>
      <protection locked="0"/>
    </xf>
    <xf numFmtId="173" fontId="108" fillId="3" borderId="0" xfId="0" applyNumberFormat="1" applyFont="1" applyFill="1" applyBorder="1" applyAlignment="1" applyProtection="1">
      <alignment horizontal="left"/>
      <protection locked="0"/>
    </xf>
    <xf numFmtId="0" fontId="143" fillId="20" borderId="416" xfId="0" applyFont="1" applyFill="1" applyBorder="1" applyAlignment="1" applyProtection="1">
      <alignment horizontal="center" vertical="center"/>
      <protection locked="0"/>
    </xf>
    <xf numFmtId="43" fontId="64" fillId="23" borderId="96" xfId="0" applyNumberFormat="1" applyFont="1" applyFill="1" applyBorder="1" applyAlignment="1" applyProtection="1">
      <alignment horizontal="center"/>
      <protection locked="0"/>
    </xf>
    <xf numFmtId="0" fontId="64" fillId="23" borderId="96" xfId="0" applyFont="1" applyFill="1" applyBorder="1" applyAlignment="1" applyProtection="1">
      <alignment horizontal="center"/>
      <protection locked="0"/>
    </xf>
    <xf numFmtId="0" fontId="146" fillId="3" borderId="260" xfId="0" applyFont="1" applyFill="1" applyBorder="1" applyAlignment="1" applyProtection="1">
      <alignment horizontal="center"/>
      <protection locked="0"/>
    </xf>
    <xf numFmtId="49" fontId="25" fillId="2" borderId="43" xfId="0" applyNumberFormat="1" applyFont="1" applyFill="1" applyBorder="1" applyAlignment="1" applyProtection="1">
      <alignment horizontal="center"/>
      <protection locked="0"/>
    </xf>
    <xf numFmtId="43" fontId="34" fillId="23" borderId="348" xfId="0" applyNumberFormat="1" applyFont="1" applyFill="1" applyBorder="1" applyAlignment="1" applyProtection="1">
      <alignment horizontal="center"/>
      <protection locked="0"/>
    </xf>
    <xf numFmtId="43" fontId="34" fillId="23" borderId="254" xfId="0" applyNumberFormat="1" applyFont="1" applyFill="1" applyBorder="1" applyAlignment="1" applyProtection="1">
      <alignment horizontal="center"/>
      <protection locked="0"/>
    </xf>
    <xf numFmtId="175" fontId="26" fillId="0" borderId="187" xfId="1" applyNumberFormat="1" applyFont="1" applyFill="1" applyBorder="1" applyAlignment="1" applyProtection="1">
      <alignment horizontal="center"/>
      <protection locked="0"/>
    </xf>
    <xf numFmtId="175" fontId="26" fillId="0" borderId="188" xfId="1" applyNumberFormat="1" applyFont="1" applyFill="1" applyBorder="1" applyAlignment="1" applyProtection="1">
      <alignment horizontal="center"/>
      <protection locked="0"/>
    </xf>
    <xf numFmtId="175" fontId="26" fillId="0" borderId="189" xfId="1" applyNumberFormat="1" applyFont="1" applyFill="1" applyBorder="1" applyAlignment="1" applyProtection="1">
      <alignment horizontal="center"/>
      <protection locked="0"/>
    </xf>
    <xf numFmtId="43" fontId="13" fillId="0" borderId="360" xfId="1" applyFont="1" applyFill="1" applyBorder="1" applyAlignment="1" applyProtection="1">
      <alignment horizontal="center"/>
      <protection locked="0"/>
    </xf>
    <xf numFmtId="49" fontId="31" fillId="2" borderId="386" xfId="0" applyNumberFormat="1" applyFont="1" applyFill="1" applyBorder="1" applyAlignment="1" applyProtection="1">
      <alignment horizontal="center"/>
      <protection locked="0"/>
    </xf>
    <xf numFmtId="49" fontId="31" fillId="2" borderId="387" xfId="0" applyNumberFormat="1" applyFont="1" applyFill="1" applyBorder="1" applyAlignment="1" applyProtection="1">
      <alignment horizontal="center"/>
      <protection locked="0"/>
    </xf>
    <xf numFmtId="49" fontId="31" fillId="2" borderId="388" xfId="0" applyNumberFormat="1" applyFont="1" applyFill="1" applyBorder="1" applyAlignment="1" applyProtection="1">
      <alignment horizontal="center"/>
      <protection locked="0"/>
    </xf>
    <xf numFmtId="43" fontId="87" fillId="9" borderId="48" xfId="1" applyFont="1" applyFill="1" applyBorder="1" applyAlignment="1" applyProtection="1">
      <alignment horizontal="right"/>
      <protection locked="0"/>
    </xf>
    <xf numFmtId="0" fontId="105" fillId="2" borderId="263" xfId="0" applyFont="1" applyFill="1" applyBorder="1" applyAlignment="1" applyProtection="1">
      <alignment horizontal="center" vertical="center"/>
      <protection locked="0"/>
    </xf>
    <xf numFmtId="0" fontId="105" fillId="2" borderId="260" xfId="0" applyFont="1" applyFill="1" applyBorder="1" applyAlignment="1" applyProtection="1">
      <alignment horizontal="center" vertical="center"/>
      <protection locked="0"/>
    </xf>
    <xf numFmtId="49" fontId="114" fillId="20" borderId="307" xfId="0" applyNumberFormat="1" applyFont="1" applyFill="1" applyBorder="1" applyAlignment="1" applyProtection="1">
      <alignment horizontal="center"/>
      <protection locked="0"/>
    </xf>
    <xf numFmtId="172" fontId="87" fillId="9" borderId="48" xfId="0" applyNumberFormat="1" applyFont="1" applyFill="1" applyBorder="1" applyAlignment="1" applyProtection="1">
      <alignment horizontal="center"/>
      <protection locked="0"/>
    </xf>
    <xf numFmtId="43" fontId="15" fillId="27" borderId="346" xfId="1" applyFont="1" applyFill="1" applyBorder="1" applyAlignment="1" applyProtection="1">
      <alignment horizontal="center"/>
      <protection locked="0"/>
    </xf>
    <xf numFmtId="43" fontId="15" fillId="27" borderId="90" xfId="1" applyFont="1" applyFill="1" applyBorder="1" applyAlignment="1" applyProtection="1">
      <alignment horizontal="center"/>
      <protection locked="0"/>
    </xf>
    <xf numFmtId="169" fontId="13" fillId="0" borderId="453" xfId="1" applyNumberFormat="1" applyFont="1" applyFill="1" applyBorder="1" applyAlignment="1" applyProtection="1">
      <alignment horizontal="center"/>
      <protection locked="0"/>
    </xf>
    <xf numFmtId="169" fontId="13" fillId="0" borderId="454" xfId="1" applyNumberFormat="1" applyFont="1" applyFill="1" applyBorder="1" applyAlignment="1" applyProtection="1">
      <alignment horizontal="center"/>
      <protection locked="0"/>
    </xf>
    <xf numFmtId="43" fontId="87" fillId="9" borderId="48" xfId="1" applyFont="1" applyFill="1" applyBorder="1" applyAlignment="1" applyProtection="1">
      <alignment horizontal="center"/>
      <protection locked="0"/>
    </xf>
    <xf numFmtId="169" fontId="87" fillId="38" borderId="301" xfId="1" applyNumberFormat="1" applyFont="1" applyFill="1" applyBorder="1" applyAlignment="1" applyProtection="1">
      <alignment horizontal="center"/>
      <protection locked="0"/>
    </xf>
    <xf numFmtId="169" fontId="87" fillId="38" borderId="307" xfId="1" applyNumberFormat="1" applyFont="1" applyFill="1" applyBorder="1" applyAlignment="1" applyProtection="1">
      <alignment horizontal="center"/>
      <protection locked="0"/>
    </xf>
    <xf numFmtId="43" fontId="87" fillId="24" borderId="48" xfId="1" applyFont="1" applyFill="1" applyBorder="1" applyAlignment="1" applyProtection="1">
      <alignment horizontal="right"/>
      <protection locked="0"/>
    </xf>
    <xf numFmtId="43" fontId="87" fillId="24" borderId="363" xfId="1" applyFont="1" applyFill="1" applyBorder="1" applyAlignment="1" applyProtection="1">
      <alignment horizontal="right"/>
      <protection locked="0"/>
    </xf>
    <xf numFmtId="169" fontId="15" fillId="0" borderId="307" xfId="1" applyNumberFormat="1" applyFont="1" applyFill="1" applyBorder="1" applyAlignment="1" applyProtection="1">
      <alignment horizontal="center"/>
      <protection locked="0"/>
    </xf>
    <xf numFmtId="169" fontId="15" fillId="0" borderId="255" xfId="1" applyNumberFormat="1" applyFont="1" applyFill="1" applyBorder="1" applyAlignment="1" applyProtection="1">
      <alignment horizontal="center"/>
      <protection locked="0"/>
    </xf>
    <xf numFmtId="169" fontId="15" fillId="0" borderId="410" xfId="1" applyNumberFormat="1" applyFont="1" applyFill="1" applyBorder="1" applyAlignment="1" applyProtection="1">
      <alignment horizontal="center"/>
      <protection locked="0"/>
    </xf>
    <xf numFmtId="43" fontId="64" fillId="3" borderId="0" xfId="0" applyNumberFormat="1" applyFont="1" applyFill="1" applyBorder="1" applyAlignment="1" applyProtection="1">
      <alignment horizontal="center"/>
      <protection locked="0"/>
    </xf>
    <xf numFmtId="0" fontId="108" fillId="2" borderId="48" xfId="0" applyFont="1" applyFill="1" applyBorder="1" applyAlignment="1" applyProtection="1">
      <alignment horizontal="center" vertical="center"/>
      <protection locked="0"/>
    </xf>
    <xf numFmtId="0" fontId="149" fillId="3" borderId="0" xfId="0" applyFont="1" applyFill="1" applyBorder="1" applyAlignment="1" applyProtection="1">
      <alignment horizontal="center"/>
      <protection locked="0"/>
    </xf>
    <xf numFmtId="169" fontId="90" fillId="38" borderId="307" xfId="1" applyNumberFormat="1" applyFont="1" applyFill="1" applyBorder="1" applyAlignment="1" applyProtection="1">
      <alignment horizontal="center" vertical="center"/>
      <protection locked="0"/>
    </xf>
    <xf numFmtId="169" fontId="90" fillId="38" borderId="255" xfId="1" applyNumberFormat="1" applyFont="1" applyFill="1" applyBorder="1" applyAlignment="1" applyProtection="1">
      <alignment horizontal="center" vertical="center"/>
      <protection locked="0"/>
    </xf>
    <xf numFmtId="43" fontId="15" fillId="27" borderId="290" xfId="1" applyFont="1" applyFill="1" applyBorder="1" applyAlignment="1" applyProtection="1">
      <alignment horizontal="center"/>
      <protection locked="0"/>
    </xf>
    <xf numFmtId="169" fontId="26" fillId="0" borderId="171" xfId="1" applyNumberFormat="1" applyFont="1" applyFill="1" applyBorder="1" applyAlignment="1" applyProtection="1">
      <alignment horizontal="center"/>
      <protection locked="0"/>
    </xf>
    <xf numFmtId="169" fontId="26" fillId="0" borderId="172" xfId="1" applyNumberFormat="1" applyFont="1" applyFill="1" applyBorder="1" applyAlignment="1" applyProtection="1">
      <alignment horizontal="center"/>
      <protection locked="0"/>
    </xf>
    <xf numFmtId="43" fontId="26" fillId="17" borderId="382" xfId="1" applyFont="1" applyFill="1" applyBorder="1" applyAlignment="1" applyProtection="1">
      <alignment horizontal="center"/>
      <protection locked="0"/>
    </xf>
    <xf numFmtId="43" fontId="26" fillId="17" borderId="383" xfId="1" applyFont="1" applyFill="1" applyBorder="1" applyAlignment="1" applyProtection="1">
      <alignment horizontal="center"/>
      <protection locked="0"/>
    </xf>
    <xf numFmtId="43" fontId="26" fillId="17" borderId="384" xfId="1" applyFont="1" applyFill="1" applyBorder="1" applyAlignment="1" applyProtection="1">
      <alignment horizontal="center"/>
      <protection locked="0"/>
    </xf>
    <xf numFmtId="43" fontId="13" fillId="0" borderId="171" xfId="1" applyFont="1" applyFill="1" applyBorder="1" applyAlignment="1" applyProtection="1">
      <alignment horizontal="center"/>
      <protection locked="0"/>
    </xf>
    <xf numFmtId="43" fontId="13" fillId="0" borderId="172" xfId="1" applyFont="1" applyFill="1" applyBorder="1" applyAlignment="1" applyProtection="1">
      <alignment horizontal="center"/>
      <protection locked="0"/>
    </xf>
    <xf numFmtId="49" fontId="25" fillId="2" borderId="455" xfId="0" applyNumberFormat="1" applyFont="1" applyFill="1" applyBorder="1" applyAlignment="1" applyProtection="1">
      <alignment horizontal="right"/>
      <protection locked="0"/>
    </xf>
    <xf numFmtId="49" fontId="25" fillId="2" borderId="456" xfId="0" applyNumberFormat="1" applyFont="1" applyFill="1" applyBorder="1" applyAlignment="1" applyProtection="1">
      <alignment horizontal="right"/>
      <protection locked="0"/>
    </xf>
    <xf numFmtId="43" fontId="15" fillId="8" borderId="338" xfId="1" applyFont="1" applyFill="1" applyBorder="1" applyAlignment="1" applyProtection="1">
      <alignment horizontal="center"/>
      <protection locked="0"/>
    </xf>
    <xf numFmtId="43" fontId="15" fillId="8" borderId="339" xfId="1" applyFont="1" applyFill="1" applyBorder="1" applyAlignment="1" applyProtection="1">
      <alignment horizontal="center"/>
      <protection locked="0"/>
    </xf>
    <xf numFmtId="43" fontId="15" fillId="8" borderId="350" xfId="1" applyFont="1" applyFill="1" applyBorder="1" applyAlignment="1" applyProtection="1">
      <alignment horizontal="center"/>
      <protection locked="0"/>
    </xf>
    <xf numFmtId="49" fontId="106" fillId="2" borderId="93" xfId="0" applyNumberFormat="1" applyFont="1" applyFill="1" applyBorder="1" applyAlignment="1" applyProtection="1">
      <alignment horizontal="right"/>
      <protection locked="0"/>
    </xf>
    <xf numFmtId="49" fontId="106" fillId="2" borderId="94" xfId="0" applyNumberFormat="1" applyFont="1" applyFill="1" applyBorder="1" applyAlignment="1" applyProtection="1">
      <alignment horizontal="right"/>
      <protection locked="0"/>
    </xf>
    <xf numFmtId="43" fontId="15" fillId="8" borderId="369" xfId="1" applyFont="1" applyFill="1" applyBorder="1" applyAlignment="1" applyProtection="1">
      <alignment horizontal="center"/>
      <protection locked="0"/>
    </xf>
    <xf numFmtId="0" fontId="31" fillId="2" borderId="385" xfId="0" applyFont="1" applyFill="1" applyBorder="1" applyAlignment="1" applyProtection="1">
      <alignment horizontal="center"/>
      <protection locked="0"/>
    </xf>
    <xf numFmtId="0" fontId="24" fillId="2" borderId="8" xfId="0" applyNumberFormat="1" applyFont="1" applyFill="1" applyBorder="1" applyAlignment="1" applyProtection="1">
      <alignment horizontal="center"/>
      <protection locked="0"/>
    </xf>
    <xf numFmtId="0" fontId="24" fillId="2" borderId="10" xfId="0" applyNumberFormat="1" applyFont="1" applyFill="1" applyBorder="1" applyAlignment="1" applyProtection="1">
      <alignment horizontal="center"/>
      <protection locked="0"/>
    </xf>
    <xf numFmtId="9" fontId="107" fillId="2" borderId="183" xfId="0" applyNumberFormat="1" applyFont="1" applyFill="1" applyBorder="1" applyAlignment="1" applyProtection="1">
      <alignment horizontal="right"/>
      <protection locked="0"/>
    </xf>
    <xf numFmtId="0" fontId="107" fillId="2" borderId="49" xfId="0" applyNumberFormat="1" applyFont="1" applyFill="1" applyBorder="1" applyAlignment="1" applyProtection="1">
      <alignment horizontal="right"/>
      <protection locked="0"/>
    </xf>
    <xf numFmtId="43" fontId="15" fillId="21" borderId="258" xfId="1" applyFont="1" applyFill="1" applyBorder="1" applyAlignment="1" applyProtection="1">
      <alignment horizontal="center"/>
      <protection locked="0"/>
    </xf>
    <xf numFmtId="43" fontId="15" fillId="21" borderId="259" xfId="1" applyFont="1" applyFill="1" applyBorder="1" applyAlignment="1" applyProtection="1">
      <alignment horizontal="center"/>
      <protection locked="0"/>
    </xf>
    <xf numFmtId="49" fontId="24" fillId="2" borderId="102" xfId="0" applyNumberFormat="1" applyFont="1" applyFill="1" applyBorder="1" applyAlignment="1" applyProtection="1">
      <alignment horizontal="center"/>
      <protection locked="0"/>
    </xf>
    <xf numFmtId="49" fontId="24" fillId="2" borderId="170" xfId="0" applyNumberFormat="1" applyFont="1" applyFill="1" applyBorder="1" applyAlignment="1" applyProtection="1">
      <alignment horizontal="center"/>
      <protection locked="0"/>
    </xf>
    <xf numFmtId="43" fontId="15" fillId="8" borderId="79" xfId="1" applyFont="1" applyFill="1" applyBorder="1" applyAlignment="1" applyProtection="1">
      <alignment horizontal="center"/>
      <protection locked="0"/>
    </xf>
    <xf numFmtId="43" fontId="15" fillId="8" borderId="78" xfId="1" applyFont="1" applyFill="1" applyBorder="1" applyAlignment="1" applyProtection="1">
      <alignment horizontal="center"/>
      <protection locked="0"/>
    </xf>
    <xf numFmtId="43" fontId="15" fillId="8" borderId="283" xfId="1" applyFont="1" applyFill="1" applyBorder="1" applyAlignment="1" applyProtection="1">
      <alignment horizontal="center"/>
      <protection locked="0"/>
    </xf>
    <xf numFmtId="49" fontId="34" fillId="2" borderId="0" xfId="0" applyNumberFormat="1" applyFont="1" applyFill="1" applyBorder="1" applyAlignment="1" applyProtection="1">
      <alignment horizontal="center"/>
      <protection locked="0"/>
    </xf>
    <xf numFmtId="0" fontId="34" fillId="2" borderId="71" xfId="0" applyNumberFormat="1" applyFont="1" applyFill="1" applyBorder="1" applyAlignment="1" applyProtection="1">
      <alignment horizontal="center"/>
      <protection locked="0"/>
    </xf>
    <xf numFmtId="0" fontId="34" fillId="2" borderId="0" xfId="0" applyNumberFormat="1" applyFont="1" applyFill="1" applyBorder="1" applyAlignment="1" applyProtection="1">
      <alignment horizontal="center"/>
      <protection locked="0"/>
    </xf>
    <xf numFmtId="0" fontId="34" fillId="2" borderId="114" xfId="0" applyNumberFormat="1" applyFont="1" applyFill="1" applyBorder="1" applyAlignment="1" applyProtection="1">
      <alignment horizontal="center"/>
      <protection locked="0"/>
    </xf>
    <xf numFmtId="49" fontId="24" fillId="2" borderId="260" xfId="0" applyNumberFormat="1" applyFont="1" applyFill="1" applyBorder="1" applyAlignment="1" applyProtection="1">
      <alignment horizontal="center"/>
      <protection locked="0"/>
    </xf>
    <xf numFmtId="49" fontId="24" fillId="2" borderId="261" xfId="0" applyNumberFormat="1" applyFont="1" applyFill="1" applyBorder="1" applyAlignment="1" applyProtection="1">
      <alignment horizontal="center"/>
      <protection locked="0"/>
    </xf>
    <xf numFmtId="0" fontId="87" fillId="10" borderId="8" xfId="0" applyFont="1" applyFill="1" applyBorder="1" applyAlignment="1" applyProtection="1">
      <alignment horizontal="left"/>
      <protection locked="0"/>
    </xf>
    <xf numFmtId="0" fontId="87" fillId="10" borderId="10" xfId="0" applyFont="1" applyFill="1" applyBorder="1" applyAlignment="1" applyProtection="1">
      <alignment horizontal="left"/>
      <protection locked="0"/>
    </xf>
    <xf numFmtId="0" fontId="87" fillId="10" borderId="69" xfId="0" applyFont="1" applyFill="1" applyBorder="1" applyAlignment="1" applyProtection="1">
      <alignment horizontal="left"/>
      <protection locked="0"/>
    </xf>
    <xf numFmtId="0" fontId="87" fillId="10" borderId="45" xfId="0" applyFont="1" applyFill="1" applyBorder="1" applyAlignment="1" applyProtection="1">
      <alignment horizontal="left"/>
      <protection locked="0"/>
    </xf>
    <xf numFmtId="169" fontId="87" fillId="0" borderId="115" xfId="1" applyNumberFormat="1" applyFont="1" applyBorder="1" applyAlignment="1" applyProtection="1">
      <alignment horizontal="center"/>
      <protection locked="0"/>
    </xf>
    <xf numFmtId="169" fontId="87" fillId="10" borderId="46" xfId="1" applyNumberFormat="1" applyFont="1" applyFill="1" applyBorder="1" applyAlignment="1" applyProtection="1">
      <alignment horizontal="center"/>
      <protection locked="0"/>
    </xf>
    <xf numFmtId="169" fontId="87" fillId="0" borderId="46" xfId="1" applyNumberFormat="1" applyFont="1" applyBorder="1" applyAlignment="1" applyProtection="1">
      <alignment horizontal="center"/>
      <protection locked="0"/>
    </xf>
    <xf numFmtId="174" fontId="87" fillId="10" borderId="9" xfId="1" applyNumberFormat="1" applyFont="1" applyFill="1" applyBorder="1" applyAlignment="1" applyProtection="1">
      <alignment horizontal="center"/>
      <protection locked="0"/>
    </xf>
    <xf numFmtId="174" fontId="87" fillId="10" borderId="8" xfId="1" applyNumberFormat="1" applyFont="1" applyFill="1" applyBorder="1" applyAlignment="1" applyProtection="1">
      <alignment horizontal="center"/>
      <protection locked="0"/>
    </xf>
    <xf numFmtId="43" fontId="26" fillId="0" borderId="347" xfId="1" applyFont="1" applyFill="1" applyBorder="1" applyAlignment="1" applyProtection="1">
      <alignment horizontal="center"/>
      <protection locked="0"/>
    </xf>
    <xf numFmtId="43" fontId="26" fillId="0" borderId="348" xfId="1" applyFont="1" applyFill="1" applyBorder="1" applyAlignment="1" applyProtection="1">
      <alignment horizontal="center"/>
      <protection locked="0"/>
    </xf>
    <xf numFmtId="0" fontId="87" fillId="10" borderId="93" xfId="0" applyFont="1" applyFill="1" applyBorder="1" applyAlignment="1" applyProtection="1">
      <alignment horizontal="left"/>
      <protection locked="0"/>
    </xf>
    <xf numFmtId="0" fontId="87" fillId="10" borderId="94" xfId="0" applyFont="1" applyFill="1" applyBorder="1" applyAlignment="1" applyProtection="1">
      <alignment horizontal="left"/>
      <protection locked="0"/>
    </xf>
    <xf numFmtId="0" fontId="87" fillId="2" borderId="90" xfId="0" applyFont="1" applyFill="1" applyBorder="1" applyAlignment="1" applyProtection="1">
      <alignment horizontal="center"/>
      <protection locked="0"/>
    </xf>
    <xf numFmtId="43" fontId="15" fillId="24" borderId="181" xfId="1" applyFont="1" applyFill="1" applyBorder="1" applyAlignment="1" applyProtection="1">
      <alignment horizontal="center"/>
      <protection locked="0"/>
    </xf>
    <xf numFmtId="174" fontId="87" fillId="10" borderId="44" xfId="1" applyNumberFormat="1" applyFont="1" applyFill="1" applyBorder="1" applyAlignment="1" applyProtection="1">
      <alignment horizontal="center"/>
      <protection locked="0"/>
    </xf>
    <xf numFmtId="174" fontId="87" fillId="10" borderId="70" xfId="1" applyNumberFormat="1" applyFont="1" applyFill="1" applyBorder="1" applyAlignment="1" applyProtection="1">
      <alignment horizontal="center"/>
      <protection locked="0"/>
    </xf>
    <xf numFmtId="0" fontId="108" fillId="2" borderId="43" xfId="0" applyFont="1" applyFill="1" applyBorder="1" applyAlignment="1" applyProtection="1">
      <alignment horizontal="center"/>
      <protection locked="0"/>
    </xf>
    <xf numFmtId="169" fontId="87" fillId="0" borderId="43" xfId="1" applyNumberFormat="1" applyFont="1" applyBorder="1" applyAlignment="1" applyProtection="1">
      <alignment horizontal="center"/>
      <protection locked="0"/>
    </xf>
    <xf numFmtId="0" fontId="108" fillId="2" borderId="52" xfId="0" applyFont="1" applyFill="1" applyBorder="1" applyAlignment="1" applyProtection="1">
      <alignment horizontal="center"/>
      <protection locked="0"/>
    </xf>
    <xf numFmtId="43" fontId="87" fillId="10" borderId="87" xfId="1" applyFont="1" applyFill="1" applyBorder="1" applyAlignment="1" applyProtection="1">
      <alignment horizontal="center"/>
      <protection locked="0"/>
    </xf>
    <xf numFmtId="43" fontId="87" fillId="10" borderId="88" xfId="1" applyFont="1" applyFill="1" applyBorder="1" applyAlignment="1" applyProtection="1">
      <alignment horizontal="center"/>
      <protection locked="0"/>
    </xf>
    <xf numFmtId="0" fontId="87" fillId="10" borderId="88" xfId="0" applyFont="1" applyFill="1" applyBorder="1" applyAlignment="1" applyProtection="1">
      <alignment horizontal="left"/>
      <protection locked="0"/>
    </xf>
    <xf numFmtId="0" fontId="87" fillId="10" borderId="89" xfId="0" applyFont="1" applyFill="1" applyBorder="1" applyAlignment="1" applyProtection="1">
      <alignment horizontal="left"/>
      <protection locked="0"/>
    </xf>
    <xf numFmtId="169" fontId="87" fillId="10" borderId="165" xfId="1" applyNumberFormat="1" applyFont="1" applyFill="1" applyBorder="1" applyAlignment="1" applyProtection="1">
      <alignment horizontal="center"/>
      <protection locked="0"/>
    </xf>
    <xf numFmtId="169" fontId="87" fillId="0" borderId="165" xfId="1" applyNumberFormat="1" applyFont="1" applyFill="1" applyBorder="1" applyAlignment="1" applyProtection="1">
      <alignment horizontal="center"/>
      <protection locked="0"/>
    </xf>
    <xf numFmtId="0" fontId="108" fillId="2" borderId="67" xfId="0" applyFont="1" applyFill="1" applyBorder="1" applyAlignment="1" applyProtection="1">
      <alignment horizontal="center"/>
      <protection locked="0"/>
    </xf>
    <xf numFmtId="0" fontId="109" fillId="2" borderId="52" xfId="0" applyFont="1" applyFill="1" applyBorder="1" applyAlignment="1" applyProtection="1">
      <alignment horizontal="left"/>
      <protection locked="0"/>
    </xf>
    <xf numFmtId="3" fontId="26" fillId="0" borderId="270" xfId="0" applyNumberFormat="1" applyFont="1" applyFill="1" applyBorder="1" applyAlignment="1" applyProtection="1">
      <alignment horizontal="right"/>
      <protection locked="0"/>
    </xf>
    <xf numFmtId="9" fontId="64" fillId="23" borderId="272" xfId="0" applyNumberFormat="1" applyFont="1" applyFill="1" applyBorder="1" applyAlignment="1" applyProtection="1">
      <alignment horizontal="center"/>
      <protection locked="0"/>
    </xf>
    <xf numFmtId="0" fontId="64" fillId="23" borderId="272" xfId="0" applyFont="1" applyFill="1" applyBorder="1" applyAlignment="1" applyProtection="1">
      <alignment horizontal="center"/>
      <protection locked="0"/>
    </xf>
    <xf numFmtId="0" fontId="87" fillId="2" borderId="52" xfId="0" applyFont="1" applyFill="1" applyBorder="1" applyAlignment="1" applyProtection="1">
      <alignment horizontal="center"/>
      <protection locked="0"/>
    </xf>
    <xf numFmtId="43" fontId="13" fillId="0" borderId="9" xfId="1" applyFont="1" applyFill="1" applyBorder="1" applyAlignment="1" applyProtection="1">
      <alignment horizontal="center"/>
      <protection locked="0"/>
    </xf>
    <xf numFmtId="43" fontId="13" fillId="0" borderId="10" xfId="1" applyFont="1" applyFill="1" applyBorder="1" applyAlignment="1" applyProtection="1">
      <alignment horizontal="center"/>
      <protection locked="0"/>
    </xf>
    <xf numFmtId="0" fontId="87" fillId="2" borderId="67" xfId="0" applyFont="1" applyFill="1" applyBorder="1" applyAlignment="1" applyProtection="1">
      <alignment horizontal="center"/>
      <protection locked="0"/>
    </xf>
    <xf numFmtId="0" fontId="108" fillId="2" borderId="115" xfId="0" applyFont="1" applyFill="1" applyBorder="1" applyAlignment="1" applyProtection="1">
      <alignment horizontal="center"/>
      <protection locked="0"/>
    </xf>
    <xf numFmtId="49" fontId="25" fillId="2" borderId="260" xfId="0" applyNumberFormat="1" applyFont="1" applyFill="1" applyBorder="1" applyAlignment="1" applyProtection="1">
      <alignment horizontal="center" vertical="top"/>
      <protection locked="0"/>
    </xf>
    <xf numFmtId="49" fontId="25" fillId="2" borderId="261" xfId="0" applyNumberFormat="1" applyFont="1" applyFill="1" applyBorder="1" applyAlignment="1" applyProtection="1">
      <alignment horizontal="center" vertical="top"/>
      <protection locked="0"/>
    </xf>
    <xf numFmtId="43" fontId="26" fillId="21" borderId="171" xfId="1" applyFont="1" applyFill="1" applyBorder="1" applyAlignment="1" applyProtection="1">
      <alignment horizontal="center"/>
      <protection locked="0"/>
    </xf>
    <xf numFmtId="43" fontId="26" fillId="21" borderId="172" xfId="1" applyFont="1" applyFill="1" applyBorder="1" applyAlignment="1" applyProtection="1">
      <alignment horizontal="center"/>
      <protection locked="0"/>
    </xf>
    <xf numFmtId="3" fontId="26" fillId="0" borderId="264" xfId="0" applyNumberFormat="1" applyFont="1" applyFill="1" applyBorder="1" applyAlignment="1" applyProtection="1">
      <protection locked="0"/>
    </xf>
    <xf numFmtId="9" fontId="64" fillId="23" borderId="271" xfId="0" applyNumberFormat="1" applyFont="1" applyFill="1" applyBorder="1" applyAlignment="1" applyProtection="1">
      <alignment horizontal="center"/>
      <protection locked="0"/>
    </xf>
    <xf numFmtId="0" fontId="64" fillId="23" borderId="271" xfId="0" applyFont="1" applyFill="1" applyBorder="1" applyAlignment="1" applyProtection="1">
      <alignment horizontal="center"/>
      <protection locked="0"/>
    </xf>
    <xf numFmtId="3" fontId="26" fillId="24" borderId="272" xfId="0" applyNumberFormat="1" applyFont="1" applyFill="1" applyBorder="1" applyAlignment="1" applyProtection="1">
      <alignment horizontal="right"/>
      <protection locked="0"/>
    </xf>
    <xf numFmtId="43" fontId="87" fillId="10" borderId="92" xfId="1" applyFont="1" applyFill="1" applyBorder="1" applyAlignment="1" applyProtection="1">
      <alignment horizontal="center"/>
      <protection locked="0"/>
    </xf>
    <xf numFmtId="43" fontId="87" fillId="10" borderId="93" xfId="1" applyFont="1" applyFill="1" applyBorder="1" applyAlignment="1" applyProtection="1">
      <alignment horizontal="center"/>
      <protection locked="0"/>
    </xf>
    <xf numFmtId="169" fontId="87" fillId="0" borderId="48" xfId="1" applyNumberFormat="1" applyFont="1" applyFill="1" applyBorder="1" applyAlignment="1" applyProtection="1">
      <alignment horizontal="center"/>
      <protection locked="0"/>
    </xf>
    <xf numFmtId="43" fontId="26" fillId="17" borderId="359" xfId="1" applyFont="1" applyFill="1" applyBorder="1" applyAlignment="1" applyProtection="1">
      <alignment horizontal="center"/>
      <protection locked="0"/>
    </xf>
    <xf numFmtId="43" fontId="26" fillId="17" borderId="360" xfId="1" applyFont="1" applyFill="1" applyBorder="1" applyAlignment="1" applyProtection="1">
      <alignment horizontal="center"/>
      <protection locked="0"/>
    </xf>
    <xf numFmtId="43" fontId="26" fillId="17" borderId="361" xfId="1" applyFont="1" applyFill="1" applyBorder="1" applyAlignment="1" applyProtection="1">
      <alignment horizontal="center"/>
      <protection locked="0"/>
    </xf>
    <xf numFmtId="43" fontId="13" fillId="24" borderId="88" xfId="0" applyNumberFormat="1" applyFont="1" applyFill="1" applyBorder="1" applyAlignment="1" applyProtection="1">
      <alignment horizontal="center"/>
      <protection locked="0"/>
    </xf>
    <xf numFmtId="0" fontId="13" fillId="24" borderId="88" xfId="0" applyFont="1" applyFill="1" applyBorder="1" applyAlignment="1" applyProtection="1">
      <alignment horizontal="center"/>
      <protection locked="0"/>
    </xf>
    <xf numFmtId="0" fontId="13" fillId="24" borderId="89" xfId="0" applyFont="1" applyFill="1" applyBorder="1" applyAlignment="1" applyProtection="1">
      <alignment horizontal="center"/>
      <protection locked="0"/>
    </xf>
    <xf numFmtId="49" fontId="25" fillId="2" borderId="281" xfId="0" applyNumberFormat="1" applyFont="1" applyFill="1" applyBorder="1" applyAlignment="1" applyProtection="1">
      <alignment horizontal="right"/>
      <protection locked="0"/>
    </xf>
    <xf numFmtId="49" fontId="31" fillId="2" borderId="193" xfId="0" applyNumberFormat="1" applyFont="1" applyFill="1" applyBorder="1" applyAlignment="1" applyProtection="1">
      <alignment horizontal="center"/>
      <protection locked="0"/>
    </xf>
    <xf numFmtId="49" fontId="31" fillId="2" borderId="67" xfId="0" applyNumberFormat="1" applyFont="1" applyFill="1" applyBorder="1" applyAlignment="1" applyProtection="1">
      <alignment horizontal="center"/>
      <protection locked="0"/>
    </xf>
    <xf numFmtId="49" fontId="31" fillId="2" borderId="164" xfId="0" applyNumberFormat="1" applyFont="1" applyFill="1" applyBorder="1" applyAlignment="1" applyProtection="1">
      <alignment horizontal="center"/>
      <protection locked="0"/>
    </xf>
    <xf numFmtId="175" fontId="49" fillId="8" borderId="235" xfId="1" applyNumberFormat="1" applyFont="1" applyFill="1" applyBorder="1" applyAlignment="1" applyProtection="1">
      <alignment horizontal="center"/>
      <protection locked="0"/>
    </xf>
    <xf numFmtId="175" fontId="49" fillId="8" borderId="236" xfId="1" applyNumberFormat="1" applyFont="1" applyFill="1" applyBorder="1" applyAlignment="1" applyProtection="1">
      <alignment horizontal="center"/>
      <protection locked="0"/>
    </xf>
    <xf numFmtId="175" fontId="49" fillId="8" borderId="237" xfId="1" applyNumberFormat="1" applyFont="1" applyFill="1" applyBorder="1" applyAlignment="1" applyProtection="1">
      <alignment horizontal="center"/>
      <protection locked="0"/>
    </xf>
    <xf numFmtId="169" fontId="87" fillId="10" borderId="115" xfId="1" applyNumberFormat="1" applyFont="1" applyFill="1" applyBorder="1" applyAlignment="1" applyProtection="1">
      <alignment horizontal="center"/>
      <protection locked="0"/>
    </xf>
    <xf numFmtId="0" fontId="143" fillId="20" borderId="305" xfId="0" applyFont="1" applyFill="1" applyBorder="1" applyAlignment="1" applyProtection="1">
      <alignment horizontal="center" vertical="center"/>
      <protection locked="0"/>
    </xf>
    <xf numFmtId="169" fontId="64" fillId="21" borderId="357" xfId="1" applyNumberFormat="1" applyFont="1" applyFill="1" applyBorder="1" applyAlignment="1" applyProtection="1">
      <alignment horizontal="center"/>
      <protection locked="0"/>
    </xf>
    <xf numFmtId="0" fontId="108" fillId="2" borderId="9" xfId="0" applyFont="1" applyFill="1" applyBorder="1" applyAlignment="1" applyProtection="1">
      <alignment horizontal="left"/>
      <protection locked="0"/>
    </xf>
    <xf numFmtId="0" fontId="108" fillId="2" borderId="8" xfId="0" applyFont="1" applyFill="1" applyBorder="1" applyAlignment="1" applyProtection="1">
      <alignment horizontal="left"/>
      <protection locked="0"/>
    </xf>
    <xf numFmtId="0" fontId="108" fillId="2" borderId="10" xfId="0" applyFont="1" applyFill="1" applyBorder="1" applyAlignment="1" applyProtection="1">
      <alignment horizontal="left"/>
      <protection locked="0"/>
    </xf>
    <xf numFmtId="0" fontId="107" fillId="20" borderId="306" xfId="0" applyFont="1" applyFill="1" applyBorder="1" applyAlignment="1" applyProtection="1">
      <alignment horizontal="center" vertical="center"/>
      <protection locked="0"/>
    </xf>
    <xf numFmtId="0" fontId="107" fillId="20" borderId="309" xfId="0" applyFont="1" applyFill="1" applyBorder="1" applyAlignment="1" applyProtection="1">
      <alignment horizontal="center" vertical="center"/>
      <protection locked="0"/>
    </xf>
    <xf numFmtId="43" fontId="26" fillId="8" borderId="10" xfId="1" applyFont="1" applyFill="1" applyBorder="1" applyAlignment="1" applyProtection="1">
      <alignment horizontal="center"/>
      <protection locked="0"/>
    </xf>
    <xf numFmtId="0" fontId="106" fillId="2" borderId="70" xfId="0" applyFont="1" applyFill="1" applyBorder="1" applyAlignment="1" applyProtection="1">
      <alignment horizontal="center" vertical="center"/>
      <protection locked="0"/>
    </xf>
    <xf numFmtId="0" fontId="106" fillId="2" borderId="42" xfId="0" applyFont="1" applyFill="1" applyBorder="1" applyAlignment="1" applyProtection="1">
      <alignment horizontal="center" vertical="center"/>
      <protection locked="0"/>
    </xf>
    <xf numFmtId="43" fontId="64" fillId="21" borderId="253" xfId="1" applyFont="1" applyFill="1" applyBorder="1" applyAlignment="1" applyProtection="1">
      <alignment horizontal="left"/>
      <protection locked="0"/>
    </xf>
    <xf numFmtId="43" fontId="64" fillId="21" borderId="8" xfId="1" applyFont="1" applyFill="1" applyBorder="1" applyAlignment="1" applyProtection="1">
      <alignment horizontal="left"/>
      <protection locked="0"/>
    </xf>
    <xf numFmtId="43" fontId="26" fillId="21" borderId="431" xfId="1" applyFont="1" applyFill="1" applyBorder="1" applyAlignment="1" applyProtection="1">
      <alignment horizontal="center"/>
      <protection locked="0"/>
    </xf>
    <xf numFmtId="43" fontId="26" fillId="21" borderId="432" xfId="1" applyFont="1" applyFill="1" applyBorder="1" applyAlignment="1" applyProtection="1">
      <alignment horizontal="center"/>
      <protection locked="0"/>
    </xf>
    <xf numFmtId="0" fontId="106" fillId="2" borderId="44" xfId="0" applyFont="1" applyFill="1" applyBorder="1" applyAlignment="1" applyProtection="1">
      <alignment horizontal="center" vertical="center"/>
      <protection locked="0"/>
    </xf>
    <xf numFmtId="0" fontId="48" fillId="3" borderId="260" xfId="0" applyFont="1" applyFill="1" applyBorder="1" applyAlignment="1" applyProtection="1">
      <alignment horizontal="center"/>
      <protection locked="0"/>
    </xf>
    <xf numFmtId="43" fontId="64" fillId="21" borderId="363" xfId="1" applyFont="1" applyFill="1" applyBorder="1" applyAlignment="1" applyProtection="1">
      <alignment horizontal="center"/>
      <protection locked="0"/>
    </xf>
    <xf numFmtId="43" fontId="13" fillId="21" borderId="363" xfId="1" applyFont="1" applyFill="1" applyBorder="1" applyAlignment="1" applyProtection="1">
      <alignment horizontal="center"/>
      <protection locked="0"/>
    </xf>
    <xf numFmtId="43" fontId="13" fillId="21" borderId="436" xfId="1" applyFont="1" applyFill="1" applyBorder="1" applyAlignment="1" applyProtection="1">
      <alignment horizontal="center"/>
      <protection locked="0"/>
    </xf>
    <xf numFmtId="43" fontId="13" fillId="21" borderId="439" xfId="1" applyFont="1" applyFill="1" applyBorder="1" applyAlignment="1" applyProtection="1">
      <alignment horizontal="center"/>
      <protection locked="0"/>
    </xf>
    <xf numFmtId="43" fontId="13" fillId="21" borderId="432" xfId="1" applyFont="1" applyFill="1" applyBorder="1" applyAlignment="1" applyProtection="1">
      <alignment horizontal="center"/>
      <protection locked="0"/>
    </xf>
    <xf numFmtId="43" fontId="13" fillId="21" borderId="437" xfId="1" applyFont="1" applyFill="1" applyBorder="1" applyAlignment="1" applyProtection="1">
      <alignment horizontal="center"/>
      <protection locked="0"/>
    </xf>
    <xf numFmtId="43" fontId="64" fillId="21" borderId="433" xfId="1" applyFont="1" applyFill="1" applyBorder="1" applyAlignment="1" applyProtection="1">
      <alignment horizontal="center"/>
      <protection locked="0"/>
    </xf>
    <xf numFmtId="43" fontId="64" fillId="21" borderId="434" xfId="1" applyFont="1" applyFill="1" applyBorder="1" applyAlignment="1" applyProtection="1">
      <alignment horizontal="center"/>
      <protection locked="0"/>
    </xf>
    <xf numFmtId="0" fontId="87" fillId="0" borderId="48" xfId="0" applyFont="1" applyFill="1" applyBorder="1" applyAlignment="1" applyProtection="1">
      <alignment horizontal="right"/>
      <protection locked="0"/>
    </xf>
    <xf numFmtId="43" fontId="64" fillId="8" borderId="182" xfId="1" applyFont="1" applyFill="1" applyBorder="1" applyAlignment="1" applyProtection="1">
      <alignment horizontal="center"/>
      <protection locked="0"/>
    </xf>
    <xf numFmtId="0" fontId="46" fillId="3" borderId="260" xfId="0" applyFont="1" applyFill="1" applyBorder="1" applyAlignment="1" applyProtection="1">
      <alignment horizontal="center"/>
      <protection locked="0"/>
    </xf>
    <xf numFmtId="43" fontId="13" fillId="24" borderId="363" xfId="1" applyNumberFormat="1" applyFont="1" applyFill="1" applyBorder="1" applyAlignment="1" applyProtection="1">
      <alignment horizontal="center"/>
      <protection locked="0"/>
    </xf>
    <xf numFmtId="43" fontId="64" fillId="21" borderId="435" xfId="1" applyFont="1" applyFill="1" applyBorder="1" applyAlignment="1" applyProtection="1">
      <alignment horizontal="center"/>
      <protection locked="0"/>
    </xf>
    <xf numFmtId="43" fontId="64" fillId="21" borderId="436" xfId="1" applyFont="1" applyFill="1" applyBorder="1" applyAlignment="1" applyProtection="1">
      <alignment horizontal="center"/>
      <protection locked="0"/>
    </xf>
    <xf numFmtId="43" fontId="26" fillId="21" borderId="363" xfId="1" applyFont="1" applyFill="1" applyBorder="1" applyAlignment="1" applyProtection="1">
      <alignment horizontal="center"/>
      <protection locked="0"/>
    </xf>
    <xf numFmtId="43" fontId="13" fillId="21" borderId="434" xfId="1" applyFont="1" applyFill="1" applyBorder="1" applyAlignment="1" applyProtection="1">
      <alignment horizontal="center"/>
      <protection locked="0"/>
    </xf>
    <xf numFmtId="43" fontId="13" fillId="21" borderId="438" xfId="1" applyFont="1" applyFill="1" applyBorder="1" applyAlignment="1" applyProtection="1">
      <alignment horizontal="center"/>
      <protection locked="0"/>
    </xf>
    <xf numFmtId="43" fontId="64" fillId="21" borderId="331" xfId="1" applyFont="1" applyFill="1" applyBorder="1" applyAlignment="1" applyProtection="1">
      <alignment horizontal="center"/>
      <protection locked="0"/>
    </xf>
    <xf numFmtId="43" fontId="64" fillId="21" borderId="431" xfId="1" applyFont="1" applyFill="1" applyBorder="1" applyAlignment="1" applyProtection="1">
      <alignment horizontal="center"/>
      <protection locked="0"/>
    </xf>
    <xf numFmtId="43" fontId="64" fillId="21" borderId="432" xfId="1" applyFont="1" applyFill="1" applyBorder="1" applyAlignment="1" applyProtection="1">
      <alignment horizontal="center"/>
      <protection locked="0"/>
    </xf>
    <xf numFmtId="169" fontId="13" fillId="0" borderId="302" xfId="1" applyNumberFormat="1" applyFont="1" applyFill="1" applyBorder="1" applyAlignment="1" applyProtection="1">
      <alignment horizontal="center"/>
      <protection locked="0"/>
    </xf>
    <xf numFmtId="169" fontId="13" fillId="0" borderId="257" xfId="1" applyNumberFormat="1" applyFont="1" applyFill="1" applyBorder="1" applyAlignment="1" applyProtection="1">
      <alignment horizontal="center"/>
      <protection locked="0"/>
    </xf>
    <xf numFmtId="169" fontId="13" fillId="0" borderId="414" xfId="1" applyNumberFormat="1" applyFont="1" applyFill="1" applyBorder="1" applyAlignment="1" applyProtection="1">
      <alignment horizontal="center"/>
      <protection locked="0"/>
    </xf>
    <xf numFmtId="169" fontId="15" fillId="19" borderId="307" xfId="1" applyNumberFormat="1" applyFont="1" applyFill="1" applyBorder="1" applyAlignment="1" applyProtection="1">
      <alignment horizontal="center"/>
      <protection locked="0"/>
    </xf>
    <xf numFmtId="169" fontId="15" fillId="19" borderId="255" xfId="1" applyNumberFormat="1" applyFont="1" applyFill="1" applyBorder="1" applyAlignment="1" applyProtection="1">
      <alignment horizontal="center"/>
      <protection locked="0"/>
    </xf>
    <xf numFmtId="169" fontId="15" fillId="19" borderId="410" xfId="1" applyNumberFormat="1" applyFont="1" applyFill="1" applyBorder="1" applyAlignment="1" applyProtection="1">
      <alignment horizontal="center"/>
      <protection locked="0"/>
    </xf>
    <xf numFmtId="43" fontId="26" fillId="24" borderId="363" xfId="1" applyFont="1" applyFill="1" applyBorder="1" applyAlignment="1" applyProtection="1">
      <alignment horizontal="center"/>
      <protection locked="0"/>
    </xf>
    <xf numFmtId="169" fontId="59" fillId="21" borderId="0" xfId="1" applyNumberFormat="1" applyFont="1" applyFill="1" applyBorder="1" applyAlignment="1" applyProtection="1">
      <alignment horizontal="right"/>
      <protection locked="0"/>
    </xf>
    <xf numFmtId="43" fontId="13" fillId="0" borderId="362" xfId="1" applyFont="1" applyFill="1" applyBorder="1" applyAlignment="1" applyProtection="1">
      <alignment horizontal="center"/>
      <protection locked="0"/>
    </xf>
    <xf numFmtId="43" fontId="13" fillId="21" borderId="435" xfId="1" applyFont="1" applyFill="1" applyBorder="1" applyAlignment="1" applyProtection="1">
      <alignment horizontal="center"/>
      <protection locked="0"/>
    </xf>
    <xf numFmtId="43" fontId="13" fillId="21" borderId="451" xfId="1" applyFont="1" applyFill="1" applyBorder="1" applyAlignment="1" applyProtection="1">
      <alignment horizontal="center"/>
      <protection locked="0"/>
    </xf>
    <xf numFmtId="43" fontId="64" fillId="23" borderId="78" xfId="1" applyFont="1" applyFill="1" applyBorder="1" applyAlignment="1" applyProtection="1">
      <alignment horizontal="right"/>
      <protection locked="0"/>
    </xf>
    <xf numFmtId="43" fontId="142" fillId="24" borderId="363" xfId="1" applyFont="1" applyFill="1" applyBorder="1" applyAlignment="1" applyProtection="1">
      <alignment horizontal="center"/>
      <protection locked="0"/>
    </xf>
    <xf numFmtId="43" fontId="64" fillId="30" borderId="363" xfId="1" applyFont="1" applyFill="1" applyBorder="1" applyAlignment="1" applyProtection="1">
      <alignment horizontal="center"/>
      <protection locked="0"/>
    </xf>
    <xf numFmtId="43" fontId="13" fillId="21" borderId="431" xfId="1" applyFont="1" applyFill="1" applyBorder="1" applyAlignment="1" applyProtection="1">
      <alignment horizontal="center"/>
      <protection locked="0"/>
    </xf>
    <xf numFmtId="43" fontId="13" fillId="21" borderId="449" xfId="1" applyFont="1" applyFill="1" applyBorder="1" applyAlignment="1" applyProtection="1">
      <alignment horizontal="center"/>
      <protection locked="0"/>
    </xf>
    <xf numFmtId="43" fontId="13" fillId="21" borderId="433" xfId="1" applyFont="1" applyFill="1" applyBorder="1" applyAlignment="1" applyProtection="1">
      <alignment horizontal="center"/>
      <protection locked="0"/>
    </xf>
    <xf numFmtId="43" fontId="13" fillId="21" borderId="450" xfId="1" applyFont="1" applyFill="1" applyBorder="1" applyAlignment="1" applyProtection="1">
      <alignment horizontal="center"/>
      <protection locked="0"/>
    </xf>
    <xf numFmtId="169" fontId="91" fillId="24" borderId="310" xfId="1" applyNumberFormat="1" applyFont="1" applyFill="1" applyBorder="1" applyAlignment="1" applyProtection="1">
      <alignment horizontal="center"/>
      <protection locked="0"/>
    </xf>
    <xf numFmtId="43" fontId="13" fillId="24" borderId="253" xfId="1" applyFont="1" applyFill="1" applyBorder="1" applyAlignment="1" applyProtection="1">
      <alignment horizontal="center"/>
      <protection locked="0"/>
    </xf>
    <xf numFmtId="43" fontId="13" fillId="24" borderId="8" xfId="1" applyFont="1" applyFill="1" applyBorder="1" applyAlignment="1" applyProtection="1">
      <alignment horizontal="center"/>
      <protection locked="0"/>
    </xf>
    <xf numFmtId="0" fontId="114" fillId="23" borderId="310" xfId="0" applyFont="1" applyFill="1" applyBorder="1" applyAlignment="1" applyProtection="1">
      <alignment horizontal="center"/>
      <protection locked="0"/>
    </xf>
    <xf numFmtId="0" fontId="114" fillId="3" borderId="317" xfId="0" applyFont="1" applyFill="1" applyBorder="1" applyAlignment="1" applyProtection="1">
      <alignment horizontal="center"/>
      <protection locked="0"/>
    </xf>
    <xf numFmtId="169" fontId="90" fillId="24" borderId="310" xfId="1" applyNumberFormat="1" applyFont="1" applyFill="1" applyBorder="1" applyAlignment="1" applyProtection="1">
      <alignment horizontal="center"/>
      <protection locked="0"/>
    </xf>
    <xf numFmtId="0" fontId="114" fillId="23" borderId="371" xfId="0" applyFont="1" applyFill="1" applyBorder="1" applyAlignment="1" applyProtection="1">
      <alignment horizontal="center" vertical="center"/>
      <protection locked="0"/>
    </xf>
    <xf numFmtId="0" fontId="114" fillId="23" borderId="372" xfId="0" applyFont="1" applyFill="1" applyBorder="1" applyAlignment="1" applyProtection="1">
      <alignment horizontal="center" vertical="center"/>
      <protection locked="0"/>
    </xf>
    <xf numFmtId="0" fontId="114" fillId="23" borderId="371" xfId="0" applyFont="1" applyFill="1" applyBorder="1" applyAlignment="1" applyProtection="1">
      <alignment horizontal="center"/>
      <protection locked="0"/>
    </xf>
    <xf numFmtId="0" fontId="114" fillId="23" borderId="372" xfId="0" applyFont="1" applyFill="1" applyBorder="1" applyAlignment="1" applyProtection="1">
      <alignment horizontal="center"/>
      <protection locked="0"/>
    </xf>
    <xf numFmtId="0" fontId="143" fillId="23" borderId="310" xfId="0" applyFont="1" applyFill="1" applyBorder="1" applyAlignment="1" applyProtection="1">
      <alignment horizontal="center"/>
      <protection locked="0"/>
    </xf>
    <xf numFmtId="49" fontId="143" fillId="23" borderId="326" xfId="0" applyNumberFormat="1" applyFont="1" applyFill="1" applyBorder="1" applyAlignment="1" applyProtection="1">
      <alignment horizontal="center"/>
      <protection locked="0"/>
    </xf>
    <xf numFmtId="49" fontId="143" fillId="23" borderId="319" xfId="0" applyNumberFormat="1" applyFont="1" applyFill="1" applyBorder="1" applyAlignment="1" applyProtection="1">
      <alignment horizontal="center"/>
      <protection locked="0"/>
    </xf>
    <xf numFmtId="49" fontId="143" fillId="23" borderId="331" xfId="0" applyNumberFormat="1" applyFont="1" applyFill="1" applyBorder="1" applyAlignment="1" applyProtection="1">
      <alignment horizontal="center"/>
      <protection locked="0"/>
    </xf>
    <xf numFmtId="49" fontId="114" fillId="23" borderId="326" xfId="0" applyNumberFormat="1" applyFont="1" applyFill="1" applyBorder="1" applyAlignment="1" applyProtection="1">
      <alignment horizontal="center"/>
      <protection locked="0"/>
    </xf>
    <xf numFmtId="49" fontId="114" fillId="23" borderId="319" xfId="0" applyNumberFormat="1" applyFont="1" applyFill="1" applyBorder="1" applyAlignment="1" applyProtection="1">
      <alignment horizontal="center"/>
      <protection locked="0"/>
    </xf>
    <xf numFmtId="49" fontId="114" fillId="23" borderId="331" xfId="0" applyNumberFormat="1" applyFont="1" applyFill="1" applyBorder="1" applyAlignment="1" applyProtection="1">
      <alignment horizontal="center"/>
      <protection locked="0"/>
    </xf>
    <xf numFmtId="0" fontId="48" fillId="3" borderId="0" xfId="0" applyFont="1" applyFill="1" applyBorder="1" applyAlignment="1" applyProtection="1">
      <alignment horizontal="center"/>
      <protection locked="0"/>
    </xf>
    <xf numFmtId="169" fontId="90" fillId="0" borderId="310" xfId="1" applyNumberFormat="1" applyFont="1" applyFill="1" applyBorder="1" applyAlignment="1" applyProtection="1">
      <alignment horizontal="center"/>
      <protection locked="0"/>
    </xf>
    <xf numFmtId="169" fontId="90" fillId="0" borderId="371" xfId="1" applyNumberFormat="1" applyFont="1" applyFill="1" applyBorder="1" applyAlignment="1" applyProtection="1">
      <alignment horizontal="center" vertical="center"/>
      <protection locked="0"/>
    </xf>
    <xf numFmtId="169" fontId="90" fillId="0" borderId="372" xfId="1" applyNumberFormat="1" applyFont="1" applyFill="1" applyBorder="1" applyAlignment="1" applyProtection="1">
      <alignment horizontal="center" vertical="center"/>
      <protection locked="0"/>
    </xf>
    <xf numFmtId="49" fontId="143" fillId="33" borderId="374" xfId="0" applyNumberFormat="1" applyFont="1" applyFill="1" applyBorder="1" applyAlignment="1" applyProtection="1">
      <alignment horizontal="center"/>
      <protection locked="0"/>
    </xf>
    <xf numFmtId="49" fontId="143" fillId="33" borderId="375" xfId="0" applyNumberFormat="1" applyFont="1" applyFill="1" applyBorder="1" applyAlignment="1" applyProtection="1">
      <alignment horizontal="center"/>
      <protection locked="0"/>
    </xf>
    <xf numFmtId="49" fontId="143" fillId="33" borderId="376" xfId="0" applyNumberFormat="1" applyFont="1" applyFill="1" applyBorder="1" applyAlignment="1" applyProtection="1">
      <alignment horizontal="center"/>
      <protection locked="0"/>
    </xf>
    <xf numFmtId="0" fontId="143" fillId="33" borderId="373" xfId="0" applyFont="1" applyFill="1" applyBorder="1" applyAlignment="1" applyProtection="1">
      <alignment horizontal="center"/>
      <protection locked="0"/>
    </xf>
    <xf numFmtId="0" fontId="114" fillId="33" borderId="373" xfId="0" applyFont="1" applyFill="1" applyBorder="1" applyAlignment="1" applyProtection="1">
      <alignment horizontal="center"/>
      <protection locked="0"/>
    </xf>
    <xf numFmtId="169" fontId="91" fillId="34" borderId="376" xfId="1" applyNumberFormat="1" applyFont="1" applyFill="1" applyBorder="1" applyAlignment="1" applyProtection="1">
      <alignment horizontal="center"/>
      <protection locked="0"/>
    </xf>
    <xf numFmtId="169" fontId="91" fillId="34" borderId="373" xfId="1" applyNumberFormat="1" applyFont="1" applyFill="1" applyBorder="1" applyAlignment="1" applyProtection="1">
      <alignment horizontal="center"/>
      <protection locked="0"/>
    </xf>
    <xf numFmtId="169" fontId="90" fillId="0" borderId="376" xfId="1" applyNumberFormat="1" applyFont="1" applyFill="1" applyBorder="1" applyAlignment="1" applyProtection="1">
      <alignment horizontal="center"/>
      <protection locked="0"/>
    </xf>
    <xf numFmtId="169" fontId="90" fillId="0" borderId="373" xfId="1" applyNumberFormat="1" applyFont="1" applyFill="1" applyBorder="1" applyAlignment="1" applyProtection="1">
      <alignment horizontal="center"/>
      <protection locked="0"/>
    </xf>
    <xf numFmtId="169" fontId="91" fillId="0" borderId="376" xfId="1" applyNumberFormat="1" applyFont="1" applyFill="1" applyBorder="1" applyAlignment="1" applyProtection="1">
      <alignment horizontal="center"/>
      <protection locked="0"/>
    </xf>
    <xf numFmtId="169" fontId="91" fillId="0" borderId="373" xfId="1" applyNumberFormat="1" applyFont="1" applyFill="1" applyBorder="1" applyAlignment="1" applyProtection="1">
      <alignment horizontal="center"/>
      <protection locked="0"/>
    </xf>
    <xf numFmtId="0" fontId="114" fillId="33" borderId="373" xfId="0" applyFont="1" applyFill="1" applyBorder="1" applyAlignment="1" applyProtection="1">
      <alignment horizontal="center" vertical="center"/>
      <protection locked="0"/>
    </xf>
    <xf numFmtId="169" fontId="90" fillId="0" borderId="376" xfId="1" applyNumberFormat="1" applyFont="1" applyFill="1" applyBorder="1" applyAlignment="1" applyProtection="1">
      <alignment horizontal="center" vertical="center"/>
      <protection locked="0"/>
    </xf>
    <xf numFmtId="169" fontId="90" fillId="0" borderId="373" xfId="1" applyNumberFormat="1" applyFont="1" applyFill="1" applyBorder="1" applyAlignment="1" applyProtection="1">
      <alignment horizontal="center" vertical="center"/>
      <protection locked="0"/>
    </xf>
    <xf numFmtId="0" fontId="114" fillId="33" borderId="378" xfId="0" applyFont="1" applyFill="1" applyBorder="1" applyAlignment="1" applyProtection="1">
      <alignment horizontal="center"/>
      <protection locked="0"/>
    </xf>
    <xf numFmtId="0" fontId="114" fillId="33" borderId="376" xfId="0" applyFont="1" applyFill="1" applyBorder="1" applyAlignment="1" applyProtection="1">
      <alignment horizontal="center"/>
      <protection locked="0"/>
    </xf>
    <xf numFmtId="49" fontId="143" fillId="33" borderId="378" xfId="0" applyNumberFormat="1" applyFont="1" applyFill="1" applyBorder="1" applyAlignment="1" applyProtection="1">
      <alignment horizontal="center"/>
      <protection locked="0"/>
    </xf>
    <xf numFmtId="49" fontId="114" fillId="33" borderId="378" xfId="0" applyNumberFormat="1" applyFont="1" applyFill="1" applyBorder="1" applyAlignment="1" applyProtection="1">
      <alignment horizontal="center"/>
      <protection locked="0"/>
    </xf>
    <xf numFmtId="49" fontId="143" fillId="33" borderId="373" xfId="0" applyNumberFormat="1" applyFont="1" applyFill="1" applyBorder="1" applyAlignment="1" applyProtection="1">
      <alignment horizontal="center"/>
      <protection locked="0"/>
    </xf>
    <xf numFmtId="49" fontId="114" fillId="33" borderId="373" xfId="0" applyNumberFormat="1" applyFont="1" applyFill="1" applyBorder="1" applyAlignment="1" applyProtection="1">
      <alignment horizontal="center"/>
      <protection locked="0"/>
    </xf>
    <xf numFmtId="49" fontId="114" fillId="33" borderId="374" xfId="0" applyNumberFormat="1" applyFont="1" applyFill="1" applyBorder="1" applyAlignment="1" applyProtection="1">
      <alignment horizontal="center"/>
      <protection locked="0"/>
    </xf>
    <xf numFmtId="49" fontId="114" fillId="33" borderId="375" xfId="0" applyNumberFormat="1" applyFont="1" applyFill="1" applyBorder="1" applyAlignment="1" applyProtection="1">
      <alignment horizontal="center"/>
      <protection locked="0"/>
    </xf>
    <xf numFmtId="49" fontId="114" fillId="33" borderId="376" xfId="0" applyNumberFormat="1" applyFont="1" applyFill="1" applyBorder="1" applyAlignment="1" applyProtection="1">
      <alignment horizontal="center"/>
      <protection locked="0"/>
    </xf>
    <xf numFmtId="0" fontId="143" fillId="21" borderId="0" xfId="0" applyFont="1" applyFill="1" applyBorder="1" applyAlignment="1" applyProtection="1">
      <alignment horizontal="left"/>
      <protection locked="0"/>
    </xf>
    <xf numFmtId="0" fontId="114" fillId="21" borderId="0" xfId="0" applyFont="1" applyFill="1" applyBorder="1" applyAlignment="1" applyProtection="1">
      <alignment horizontal="left"/>
      <protection locked="0"/>
    </xf>
    <xf numFmtId="0" fontId="143" fillId="33" borderId="379" xfId="0" applyFont="1" applyFill="1" applyBorder="1" applyAlignment="1" applyProtection="1">
      <alignment horizontal="left"/>
      <protection locked="0"/>
    </xf>
    <xf numFmtId="0" fontId="143" fillId="33" borderId="377" xfId="0" applyFont="1" applyFill="1" applyBorder="1" applyAlignment="1" applyProtection="1">
      <alignment horizontal="left"/>
      <protection locked="0"/>
    </xf>
    <xf numFmtId="0" fontId="143" fillId="33" borderId="373" xfId="0" applyFont="1" applyFill="1" applyBorder="1" applyAlignment="1" applyProtection="1">
      <alignment horizontal="left"/>
      <protection locked="0"/>
    </xf>
    <xf numFmtId="49" fontId="114" fillId="33" borderId="373" xfId="0" applyNumberFormat="1" applyFont="1" applyFill="1" applyBorder="1" applyAlignment="1" applyProtection="1">
      <alignment horizontal="center" vertical="center"/>
      <protection locked="0"/>
    </xf>
    <xf numFmtId="43" fontId="64" fillId="23" borderId="452" xfId="1" applyFont="1" applyFill="1" applyBorder="1" applyAlignment="1" applyProtection="1">
      <alignment horizontal="left"/>
      <protection locked="0"/>
    </xf>
    <xf numFmtId="43" fontId="64" fillId="23" borderId="369" xfId="1" applyFont="1" applyFill="1" applyBorder="1" applyAlignment="1" applyProtection="1">
      <alignment horizontal="left"/>
      <protection locked="0"/>
    </xf>
    <xf numFmtId="43" fontId="64" fillId="23" borderId="42" xfId="1" applyFont="1" applyFill="1" applyBorder="1" applyAlignment="1" applyProtection="1">
      <alignment horizontal="left"/>
      <protection locked="0"/>
    </xf>
    <xf numFmtId="43" fontId="64" fillId="3" borderId="0" xfId="1" applyFont="1" applyFill="1" applyBorder="1" applyAlignment="1" applyProtection="1">
      <alignment horizontal="right"/>
      <protection locked="0"/>
    </xf>
    <xf numFmtId="43" fontId="57" fillId="3" borderId="0" xfId="1" applyFont="1" applyFill="1" applyBorder="1" applyAlignment="1" applyProtection="1">
      <alignment horizontal="right"/>
      <protection locked="0"/>
    </xf>
    <xf numFmtId="0" fontId="93" fillId="0" borderId="25" xfId="0" applyFont="1" applyFill="1" applyBorder="1" applyAlignment="1">
      <alignment horizontal="center"/>
    </xf>
    <xf numFmtId="49" fontId="87" fillId="0" borderId="22" xfId="0" applyNumberFormat="1" applyFont="1" applyFill="1" applyBorder="1" applyAlignment="1">
      <alignment horizontal="center" vertical="center"/>
    </xf>
    <xf numFmtId="49" fontId="87" fillId="0" borderId="2" xfId="0" applyNumberFormat="1" applyFont="1" applyFill="1" applyBorder="1" applyAlignment="1">
      <alignment horizontal="center" vertical="center"/>
    </xf>
    <xf numFmtId="49" fontId="87" fillId="0" borderId="20" xfId="0" applyNumberFormat="1" applyFont="1" applyFill="1" applyBorder="1" applyAlignment="1">
      <alignment horizontal="center" vertical="center"/>
    </xf>
    <xf numFmtId="49" fontId="87" fillId="0" borderId="28" xfId="0" applyNumberFormat="1" applyFont="1" applyFill="1" applyBorder="1" applyAlignment="1">
      <alignment horizontal="center" vertical="center"/>
    </xf>
    <xf numFmtId="49" fontId="87" fillId="0" borderId="286" xfId="0" applyNumberFormat="1" applyFont="1" applyFill="1" applyBorder="1" applyAlignment="1">
      <alignment horizontal="center" vertical="center"/>
    </xf>
    <xf numFmtId="49" fontId="87" fillId="0" borderId="287" xfId="0" applyNumberFormat="1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87" fillId="0" borderId="2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286" xfId="0" applyFont="1" applyFill="1" applyBorder="1" applyAlignment="1">
      <alignment horizontal="center" vertical="center"/>
    </xf>
    <xf numFmtId="0" fontId="87" fillId="0" borderId="287" xfId="0" applyFont="1" applyFill="1" applyBorder="1" applyAlignment="1">
      <alignment horizontal="center" vertical="center"/>
    </xf>
    <xf numFmtId="169" fontId="87" fillId="0" borderId="22" xfId="1" applyNumberFormat="1" applyFont="1" applyFill="1" applyBorder="1" applyAlignment="1">
      <alignment horizontal="center" vertical="center"/>
    </xf>
    <xf numFmtId="169" fontId="87" fillId="0" borderId="2" xfId="1" applyNumberFormat="1" applyFont="1" applyFill="1" applyBorder="1" applyAlignment="1">
      <alignment horizontal="center" vertical="center"/>
    </xf>
    <xf numFmtId="169" fontId="87" fillId="0" borderId="20" xfId="1" applyNumberFormat="1" applyFont="1" applyFill="1" applyBorder="1" applyAlignment="1">
      <alignment horizontal="center" vertical="center"/>
    </xf>
    <xf numFmtId="169" fontId="87" fillId="0" borderId="28" xfId="1" applyNumberFormat="1" applyFont="1" applyFill="1" applyBorder="1" applyAlignment="1">
      <alignment horizontal="center" vertical="center"/>
    </xf>
    <xf numFmtId="169" fontId="87" fillId="0" borderId="286" xfId="1" applyNumberFormat="1" applyFont="1" applyFill="1" applyBorder="1" applyAlignment="1">
      <alignment horizontal="center" vertical="center"/>
    </xf>
    <xf numFmtId="169" fontId="87" fillId="0" borderId="287" xfId="1" applyNumberFormat="1" applyFont="1" applyFill="1" applyBorder="1" applyAlignment="1">
      <alignment horizontal="center" vertical="center"/>
    </xf>
    <xf numFmtId="0" fontId="93" fillId="0" borderId="250" xfId="0" applyFont="1" applyFill="1" applyBorder="1" applyAlignment="1">
      <alignment horizontal="center" vertical="center"/>
    </xf>
    <xf numFmtId="0" fontId="87" fillId="0" borderId="40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0" borderId="38" xfId="0" applyNumberFormat="1" applyFont="1" applyFill="1" applyBorder="1" applyAlignment="1">
      <alignment horizontal="center" vertical="center"/>
    </xf>
    <xf numFmtId="169" fontId="87" fillId="0" borderId="40" xfId="1" applyNumberFormat="1" applyFont="1" applyFill="1" applyBorder="1" applyAlignment="1">
      <alignment horizontal="center" vertical="center"/>
    </xf>
    <xf numFmtId="169" fontId="87" fillId="0" borderId="1" xfId="1" applyNumberFormat="1" applyFont="1" applyFill="1" applyBorder="1" applyAlignment="1">
      <alignment horizontal="center" vertical="center"/>
    </xf>
    <xf numFmtId="169" fontId="87" fillId="0" borderId="38" xfId="1" applyNumberFormat="1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" xfId="0" applyNumberFormat="1" applyFont="1" applyFill="1" applyBorder="1" applyAlignment="1">
      <alignment horizontal="center" vertical="center"/>
    </xf>
    <xf numFmtId="49" fontId="87" fillId="0" borderId="37" xfId="0" applyNumberFormat="1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/>
    </xf>
    <xf numFmtId="0" fontId="87" fillId="0" borderId="4" xfId="0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horizontal="center" vertical="center"/>
    </xf>
    <xf numFmtId="169" fontId="87" fillId="0" borderId="39" xfId="1" applyNumberFormat="1" applyFont="1" applyFill="1" applyBorder="1" applyAlignment="1">
      <alignment horizontal="center" vertical="center"/>
    </xf>
    <xf numFmtId="169" fontId="87" fillId="0" borderId="4" xfId="1" applyNumberFormat="1" applyFont="1" applyFill="1" applyBorder="1" applyAlignment="1">
      <alignment horizontal="center" vertical="center"/>
    </xf>
    <xf numFmtId="169" fontId="87" fillId="0" borderId="37" xfId="1" applyNumberFormat="1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85" fillId="0" borderId="4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7" fillId="0" borderId="3" xfId="0" applyFont="1" applyFill="1" applyBorder="1" applyAlignment="1">
      <alignment horizontal="left"/>
    </xf>
    <xf numFmtId="0" fontId="87" fillId="0" borderId="41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/>
    </xf>
    <xf numFmtId="0" fontId="87" fillId="0" borderId="23" xfId="0" applyFont="1" applyFill="1" applyBorder="1" applyAlignment="1">
      <alignment horizontal="center"/>
    </xf>
    <xf numFmtId="49" fontId="87" fillId="0" borderId="32" xfId="0" applyNumberFormat="1" applyFont="1" applyFill="1" applyBorder="1" applyAlignment="1">
      <alignment horizontal="center"/>
    </xf>
    <xf numFmtId="49" fontId="87" fillId="0" borderId="3" xfId="0" applyNumberFormat="1" applyFont="1" applyFill="1" applyBorder="1" applyAlignment="1">
      <alignment horizontal="center"/>
    </xf>
    <xf numFmtId="49" fontId="87" fillId="0" borderId="33" xfId="0" applyNumberFormat="1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169" fontId="87" fillId="0" borderId="32" xfId="1" applyNumberFormat="1" applyFont="1" applyFill="1" applyBorder="1" applyAlignment="1">
      <alignment horizontal="center"/>
    </xf>
    <xf numFmtId="169" fontId="87" fillId="0" borderId="3" xfId="1" applyNumberFormat="1" applyFont="1" applyFill="1" applyBorder="1" applyAlignment="1">
      <alignment horizontal="center"/>
    </xf>
    <xf numFmtId="169" fontId="87" fillId="0" borderId="33" xfId="1" applyNumberFormat="1" applyFont="1" applyFill="1" applyBorder="1" applyAlignment="1">
      <alignment horizontal="center"/>
    </xf>
    <xf numFmtId="49" fontId="87" fillId="0" borderId="34" xfId="0" applyNumberFormat="1" applyFont="1" applyFill="1" applyBorder="1" applyAlignment="1">
      <alignment horizontal="center"/>
    </xf>
    <xf numFmtId="49" fontId="87" fillId="0" borderId="35" xfId="0" applyNumberFormat="1" applyFont="1" applyFill="1" applyBorder="1" applyAlignment="1">
      <alignment horizontal="center"/>
    </xf>
    <xf numFmtId="49" fontId="87" fillId="0" borderId="36" xfId="0" applyNumberFormat="1" applyFont="1" applyFill="1" applyBorder="1" applyAlignment="1">
      <alignment horizontal="center"/>
    </xf>
    <xf numFmtId="0" fontId="93" fillId="0" borderId="18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center"/>
    </xf>
    <xf numFmtId="169" fontId="87" fillId="0" borderId="34" xfId="1" applyNumberFormat="1" applyFont="1" applyFill="1" applyBorder="1" applyAlignment="1">
      <alignment horizontal="center"/>
    </xf>
    <xf numFmtId="169" fontId="87" fillId="0" borderId="35" xfId="1" applyNumberFormat="1" applyFont="1" applyFill="1" applyBorder="1" applyAlignment="1">
      <alignment horizontal="center"/>
    </xf>
    <xf numFmtId="169" fontId="87" fillId="0" borderId="36" xfId="1" applyNumberFormat="1" applyFont="1" applyFill="1" applyBorder="1" applyAlignment="1">
      <alignment horizontal="center"/>
    </xf>
    <xf numFmtId="49" fontId="87" fillId="0" borderId="40" xfId="0" applyNumberFormat="1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/>
    </xf>
    <xf numFmtId="49" fontId="87" fillId="0" borderId="38" xfId="0" applyNumberFormat="1" applyFont="1" applyFill="1" applyBorder="1" applyAlignment="1">
      <alignment horizontal="center"/>
    </xf>
    <xf numFmtId="0" fontId="87" fillId="0" borderId="16" xfId="0" applyFont="1" applyFill="1" applyBorder="1" applyAlignment="1">
      <alignment horizontal="center"/>
    </xf>
    <xf numFmtId="169" fontId="87" fillId="0" borderId="29" xfId="1" applyNumberFormat="1" applyFont="1" applyFill="1" applyBorder="1" applyAlignment="1">
      <alignment horizontal="center"/>
    </xf>
    <xf numFmtId="169" fontId="87" fillId="0" borderId="30" xfId="1" applyNumberFormat="1" applyFont="1" applyFill="1" applyBorder="1" applyAlignment="1">
      <alignment horizontal="center"/>
    </xf>
    <xf numFmtId="169" fontId="87" fillId="0" borderId="31" xfId="1" applyNumberFormat="1" applyFont="1" applyFill="1" applyBorder="1" applyAlignment="1">
      <alignment horizontal="center"/>
    </xf>
    <xf numFmtId="49" fontId="87" fillId="0" borderId="22" xfId="0" applyNumberFormat="1" applyFont="1" applyFill="1" applyBorder="1" applyAlignment="1">
      <alignment horizontal="center"/>
    </xf>
    <xf numFmtId="49" fontId="87" fillId="0" borderId="2" xfId="0" applyNumberFormat="1" applyFont="1" applyFill="1" applyBorder="1" applyAlignment="1">
      <alignment horizontal="center"/>
    </xf>
    <xf numFmtId="49" fontId="87" fillId="0" borderId="20" xfId="0" applyNumberFormat="1" applyFont="1" applyFill="1" applyBorder="1" applyAlignment="1">
      <alignment horizontal="center"/>
    </xf>
    <xf numFmtId="49" fontId="87" fillId="0" borderId="29" xfId="0" applyNumberFormat="1" applyFont="1" applyFill="1" applyBorder="1" applyAlignment="1">
      <alignment horizontal="center"/>
    </xf>
    <xf numFmtId="49" fontId="87" fillId="0" borderId="30" xfId="0" applyNumberFormat="1" applyFont="1" applyFill="1" applyBorder="1" applyAlignment="1">
      <alignment horizontal="center"/>
    </xf>
    <xf numFmtId="49" fontId="87" fillId="0" borderId="31" xfId="0" applyNumberFormat="1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93" fillId="0" borderId="22" xfId="0" applyFont="1" applyFill="1" applyBorder="1" applyAlignment="1">
      <alignment horizontal="center"/>
    </xf>
    <xf numFmtId="0" fontId="93" fillId="0" borderId="20" xfId="0" applyFont="1" applyFill="1" applyBorder="1" applyAlignment="1">
      <alignment horizontal="center"/>
    </xf>
    <xf numFmtId="0" fontId="93" fillId="0" borderId="28" xfId="0" applyFont="1" applyFill="1" applyBorder="1" applyAlignment="1">
      <alignment horizontal="center"/>
    </xf>
    <xf numFmtId="0" fontId="93" fillId="0" borderId="287" xfId="0" applyFont="1" applyFill="1" applyBorder="1" applyAlignment="1">
      <alignment horizontal="center"/>
    </xf>
    <xf numFmtId="0" fontId="87" fillId="0" borderId="245" xfId="0" applyFont="1" applyFill="1" applyBorder="1" applyAlignment="1">
      <alignment horizontal="center" vertical="center"/>
    </xf>
    <xf numFmtId="169" fontId="87" fillId="0" borderId="245" xfId="1" applyNumberFormat="1" applyFont="1" applyFill="1" applyBorder="1" applyAlignment="1">
      <alignment horizontal="center" vertical="center"/>
    </xf>
    <xf numFmtId="169" fontId="87" fillId="0" borderId="1" xfId="1" applyNumberFormat="1" applyFont="1" applyFill="1" applyBorder="1" applyAlignment="1">
      <alignment horizontal="center"/>
    </xf>
    <xf numFmtId="169" fontId="87" fillId="0" borderId="38" xfId="1" applyNumberFormat="1" applyFont="1" applyFill="1" applyBorder="1" applyAlignment="1">
      <alignment horizontal="center"/>
    </xf>
    <xf numFmtId="49" fontId="87" fillId="0" borderId="39" xfId="0" applyNumberFormat="1" applyFont="1" applyFill="1" applyBorder="1" applyAlignment="1">
      <alignment horizontal="center"/>
    </xf>
    <xf numFmtId="49" fontId="87" fillId="0" borderId="4" xfId="0" applyNumberFormat="1" applyFont="1" applyFill="1" applyBorder="1" applyAlignment="1">
      <alignment horizontal="center"/>
    </xf>
    <xf numFmtId="49" fontId="87" fillId="0" borderId="37" xfId="0" applyNumberFormat="1" applyFont="1" applyFill="1" applyBorder="1" applyAlignment="1">
      <alignment horizontal="center"/>
    </xf>
    <xf numFmtId="0" fontId="93" fillId="0" borderId="15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169" fontId="87" fillId="0" borderId="4" xfId="1" applyNumberFormat="1" applyFont="1" applyFill="1" applyBorder="1" applyAlignment="1">
      <alignment horizontal="center"/>
    </xf>
    <xf numFmtId="169" fontId="87" fillId="0" borderId="37" xfId="1" applyNumberFormat="1" applyFont="1" applyFill="1" applyBorder="1" applyAlignment="1">
      <alignment horizontal="center"/>
    </xf>
    <xf numFmtId="169" fontId="88" fillId="0" borderId="35" xfId="1" applyNumberFormat="1" applyFont="1" applyFill="1" applyBorder="1" applyAlignment="1">
      <alignment horizontal="center"/>
    </xf>
    <xf numFmtId="169" fontId="88" fillId="0" borderId="36" xfId="1" applyNumberFormat="1" applyFont="1" applyFill="1" applyBorder="1" applyAlignment="1">
      <alignment horizontal="center"/>
    </xf>
    <xf numFmtId="49" fontId="87" fillId="0" borderId="41" xfId="0" applyNumberFormat="1" applyFont="1" applyFill="1" applyBorder="1" applyAlignment="1">
      <alignment horizontal="center"/>
    </xf>
    <xf numFmtId="49" fontId="87" fillId="0" borderId="19" xfId="0" applyNumberFormat="1" applyFont="1" applyFill="1" applyBorder="1" applyAlignment="1">
      <alignment horizontal="center"/>
    </xf>
    <xf numFmtId="49" fontId="87" fillId="0" borderId="23" xfId="0" applyNumberFormat="1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169" fontId="87" fillId="0" borderId="19" xfId="1" applyNumberFormat="1" applyFont="1" applyFill="1" applyBorder="1" applyAlignment="1">
      <alignment horizontal="center"/>
    </xf>
    <xf numFmtId="169" fontId="87" fillId="0" borderId="23" xfId="1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169" fontId="87" fillId="0" borderId="0" xfId="1" applyNumberFormat="1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0" fontId="93" fillId="0" borderId="38" xfId="0" applyFont="1" applyFill="1" applyBorder="1" applyAlignment="1">
      <alignment horizontal="center"/>
    </xf>
    <xf numFmtId="169" fontId="88" fillId="0" borderId="22" xfId="1" applyNumberFormat="1" applyFont="1" applyFill="1" applyBorder="1" applyAlignment="1">
      <alignment horizontal="center" vertical="center"/>
    </xf>
    <xf numFmtId="169" fontId="88" fillId="0" borderId="2" xfId="1" applyNumberFormat="1" applyFont="1" applyFill="1" applyBorder="1" applyAlignment="1">
      <alignment horizontal="center" vertical="center"/>
    </xf>
    <xf numFmtId="169" fontId="88" fillId="0" borderId="20" xfId="1" applyNumberFormat="1" applyFont="1" applyFill="1" applyBorder="1" applyAlignment="1">
      <alignment horizontal="center" vertical="center"/>
    </xf>
    <xf numFmtId="169" fontId="88" fillId="0" borderId="40" xfId="1" applyNumberFormat="1" applyFont="1" applyFill="1" applyBorder="1" applyAlignment="1">
      <alignment horizontal="center" vertical="center"/>
    </xf>
    <xf numFmtId="169" fontId="88" fillId="0" borderId="1" xfId="1" applyNumberFormat="1" applyFont="1" applyFill="1" applyBorder="1" applyAlignment="1">
      <alignment horizontal="center" vertical="center"/>
    </xf>
    <xf numFmtId="169" fontId="88" fillId="0" borderId="38" xfId="1" applyNumberFormat="1" applyFont="1" applyFill="1" applyBorder="1" applyAlignment="1">
      <alignment horizontal="center" vertical="center"/>
    </xf>
    <xf numFmtId="169" fontId="88" fillId="0" borderId="41" xfId="1" applyNumberFormat="1" applyFont="1" applyFill="1" applyBorder="1" applyAlignment="1">
      <alignment horizontal="center"/>
    </xf>
    <xf numFmtId="169" fontId="88" fillId="0" borderId="19" xfId="1" applyNumberFormat="1" applyFont="1" applyFill="1" applyBorder="1" applyAlignment="1">
      <alignment horizontal="center"/>
    </xf>
    <xf numFmtId="169" fontId="88" fillId="0" borderId="23" xfId="1" applyNumberFormat="1" applyFont="1" applyFill="1" applyBorder="1" applyAlignment="1">
      <alignment horizontal="center"/>
    </xf>
    <xf numFmtId="49" fontId="88" fillId="0" borderId="41" xfId="0" applyNumberFormat="1" applyFont="1" applyFill="1" applyBorder="1" applyAlignment="1">
      <alignment horizontal="center"/>
    </xf>
    <xf numFmtId="49" fontId="88" fillId="0" borderId="19" xfId="0" applyNumberFormat="1" applyFont="1" applyFill="1" applyBorder="1" applyAlignment="1">
      <alignment horizontal="center"/>
    </xf>
    <xf numFmtId="49" fontId="88" fillId="0" borderId="23" xfId="0" applyNumberFormat="1" applyFont="1" applyFill="1" applyBorder="1" applyAlignment="1">
      <alignment horizontal="center"/>
    </xf>
    <xf numFmtId="169" fontId="87" fillId="0" borderId="41" xfId="1" applyNumberFormat="1" applyFont="1" applyFill="1" applyBorder="1" applyAlignment="1">
      <alignment horizontal="center"/>
    </xf>
    <xf numFmtId="0" fontId="93" fillId="0" borderId="39" xfId="0" applyFont="1" applyFill="1" applyBorder="1" applyAlignment="1">
      <alignment horizontal="center"/>
    </xf>
    <xf numFmtId="0" fontId="93" fillId="0" borderId="37" xfId="0" applyFont="1" applyFill="1" applyBorder="1" applyAlignment="1">
      <alignment horizontal="center"/>
    </xf>
    <xf numFmtId="49" fontId="87" fillId="0" borderId="246" xfId="0" applyNumberFormat="1" applyFont="1" applyFill="1" applyBorder="1" applyAlignment="1">
      <alignment horizontal="center"/>
    </xf>
    <xf numFmtId="49" fontId="87" fillId="0" borderId="247" xfId="0" applyNumberFormat="1" applyFont="1" applyFill="1" applyBorder="1" applyAlignment="1">
      <alignment horizontal="center"/>
    </xf>
    <xf numFmtId="0" fontId="93" fillId="0" borderId="24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169" fontId="87" fillId="0" borderId="246" xfId="1" applyNumberFormat="1" applyFont="1" applyFill="1" applyBorder="1" applyAlignment="1">
      <alignment horizontal="center"/>
    </xf>
    <xf numFmtId="169" fontId="87" fillId="0" borderId="247" xfId="1" applyNumberFormat="1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169" fontId="87" fillId="0" borderId="39" xfId="1" applyNumberFormat="1" applyFont="1" applyFill="1" applyBorder="1" applyAlignment="1">
      <alignment horizontal="center"/>
    </xf>
    <xf numFmtId="169" fontId="87" fillId="0" borderId="40" xfId="1" applyNumberFormat="1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  <xf numFmtId="169" fontId="88" fillId="0" borderId="28" xfId="1" applyNumberFormat="1" applyFont="1" applyFill="1" applyBorder="1" applyAlignment="1">
      <alignment horizontal="center" vertical="center"/>
    </xf>
    <xf numFmtId="169" fontId="88" fillId="0" borderId="245" xfId="1" applyNumberFormat="1" applyFont="1" applyFill="1" applyBorder="1" applyAlignment="1">
      <alignment horizontal="center" vertical="center"/>
    </xf>
    <xf numFmtId="169" fontId="88" fillId="0" borderId="287" xfId="1" applyNumberFormat="1" applyFont="1" applyFill="1" applyBorder="1" applyAlignment="1">
      <alignment horizontal="center" vertical="center"/>
    </xf>
    <xf numFmtId="169" fontId="87" fillId="0" borderId="216" xfId="1" applyNumberFormat="1" applyFont="1" applyFill="1" applyBorder="1" applyAlignment="1">
      <alignment horizontal="center"/>
    </xf>
    <xf numFmtId="169" fontId="87" fillId="0" borderId="217" xfId="1" applyNumberFormat="1" applyFont="1" applyFill="1" applyBorder="1" applyAlignment="1">
      <alignment horizontal="center"/>
    </xf>
    <xf numFmtId="49" fontId="87" fillId="0" borderId="60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49" fontId="87" fillId="0" borderId="247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93" fillId="0" borderId="32" xfId="0" applyFont="1" applyFill="1" applyBorder="1" applyAlignment="1">
      <alignment horizontal="center"/>
    </xf>
    <xf numFmtId="0" fontId="93" fillId="0" borderId="33" xfId="0" applyFont="1" applyFill="1" applyBorder="1" applyAlignment="1">
      <alignment horizontal="center"/>
    </xf>
    <xf numFmtId="0" fontId="87" fillId="0" borderId="32" xfId="0" applyFont="1" applyFill="1" applyBorder="1" applyAlignment="1">
      <alignment horizontal="center"/>
    </xf>
    <xf numFmtId="0" fontId="87" fillId="0" borderId="3" xfId="0" applyFont="1" applyFill="1" applyBorder="1" applyAlignment="1">
      <alignment horizontal="center"/>
    </xf>
    <xf numFmtId="0" fontId="87" fillId="0" borderId="33" xfId="0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8" fillId="0" borderId="37" xfId="0" applyNumberFormat="1" applyFont="1" applyFill="1" applyBorder="1" applyAlignment="1">
      <alignment horizontal="left"/>
    </xf>
    <xf numFmtId="0" fontId="93" fillId="0" borderId="16" xfId="0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horizontal="center"/>
    </xf>
    <xf numFmtId="0" fontId="93" fillId="0" borderId="23" xfId="0" applyFont="1" applyFill="1" applyBorder="1" applyAlignment="1">
      <alignment horizontal="center"/>
    </xf>
    <xf numFmtId="0" fontId="87" fillId="0" borderId="40" xfId="0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0" fontId="87" fillId="0" borderId="38" xfId="0" applyFont="1" applyFill="1" applyBorder="1" applyAlignment="1">
      <alignment horizontal="center"/>
    </xf>
    <xf numFmtId="49" fontId="89" fillId="0" borderId="22" xfId="0" applyNumberFormat="1" applyFont="1" applyFill="1" applyBorder="1" applyAlignment="1">
      <alignment horizontal="center" vertical="center"/>
    </xf>
    <xf numFmtId="49" fontId="89" fillId="0" borderId="2" xfId="0" applyNumberFormat="1" applyFont="1" applyFill="1" applyBorder="1" applyAlignment="1">
      <alignment horizontal="center" vertical="center"/>
    </xf>
    <xf numFmtId="49" fontId="89" fillId="0" borderId="20" xfId="0" applyNumberFormat="1" applyFont="1" applyFill="1" applyBorder="1" applyAlignment="1">
      <alignment horizontal="center" vertical="center"/>
    </xf>
    <xf numFmtId="49" fontId="89" fillId="0" borderId="246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center" vertical="center"/>
    </xf>
    <xf numFmtId="49" fontId="89" fillId="0" borderId="247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justify"/>
    </xf>
    <xf numFmtId="49" fontId="8" fillId="0" borderId="2" xfId="0" applyNumberFormat="1" applyFont="1" applyFill="1" applyBorder="1" applyAlignment="1">
      <alignment horizontal="justify"/>
    </xf>
    <xf numFmtId="49" fontId="8" fillId="0" borderId="20" xfId="0" applyNumberFormat="1" applyFont="1" applyFill="1" applyBorder="1" applyAlignment="1">
      <alignment horizontal="justify"/>
    </xf>
    <xf numFmtId="0" fontId="93" fillId="0" borderId="22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3" fillId="0" borderId="246" xfId="0" applyFont="1" applyFill="1" applyBorder="1" applyAlignment="1">
      <alignment horizontal="center" vertical="center"/>
    </xf>
    <xf numFmtId="0" fontId="93" fillId="0" borderId="247" xfId="0" applyFont="1" applyFill="1" applyBorder="1" applyAlignment="1">
      <alignment horizontal="center" vertical="center"/>
    </xf>
    <xf numFmtId="0" fontId="87" fillId="0" borderId="24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247" xfId="0" applyFont="1" applyFill="1" applyBorder="1" applyAlignment="1">
      <alignment horizontal="center" vertical="center"/>
    </xf>
    <xf numFmtId="169" fontId="87" fillId="0" borderId="246" xfId="1" applyNumberFormat="1" applyFont="1" applyFill="1" applyBorder="1" applyAlignment="1">
      <alignment horizontal="center" vertical="center"/>
    </xf>
    <xf numFmtId="169" fontId="87" fillId="0" borderId="0" xfId="1" applyNumberFormat="1" applyFont="1" applyFill="1" applyBorder="1" applyAlignment="1">
      <alignment horizontal="center" vertical="center"/>
    </xf>
    <xf numFmtId="169" fontId="87" fillId="0" borderId="247" xfId="1" applyNumberFormat="1" applyFont="1" applyFill="1" applyBorder="1" applyAlignment="1">
      <alignment horizontal="center" vertical="center"/>
    </xf>
    <xf numFmtId="49" fontId="92" fillId="0" borderId="2" xfId="0" applyNumberFormat="1" applyFont="1" applyFill="1" applyBorder="1" applyAlignment="1">
      <alignment horizontal="justify"/>
    </xf>
    <xf numFmtId="49" fontId="87" fillId="0" borderId="246" xfId="0" applyNumberFormat="1" applyFont="1" applyFill="1" applyBorder="1" applyAlignment="1">
      <alignment horizontal="center" vertical="center"/>
    </xf>
    <xf numFmtId="169" fontId="88" fillId="0" borderId="246" xfId="1" applyNumberFormat="1" applyFont="1" applyFill="1" applyBorder="1" applyAlignment="1">
      <alignment horizontal="center" vertical="center"/>
    </xf>
    <xf numFmtId="169" fontId="88" fillId="0" borderId="0" xfId="1" applyNumberFormat="1" applyFont="1" applyFill="1" applyBorder="1" applyAlignment="1">
      <alignment horizontal="center" vertical="center"/>
    </xf>
    <xf numFmtId="169" fontId="88" fillId="0" borderId="247" xfId="1" applyNumberFormat="1" applyFont="1" applyFill="1" applyBorder="1" applyAlignment="1">
      <alignment horizontal="center" vertical="center"/>
    </xf>
    <xf numFmtId="169" fontId="88" fillId="0" borderId="286" xfId="1" applyNumberFormat="1" applyFont="1" applyFill="1" applyBorder="1" applyAlignment="1">
      <alignment horizontal="center" vertical="center"/>
    </xf>
    <xf numFmtId="169" fontId="90" fillId="0" borderId="32" xfId="1" applyNumberFormat="1" applyFont="1" applyFill="1" applyBorder="1" applyAlignment="1">
      <alignment horizontal="center"/>
    </xf>
    <xf numFmtId="169" fontId="90" fillId="0" borderId="3" xfId="1" applyNumberFormat="1" applyFont="1" applyFill="1" applyBorder="1" applyAlignment="1">
      <alignment horizontal="center"/>
    </xf>
    <xf numFmtId="169" fontId="90" fillId="0" borderId="33" xfId="1" applyNumberFormat="1" applyFont="1" applyFill="1" applyBorder="1" applyAlignment="1">
      <alignment horizontal="center"/>
    </xf>
    <xf numFmtId="169" fontId="90" fillId="0" borderId="40" xfId="1" applyNumberFormat="1" applyFont="1" applyFill="1" applyBorder="1" applyAlignment="1">
      <alignment horizontal="center"/>
    </xf>
    <xf numFmtId="169" fontId="90" fillId="0" borderId="1" xfId="1" applyNumberFormat="1" applyFont="1" applyFill="1" applyBorder="1" applyAlignment="1">
      <alignment horizontal="center"/>
    </xf>
    <xf numFmtId="169" fontId="90" fillId="0" borderId="38" xfId="1" applyNumberFormat="1" applyFont="1" applyFill="1" applyBorder="1" applyAlignment="1">
      <alignment horizontal="center"/>
    </xf>
    <xf numFmtId="169" fontId="90" fillId="0" borderId="39" xfId="1" applyNumberFormat="1" applyFont="1" applyFill="1" applyBorder="1" applyAlignment="1">
      <alignment horizontal="center"/>
    </xf>
    <xf numFmtId="169" fontId="90" fillId="0" borderId="4" xfId="1" applyNumberFormat="1" applyFont="1" applyFill="1" applyBorder="1" applyAlignment="1">
      <alignment horizontal="center"/>
    </xf>
    <xf numFmtId="169" fontId="90" fillId="0" borderId="37" xfId="1" applyNumberFormat="1" applyFont="1" applyFill="1" applyBorder="1" applyAlignment="1">
      <alignment horizontal="center"/>
    </xf>
    <xf numFmtId="49" fontId="89" fillId="0" borderId="41" xfId="0" applyNumberFormat="1" applyFont="1" applyFill="1" applyBorder="1" applyAlignment="1">
      <alignment horizontal="center"/>
    </xf>
    <xf numFmtId="49" fontId="89" fillId="0" borderId="19" xfId="0" applyNumberFormat="1" applyFont="1" applyFill="1" applyBorder="1" applyAlignment="1">
      <alignment horizontal="center"/>
    </xf>
    <xf numFmtId="49" fontId="89" fillId="0" borderId="23" xfId="0" applyNumberFormat="1" applyFont="1" applyFill="1" applyBorder="1" applyAlignment="1">
      <alignment horizontal="center"/>
    </xf>
    <xf numFmtId="169" fontId="91" fillId="0" borderId="41" xfId="1" applyNumberFormat="1" applyFont="1" applyFill="1" applyBorder="1" applyAlignment="1">
      <alignment horizontal="center"/>
    </xf>
    <xf numFmtId="169" fontId="91" fillId="0" borderId="19" xfId="1" applyNumberFormat="1" applyFont="1" applyFill="1" applyBorder="1" applyAlignment="1">
      <alignment horizontal="center"/>
    </xf>
    <xf numFmtId="169" fontId="91" fillId="0" borderId="23" xfId="1" applyNumberFormat="1" applyFont="1" applyFill="1" applyBorder="1" applyAlignment="1">
      <alignment horizontal="center"/>
    </xf>
    <xf numFmtId="49" fontId="87" fillId="0" borderId="41" xfId="0" applyNumberFormat="1" applyFont="1" applyFill="1" applyBorder="1" applyAlignment="1">
      <alignment horizontal="justify"/>
    </xf>
    <xf numFmtId="49" fontId="87" fillId="0" borderId="19" xfId="0" applyNumberFormat="1" applyFont="1" applyFill="1" applyBorder="1" applyAlignment="1">
      <alignment horizontal="justify"/>
    </xf>
    <xf numFmtId="49" fontId="87" fillId="0" borderId="23" xfId="0" applyNumberFormat="1" applyFont="1" applyFill="1" applyBorder="1" applyAlignment="1">
      <alignment horizontal="justify"/>
    </xf>
    <xf numFmtId="0" fontId="93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69" fontId="90" fillId="0" borderId="41" xfId="1" applyNumberFormat="1" applyFont="1" applyFill="1" applyBorder="1" applyAlignment="1">
      <alignment horizontal="center" vertical="center"/>
    </xf>
    <xf numFmtId="169" fontId="90" fillId="0" borderId="19" xfId="1" applyNumberFormat="1" applyFont="1" applyFill="1" applyBorder="1" applyAlignment="1">
      <alignment horizontal="center" vertical="center"/>
    </xf>
    <xf numFmtId="169" fontId="90" fillId="0" borderId="23" xfId="1" applyNumberFormat="1" applyFont="1" applyFill="1" applyBorder="1" applyAlignment="1">
      <alignment horizontal="center" vertical="center"/>
    </xf>
    <xf numFmtId="169" fontId="90" fillId="0" borderId="29" xfId="1" applyNumberFormat="1" applyFont="1" applyFill="1" applyBorder="1" applyAlignment="1">
      <alignment horizontal="center"/>
    </xf>
    <xf numFmtId="169" fontId="90" fillId="0" borderId="30" xfId="1" applyNumberFormat="1" applyFont="1" applyFill="1" applyBorder="1" applyAlignment="1">
      <alignment horizontal="center"/>
    </xf>
    <xf numFmtId="169" fontId="90" fillId="0" borderId="31" xfId="1" applyNumberFormat="1" applyFont="1" applyFill="1" applyBorder="1" applyAlignment="1">
      <alignment horizontal="center"/>
    </xf>
    <xf numFmtId="169" fontId="90" fillId="0" borderId="41" xfId="1" applyNumberFormat="1" applyFont="1" applyFill="1" applyBorder="1" applyAlignment="1">
      <alignment horizontal="center"/>
    </xf>
    <xf numFmtId="169" fontId="90" fillId="0" borderId="19" xfId="1" applyNumberFormat="1" applyFont="1" applyFill="1" applyBorder="1" applyAlignment="1">
      <alignment horizontal="center"/>
    </xf>
    <xf numFmtId="169" fontId="90" fillId="0" borderId="23" xfId="1" applyNumberFormat="1" applyFont="1" applyFill="1" applyBorder="1" applyAlignment="1">
      <alignment horizontal="center"/>
    </xf>
    <xf numFmtId="169" fontId="90" fillId="0" borderId="34" xfId="1" applyNumberFormat="1" applyFont="1" applyFill="1" applyBorder="1" applyAlignment="1">
      <alignment horizontal="center"/>
    </xf>
    <xf numFmtId="169" fontId="90" fillId="0" borderId="35" xfId="1" applyNumberFormat="1" applyFont="1" applyFill="1" applyBorder="1" applyAlignment="1">
      <alignment horizontal="center"/>
    </xf>
    <xf numFmtId="169" fontId="90" fillId="0" borderId="36" xfId="1" applyNumberFormat="1" applyFont="1" applyFill="1" applyBorder="1" applyAlignment="1">
      <alignment horizontal="center"/>
    </xf>
    <xf numFmtId="0" fontId="87" fillId="0" borderId="216" xfId="0" applyFont="1" applyFill="1" applyBorder="1" applyAlignment="1">
      <alignment horizontal="center"/>
    </xf>
    <xf numFmtId="0" fontId="87" fillId="0" borderId="217" xfId="0" applyFont="1" applyFill="1" applyBorder="1" applyAlignment="1">
      <alignment horizontal="center"/>
    </xf>
    <xf numFmtId="169" fontId="90" fillId="0" borderId="64" xfId="1" applyNumberFormat="1" applyFont="1" applyFill="1" applyBorder="1" applyAlignment="1">
      <alignment horizontal="center"/>
    </xf>
    <xf numFmtId="169" fontId="90" fillId="0" borderId="216" xfId="1" applyNumberFormat="1" applyFont="1" applyFill="1" applyBorder="1" applyAlignment="1">
      <alignment horizontal="center"/>
    </xf>
    <xf numFmtId="169" fontId="90" fillId="0" borderId="217" xfId="1" applyNumberFormat="1" applyFont="1" applyFill="1" applyBorder="1" applyAlignment="1">
      <alignment horizontal="center"/>
    </xf>
    <xf numFmtId="0" fontId="82" fillId="0" borderId="64" xfId="0" applyFont="1" applyFill="1" applyBorder="1" applyAlignment="1">
      <alignment horizontal="center"/>
    </xf>
    <xf numFmtId="0" fontId="82" fillId="0" borderId="66" xfId="0" applyFont="1" applyFill="1" applyBorder="1" applyAlignment="1">
      <alignment horizontal="center"/>
    </xf>
    <xf numFmtId="0" fontId="82" fillId="0" borderId="217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7" fillId="0" borderId="64" xfId="0" applyFont="1" applyFill="1" applyBorder="1" applyAlignment="1">
      <alignment horizontal="center"/>
    </xf>
    <xf numFmtId="49" fontId="98" fillId="0" borderId="39" xfId="0" applyNumberFormat="1" applyFont="1" applyFill="1" applyBorder="1" applyAlignment="1">
      <alignment horizontal="center"/>
    </xf>
    <xf numFmtId="49" fontId="98" fillId="0" borderId="4" xfId="0" applyNumberFormat="1" applyFont="1" applyFill="1" applyBorder="1" applyAlignment="1">
      <alignment horizontal="center"/>
    </xf>
    <xf numFmtId="49" fontId="98" fillId="0" borderId="37" xfId="0" applyNumberFormat="1" applyFont="1" applyFill="1" applyBorder="1" applyAlignment="1">
      <alignment horizontal="center"/>
    </xf>
    <xf numFmtId="169" fontId="90" fillId="0" borderId="73" xfId="1" applyNumberFormat="1" applyFont="1" applyFill="1" applyBorder="1" applyAlignment="1">
      <alignment horizontal="center"/>
    </xf>
    <xf numFmtId="169" fontId="90" fillId="0" borderId="210" xfId="1" applyNumberFormat="1" applyFont="1" applyFill="1" applyBorder="1" applyAlignment="1">
      <alignment horizontal="center"/>
    </xf>
    <xf numFmtId="169" fontId="90" fillId="0" borderId="211" xfId="1" applyNumberFormat="1" applyFont="1" applyFill="1" applyBorder="1" applyAlignment="1">
      <alignment horizontal="center"/>
    </xf>
    <xf numFmtId="169" fontId="90" fillId="0" borderId="59" xfId="1" applyNumberFormat="1" applyFont="1" applyFill="1" applyBorder="1" applyAlignment="1">
      <alignment horizontal="center"/>
    </xf>
    <xf numFmtId="169" fontId="90" fillId="0" borderId="86" xfId="1" applyNumberFormat="1" applyFont="1" applyFill="1" applyBorder="1" applyAlignment="1">
      <alignment horizontal="center"/>
    </xf>
    <xf numFmtId="169" fontId="90" fillId="0" borderId="223" xfId="1" applyNumberFormat="1" applyFont="1" applyFill="1" applyBorder="1" applyAlignment="1">
      <alignment horizontal="center"/>
    </xf>
    <xf numFmtId="49" fontId="98" fillId="0" borderId="40" xfId="0" applyNumberFormat="1" applyFont="1" applyFill="1" applyBorder="1" applyAlignment="1">
      <alignment horizontal="center"/>
    </xf>
    <xf numFmtId="49" fontId="98" fillId="0" borderId="1" xfId="0" applyNumberFormat="1" applyFont="1" applyFill="1" applyBorder="1" applyAlignment="1">
      <alignment horizontal="center"/>
    </xf>
    <xf numFmtId="49" fontId="98" fillId="0" borderId="38" xfId="0" applyNumberFormat="1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169" fontId="90" fillId="0" borderId="218" xfId="1" applyNumberFormat="1" applyFont="1" applyFill="1" applyBorder="1" applyAlignment="1">
      <alignment horizontal="center"/>
    </xf>
    <xf numFmtId="169" fontId="90" fillId="0" borderId="12" xfId="1" applyNumberFormat="1" applyFont="1" applyFill="1" applyBorder="1" applyAlignment="1">
      <alignment horizontal="center"/>
    </xf>
    <xf numFmtId="169" fontId="90" fillId="0" borderId="219" xfId="1" applyNumberFormat="1" applyFont="1" applyFill="1" applyBorder="1" applyAlignment="1">
      <alignment horizontal="center"/>
    </xf>
    <xf numFmtId="49" fontId="98" fillId="0" borderId="32" xfId="0" applyNumberFormat="1" applyFont="1" applyFill="1" applyBorder="1" applyAlignment="1">
      <alignment horizontal="center"/>
    </xf>
    <xf numFmtId="49" fontId="98" fillId="0" borderId="3" xfId="0" applyNumberFormat="1" applyFont="1" applyFill="1" applyBorder="1" applyAlignment="1">
      <alignment horizontal="center"/>
    </xf>
    <xf numFmtId="49" fontId="98" fillId="0" borderId="33" xfId="0" applyNumberFormat="1" applyFont="1" applyFill="1" applyBorder="1" applyAlignment="1">
      <alignment horizontal="center"/>
    </xf>
    <xf numFmtId="169" fontId="90" fillId="0" borderId="61" xfId="1" applyNumberFormat="1" applyFont="1" applyFill="1" applyBorder="1" applyAlignment="1">
      <alignment horizontal="center"/>
    </xf>
    <xf numFmtId="169" fontId="90" fillId="0" borderId="11" xfId="1" applyNumberFormat="1" applyFont="1" applyFill="1" applyBorder="1" applyAlignment="1">
      <alignment horizontal="center"/>
    </xf>
    <xf numFmtId="169" fontId="90" fillId="0" borderId="208" xfId="1" applyNumberFormat="1" applyFont="1" applyFill="1" applyBorder="1" applyAlignment="1">
      <alignment horizontal="center"/>
    </xf>
    <xf numFmtId="49" fontId="97" fillId="0" borderId="41" xfId="0" applyNumberFormat="1" applyFont="1" applyFill="1" applyBorder="1" applyAlignment="1">
      <alignment horizontal="center"/>
    </xf>
    <xf numFmtId="49" fontId="97" fillId="0" borderId="19" xfId="0" applyNumberFormat="1" applyFont="1" applyFill="1" applyBorder="1" applyAlignment="1">
      <alignment horizontal="center"/>
    </xf>
    <xf numFmtId="49" fontId="97" fillId="0" borderId="23" xfId="0" applyNumberFormat="1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169" fontId="90" fillId="0" borderId="13" xfId="1" applyNumberFormat="1" applyFont="1" applyFill="1" applyBorder="1" applyAlignment="1">
      <alignment horizontal="center"/>
    </xf>
    <xf numFmtId="49" fontId="82" fillId="0" borderId="41" xfId="0" applyNumberFormat="1" applyFont="1" applyFill="1" applyBorder="1" applyAlignment="1">
      <alignment horizontal="center"/>
    </xf>
    <xf numFmtId="49" fontId="82" fillId="0" borderId="19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169" fontId="91" fillId="0" borderId="13" xfId="1" applyNumberFormat="1" applyFont="1" applyFill="1" applyBorder="1" applyAlignment="1">
      <alignment horizontal="center"/>
    </xf>
    <xf numFmtId="49" fontId="87" fillId="0" borderId="13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right"/>
    </xf>
    <xf numFmtId="0" fontId="83" fillId="0" borderId="4" xfId="0" applyFont="1" applyFill="1" applyBorder="1" applyAlignment="1">
      <alignment horizontal="right"/>
    </xf>
    <xf numFmtId="0" fontId="89" fillId="0" borderId="4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right"/>
    </xf>
    <xf numFmtId="0" fontId="87" fillId="0" borderId="66" xfId="0" applyFont="1" applyFill="1" applyBorder="1" applyAlignment="1">
      <alignment horizontal="center"/>
    </xf>
    <xf numFmtId="0" fontId="87" fillId="0" borderId="59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87" fillId="0" borderId="223" xfId="0" applyFont="1" applyFill="1" applyBorder="1" applyAlignment="1">
      <alignment horizontal="center"/>
    </xf>
    <xf numFmtId="0" fontId="87" fillId="0" borderId="76" xfId="0" applyFont="1" applyFill="1" applyBorder="1" applyAlignment="1">
      <alignment horizontal="center"/>
    </xf>
    <xf numFmtId="0" fontId="87" fillId="0" borderId="251" xfId="0" applyFont="1" applyFill="1" applyBorder="1" applyAlignment="1">
      <alignment horizontal="center"/>
    </xf>
    <xf numFmtId="0" fontId="87" fillId="0" borderId="207" xfId="0" applyFont="1" applyFill="1" applyBorder="1" applyAlignment="1">
      <alignment horizontal="center"/>
    </xf>
    <xf numFmtId="0" fontId="87" fillId="0" borderId="25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 textRotation="90"/>
    </xf>
    <xf numFmtId="0" fontId="87" fillId="0" borderId="20" xfId="0" applyFont="1" applyFill="1" applyBorder="1" applyAlignment="1">
      <alignment horizontal="center" textRotation="90"/>
    </xf>
    <xf numFmtId="0" fontId="87" fillId="0" borderId="246" xfId="0" applyFont="1" applyFill="1" applyBorder="1" applyAlignment="1">
      <alignment horizontal="center" textRotation="90"/>
    </xf>
    <xf numFmtId="0" fontId="87" fillId="0" borderId="247" xfId="0" applyFont="1" applyFill="1" applyBorder="1" applyAlignment="1">
      <alignment horizontal="center" textRotation="90"/>
    </xf>
    <xf numFmtId="0" fontId="87" fillId="0" borderId="28" xfId="0" applyFont="1" applyFill="1" applyBorder="1" applyAlignment="1">
      <alignment horizontal="center" textRotation="90"/>
    </xf>
    <xf numFmtId="0" fontId="87" fillId="0" borderId="287" xfId="0" applyFont="1" applyFill="1" applyBorder="1" applyAlignment="1">
      <alignment horizontal="center" textRotation="90"/>
    </xf>
    <xf numFmtId="43" fontId="126" fillId="0" borderId="1" xfId="1" applyNumberFormat="1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139" fillId="0" borderId="0" xfId="0" applyFont="1" applyFill="1" applyAlignment="1">
      <alignment horizontal="center"/>
    </xf>
    <xf numFmtId="0" fontId="87" fillId="0" borderId="63" xfId="0" applyFont="1" applyFill="1" applyBorder="1" applyAlignment="1">
      <alignment horizontal="center"/>
    </xf>
    <xf numFmtId="0" fontId="87" fillId="0" borderId="74" xfId="0" applyFont="1" applyFill="1" applyBorder="1" applyAlignment="1">
      <alignment horizontal="center"/>
    </xf>
    <xf numFmtId="0" fontId="87" fillId="0" borderId="205" xfId="0" applyFont="1" applyFill="1" applyBorder="1" applyAlignment="1">
      <alignment horizontal="center"/>
    </xf>
    <xf numFmtId="0" fontId="88" fillId="0" borderId="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245" xfId="0" applyFont="1" applyFill="1" applyBorder="1" applyAlignment="1">
      <alignment horizontal="center" vertical="center"/>
    </xf>
    <xf numFmtId="0" fontId="87" fillId="0" borderId="250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87" fillId="0" borderId="2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3" fillId="0" borderId="0" xfId="0" applyFont="1" applyFill="1" applyAlignment="1">
      <alignment horizontal="right"/>
    </xf>
    <xf numFmtId="43" fontId="126" fillId="0" borderId="0" xfId="1" applyNumberFormat="1" applyFont="1" applyFill="1" applyBorder="1" applyAlignment="1">
      <alignment horizontal="center"/>
    </xf>
    <xf numFmtId="0" fontId="83" fillId="0" borderId="4" xfId="0" applyFont="1" applyFill="1" applyBorder="1" applyAlignment="1">
      <alignment horizontal="center"/>
    </xf>
    <xf numFmtId="0" fontId="89" fillId="0" borderId="55" xfId="0" applyFont="1" applyFill="1" applyBorder="1" applyAlignment="1">
      <alignment horizontal="center"/>
    </xf>
    <xf numFmtId="0" fontId="89" fillId="0" borderId="56" xfId="0" applyFont="1" applyFill="1" applyBorder="1" applyAlignment="1">
      <alignment horizontal="center"/>
    </xf>
    <xf numFmtId="0" fontId="89" fillId="0" borderId="57" xfId="0" applyFont="1" applyFill="1" applyBorder="1" applyAlignment="1">
      <alignment horizontal="center"/>
    </xf>
    <xf numFmtId="0" fontId="89" fillId="0" borderId="1" xfId="0" applyFont="1" applyFill="1" applyBorder="1" applyAlignment="1">
      <alignment horizontal="center"/>
    </xf>
    <xf numFmtId="0" fontId="89" fillId="0" borderId="58" xfId="0" applyFont="1" applyFill="1" applyBorder="1" applyAlignment="1">
      <alignment horizontal="center"/>
    </xf>
    <xf numFmtId="49" fontId="90" fillId="0" borderId="41" xfId="0" applyNumberFormat="1" applyFont="1" applyFill="1" applyBorder="1" applyAlignment="1">
      <alignment horizontal="center"/>
    </xf>
    <xf numFmtId="49" fontId="90" fillId="0" borderId="19" xfId="0" applyNumberFormat="1" applyFont="1" applyFill="1" applyBorder="1" applyAlignment="1">
      <alignment horizontal="center"/>
    </xf>
    <xf numFmtId="49" fontId="90" fillId="0" borderId="23" xfId="0" applyNumberFormat="1" applyFont="1" applyFill="1" applyBorder="1" applyAlignment="1">
      <alignment horizontal="center"/>
    </xf>
    <xf numFmtId="0" fontId="90" fillId="0" borderId="41" xfId="0" applyFont="1" applyFill="1" applyBorder="1" applyAlignment="1" applyProtection="1">
      <alignment horizontal="center"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90" fillId="0" borderId="23" xfId="0" applyFont="1" applyFill="1" applyBorder="1" applyAlignment="1" applyProtection="1">
      <alignment horizontal="center"/>
      <protection locked="0"/>
    </xf>
    <xf numFmtId="0" fontId="90" fillId="0" borderId="41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90" fillId="0" borderId="23" xfId="0" applyFont="1" applyFill="1" applyBorder="1" applyAlignment="1">
      <alignment horizontal="center"/>
    </xf>
    <xf numFmtId="169" fontId="91" fillId="0" borderId="64" xfId="1" applyNumberFormat="1" applyFont="1" applyFill="1" applyBorder="1" applyAlignment="1">
      <alignment horizontal="center"/>
    </xf>
    <xf numFmtId="169" fontId="91" fillId="0" borderId="66" xfId="1" applyNumberFormat="1" applyFont="1" applyFill="1" applyBorder="1" applyAlignment="1">
      <alignment horizontal="center"/>
    </xf>
    <xf numFmtId="169" fontId="91" fillId="0" borderId="216" xfId="1" applyNumberFormat="1" applyFont="1" applyFill="1" applyBorder="1" applyAlignment="1">
      <alignment horizontal="center"/>
    </xf>
    <xf numFmtId="169" fontId="91" fillId="0" borderId="217" xfId="1" applyNumberFormat="1" applyFont="1" applyFill="1" applyBorder="1" applyAlignment="1">
      <alignment horizontal="center"/>
    </xf>
    <xf numFmtId="49" fontId="90" fillId="0" borderId="40" xfId="0" applyNumberFormat="1" applyFont="1" applyFill="1" applyBorder="1" applyAlignment="1">
      <alignment horizontal="center"/>
    </xf>
    <xf numFmtId="49" fontId="90" fillId="0" borderId="1" xfId="0" applyNumberFormat="1" applyFont="1" applyFill="1" applyBorder="1" applyAlignment="1">
      <alignment horizontal="center"/>
    </xf>
    <xf numFmtId="49" fontId="90" fillId="0" borderId="38" xfId="0" applyNumberFormat="1" applyFont="1" applyFill="1" applyBorder="1" applyAlignment="1">
      <alignment horizontal="center"/>
    </xf>
    <xf numFmtId="0" fontId="90" fillId="0" borderId="40" xfId="0" applyFont="1" applyFill="1" applyBorder="1" applyAlignment="1" applyProtection="1">
      <alignment horizontal="center"/>
      <protection locked="0"/>
    </xf>
    <xf numFmtId="0" fontId="90" fillId="0" borderId="1" xfId="0" applyFont="1" applyFill="1" applyBorder="1" applyAlignment="1" applyProtection="1">
      <alignment horizontal="center"/>
      <protection locked="0"/>
    </xf>
    <xf numFmtId="0" fontId="90" fillId="0" borderId="38" xfId="0" applyFont="1" applyFill="1" applyBorder="1" applyAlignment="1" applyProtection="1">
      <alignment horizontal="center"/>
      <protection locked="0"/>
    </xf>
    <xf numFmtId="0" fontId="90" fillId="0" borderId="40" xfId="0" applyFont="1" applyFill="1" applyBorder="1" applyAlignment="1">
      <alignment horizontal="center"/>
    </xf>
    <xf numFmtId="0" fontId="90" fillId="0" borderId="1" xfId="0" applyFont="1" applyFill="1" applyBorder="1" applyAlignment="1">
      <alignment horizontal="center"/>
    </xf>
    <xf numFmtId="0" fontId="90" fillId="0" borderId="38" xfId="0" applyFont="1" applyFill="1" applyBorder="1" applyAlignment="1">
      <alignment horizontal="center"/>
    </xf>
    <xf numFmtId="169" fontId="90" fillId="0" borderId="58" xfId="1" applyNumberFormat="1" applyFont="1" applyFill="1" applyBorder="1" applyAlignment="1">
      <alignment horizontal="center"/>
    </xf>
    <xf numFmtId="49" fontId="90" fillId="0" borderId="32" xfId="0" applyNumberFormat="1" applyFont="1" applyFill="1" applyBorder="1" applyAlignment="1">
      <alignment horizontal="center"/>
    </xf>
    <xf numFmtId="49" fontId="90" fillId="0" borderId="3" xfId="0" applyNumberFormat="1" applyFont="1" applyFill="1" applyBorder="1" applyAlignment="1">
      <alignment horizontal="center"/>
    </xf>
    <xf numFmtId="49" fontId="90" fillId="0" borderId="33" xfId="0" applyNumberFormat="1" applyFont="1" applyFill="1" applyBorder="1" applyAlignment="1">
      <alignment horizontal="center"/>
    </xf>
    <xf numFmtId="0" fontId="90" fillId="0" borderId="32" xfId="0" applyFont="1" applyFill="1" applyBorder="1" applyAlignment="1" applyProtection="1">
      <alignment horizontal="center"/>
      <protection locked="0"/>
    </xf>
    <xf numFmtId="0" fontId="90" fillId="0" borderId="3" xfId="0" applyFont="1" applyFill="1" applyBorder="1" applyAlignment="1" applyProtection="1">
      <alignment horizontal="center"/>
      <protection locked="0"/>
    </xf>
    <xf numFmtId="0" fontId="90" fillId="0" borderId="33" xfId="0" applyFont="1" applyFill="1" applyBorder="1" applyAlignment="1" applyProtection="1">
      <alignment horizontal="center"/>
      <protection locked="0"/>
    </xf>
    <xf numFmtId="0" fontId="90" fillId="0" borderId="32" xfId="0" applyFont="1" applyFill="1" applyBorder="1" applyAlignment="1">
      <alignment horizontal="center"/>
    </xf>
    <xf numFmtId="0" fontId="90" fillId="0" borderId="3" xfId="0" applyFont="1" applyFill="1" applyBorder="1" applyAlignment="1">
      <alignment horizontal="center"/>
    </xf>
    <xf numFmtId="0" fontId="90" fillId="0" borderId="33" xfId="0" applyFont="1" applyFill="1" applyBorder="1" applyAlignment="1">
      <alignment horizontal="center"/>
    </xf>
    <xf numFmtId="169" fontId="90" fillId="0" borderId="54" xfId="1" applyNumberFormat="1" applyFont="1" applyFill="1" applyBorder="1" applyAlignment="1">
      <alignment horizontal="center"/>
    </xf>
    <xf numFmtId="49" fontId="90" fillId="0" borderId="39" xfId="0" applyNumberFormat="1" applyFont="1" applyFill="1" applyBorder="1" applyAlignment="1">
      <alignment horizontal="center"/>
    </xf>
    <xf numFmtId="49" fontId="90" fillId="0" borderId="4" xfId="0" applyNumberFormat="1" applyFont="1" applyFill="1" applyBorder="1" applyAlignment="1">
      <alignment horizontal="center"/>
    </xf>
    <xf numFmtId="49" fontId="90" fillId="0" borderId="37" xfId="0" applyNumberFormat="1" applyFont="1" applyFill="1" applyBorder="1" applyAlignment="1">
      <alignment horizontal="center"/>
    </xf>
    <xf numFmtId="0" fontId="90" fillId="0" borderId="39" xfId="0" applyFont="1" applyFill="1" applyBorder="1" applyAlignment="1" applyProtection="1">
      <alignment horizontal="center"/>
      <protection locked="0"/>
    </xf>
    <xf numFmtId="0" fontId="90" fillId="0" borderId="4" xfId="0" applyFont="1" applyFill="1" applyBorder="1" applyAlignment="1" applyProtection="1">
      <alignment horizontal="center"/>
      <protection locked="0"/>
    </xf>
    <xf numFmtId="0" fontId="90" fillId="0" borderId="37" xfId="0" applyFont="1" applyFill="1" applyBorder="1" applyAlignment="1" applyProtection="1">
      <alignment horizontal="center"/>
      <protection locked="0"/>
    </xf>
    <xf numFmtId="0" fontId="90" fillId="0" borderId="39" xfId="0" applyFont="1" applyFill="1" applyBorder="1" applyAlignment="1">
      <alignment horizontal="center"/>
    </xf>
    <xf numFmtId="0" fontId="90" fillId="0" borderId="4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169" fontId="90" fillId="0" borderId="56" xfId="1" applyNumberFormat="1" applyFont="1" applyFill="1" applyBorder="1" applyAlignment="1">
      <alignment horizontal="center"/>
    </xf>
    <xf numFmtId="169" fontId="90" fillId="0" borderId="0" xfId="1" applyNumberFormat="1" applyFont="1" applyFill="1" applyAlignment="1">
      <alignment horizontal="center"/>
    </xf>
    <xf numFmtId="169" fontId="91" fillId="0" borderId="18" xfId="1" applyNumberFormat="1" applyFont="1" applyFill="1" applyBorder="1" applyAlignment="1">
      <alignment horizontal="center"/>
    </xf>
    <xf numFmtId="49" fontId="90" fillId="0" borderId="34" xfId="0" applyNumberFormat="1" applyFont="1" applyFill="1" applyBorder="1" applyAlignment="1">
      <alignment horizontal="center"/>
    </xf>
    <xf numFmtId="49" fontId="90" fillId="0" borderId="35" xfId="0" applyNumberFormat="1" applyFont="1" applyFill="1" applyBorder="1" applyAlignment="1">
      <alignment horizontal="center"/>
    </xf>
    <xf numFmtId="49" fontId="90" fillId="0" borderId="36" xfId="0" applyNumberFormat="1" applyFont="1" applyFill="1" applyBorder="1" applyAlignment="1">
      <alignment horizontal="center"/>
    </xf>
    <xf numFmtId="0" fontId="90" fillId="0" borderId="18" xfId="0" applyFont="1" applyFill="1" applyBorder="1" applyAlignment="1" applyProtection="1">
      <alignment horizontal="center"/>
      <protection locked="0"/>
    </xf>
    <xf numFmtId="49" fontId="90" fillId="0" borderId="18" xfId="0" applyNumberFormat="1" applyFont="1" applyFill="1" applyBorder="1" applyAlignment="1">
      <alignment horizontal="center"/>
    </xf>
    <xf numFmtId="0" fontId="90" fillId="0" borderId="209" xfId="0" applyFont="1" applyFill="1" applyBorder="1" applyAlignment="1">
      <alignment horizontal="center"/>
    </xf>
    <xf numFmtId="0" fontId="90" fillId="0" borderId="206" xfId="0" applyFont="1" applyFill="1" applyBorder="1" applyAlignment="1">
      <alignment horizontal="center"/>
    </xf>
    <xf numFmtId="0" fontId="90" fillId="0" borderId="207" xfId="0" applyFont="1" applyFill="1" applyBorder="1" applyAlignment="1">
      <alignment horizontal="center"/>
    </xf>
    <xf numFmtId="49" fontId="90" fillId="0" borderId="22" xfId="0" applyNumberFormat="1" applyFont="1" applyFill="1" applyBorder="1" applyAlignment="1">
      <alignment horizontal="center"/>
    </xf>
    <xf numFmtId="49" fontId="90" fillId="0" borderId="2" xfId="0" applyNumberFormat="1" applyFont="1" applyFill="1" applyBorder="1" applyAlignment="1">
      <alignment horizontal="center"/>
    </xf>
    <xf numFmtId="49" fontId="90" fillId="0" borderId="20" xfId="0" applyNumberFormat="1" applyFont="1" applyFill="1" applyBorder="1" applyAlignment="1">
      <alignment horizontal="center"/>
    </xf>
    <xf numFmtId="0" fontId="90" fillId="0" borderId="22" xfId="0" applyFont="1" applyFill="1" applyBorder="1" applyAlignment="1" applyProtection="1">
      <alignment horizontal="center"/>
      <protection locked="0"/>
    </xf>
    <xf numFmtId="0" fontId="90" fillId="0" borderId="2" xfId="0" applyFont="1" applyFill="1" applyBorder="1" applyAlignment="1" applyProtection="1">
      <alignment horizontal="center"/>
      <protection locked="0"/>
    </xf>
    <xf numFmtId="0" fontId="90" fillId="0" borderId="20" xfId="0" applyFont="1" applyFill="1" applyBorder="1" applyAlignment="1" applyProtection="1">
      <alignment horizontal="center"/>
      <protection locked="0"/>
    </xf>
    <xf numFmtId="0" fontId="90" fillId="0" borderId="74" xfId="0" applyFont="1" applyFill="1" applyBorder="1" applyAlignment="1">
      <alignment horizontal="center"/>
    </xf>
    <xf numFmtId="0" fontId="90" fillId="0" borderId="204" xfId="0" applyFont="1" applyFill="1" applyBorder="1" applyAlignment="1">
      <alignment horizontal="center"/>
    </xf>
    <xf numFmtId="0" fontId="90" fillId="0" borderId="220" xfId="0" applyFont="1" applyFill="1" applyBorder="1" applyAlignment="1">
      <alignment horizontal="center"/>
    </xf>
    <xf numFmtId="169" fontId="91" fillId="0" borderId="63" xfId="1" applyNumberFormat="1" applyFont="1" applyFill="1" applyBorder="1" applyAlignment="1">
      <alignment horizontal="center"/>
    </xf>
    <xf numFmtId="169" fontId="91" fillId="0" borderId="74" xfId="1" applyNumberFormat="1" applyFont="1" applyFill="1" applyBorder="1" applyAlignment="1">
      <alignment horizontal="center"/>
    </xf>
    <xf numFmtId="169" fontId="91" fillId="0" borderId="204" xfId="1" applyNumberFormat="1" applyFont="1" applyFill="1" applyBorder="1" applyAlignment="1">
      <alignment horizontal="center"/>
    </xf>
    <xf numFmtId="169" fontId="91" fillId="0" borderId="205" xfId="1" applyNumberFormat="1" applyFont="1" applyFill="1" applyBorder="1" applyAlignment="1">
      <alignment horizontal="center"/>
    </xf>
    <xf numFmtId="0" fontId="90" fillId="0" borderId="76" xfId="0" applyFont="1" applyFill="1" applyBorder="1" applyAlignment="1">
      <alignment horizontal="center"/>
    </xf>
    <xf numFmtId="0" fontId="90" fillId="0" borderId="221" xfId="0" applyFont="1" applyFill="1" applyBorder="1" applyAlignment="1">
      <alignment horizontal="center"/>
    </xf>
    <xf numFmtId="0" fontId="90" fillId="0" borderId="28" xfId="0" applyFont="1" applyFill="1" applyBorder="1" applyAlignment="1">
      <alignment horizontal="center"/>
    </xf>
    <xf numFmtId="0" fontId="90" fillId="0" borderId="6" xfId="0" applyFont="1" applyFill="1" applyBorder="1" applyAlignment="1">
      <alignment horizontal="center"/>
    </xf>
    <xf numFmtId="0" fontId="90" fillId="0" borderId="7" xfId="0" applyFont="1" applyFill="1" applyBorder="1" applyAlignment="1">
      <alignment horizontal="center"/>
    </xf>
    <xf numFmtId="0" fontId="90" fillId="0" borderId="25" xfId="0" applyFont="1" applyFill="1" applyBorder="1" applyAlignment="1">
      <alignment horizontal="center"/>
    </xf>
    <xf numFmtId="0" fontId="90" fillId="0" borderId="63" xfId="0" applyFont="1" applyFill="1" applyBorder="1" applyAlignment="1">
      <alignment horizontal="center"/>
    </xf>
    <xf numFmtId="0" fontId="90" fillId="0" borderId="22" xfId="0" applyFont="1" applyFill="1" applyBorder="1" applyAlignment="1">
      <alignment horizontal="center"/>
    </xf>
    <xf numFmtId="0" fontId="90" fillId="0" borderId="2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250" xfId="0" applyFont="1" applyFill="1" applyBorder="1" applyAlignment="1">
      <alignment horizontal="center"/>
    </xf>
    <xf numFmtId="0" fontId="90" fillId="0" borderId="59" xfId="0" applyFont="1" applyFill="1" applyBorder="1" applyAlignment="1">
      <alignment horizontal="center"/>
    </xf>
    <xf numFmtId="0" fontId="90" fillId="0" borderId="86" xfId="0" applyFont="1" applyFill="1" applyBorder="1" applyAlignment="1">
      <alignment horizontal="center"/>
    </xf>
    <xf numFmtId="0" fontId="90" fillId="0" borderId="26" xfId="0" applyFont="1" applyFill="1" applyBorder="1" applyAlignment="1">
      <alignment horizontal="center"/>
    </xf>
    <xf numFmtId="0" fontId="90" fillId="0" borderId="60" xfId="0" applyFont="1" applyFill="1" applyBorder="1" applyAlignment="1">
      <alignment horizontal="center"/>
    </xf>
    <xf numFmtId="0" fontId="90" fillId="0" borderId="5" xfId="0" applyFont="1" applyFill="1" applyBorder="1" applyAlignment="1">
      <alignment horizontal="center"/>
    </xf>
    <xf numFmtId="0" fontId="90" fillId="0" borderId="24" xfId="0" applyFont="1" applyFill="1" applyBorder="1" applyAlignment="1">
      <alignment horizontal="center"/>
    </xf>
    <xf numFmtId="0" fontId="90" fillId="0" borderId="16" xfId="0" applyFont="1" applyFill="1" applyBorder="1" applyAlignment="1" applyProtection="1">
      <alignment horizontal="center"/>
      <protection locked="0"/>
    </xf>
    <xf numFmtId="49" fontId="90" fillId="0" borderId="16" xfId="0" applyNumberFormat="1" applyFont="1" applyFill="1" applyBorder="1" applyAlignment="1">
      <alignment horizontal="center"/>
    </xf>
    <xf numFmtId="169" fontId="90" fillId="0" borderId="16" xfId="1" applyNumberFormat="1" applyFont="1" applyFill="1" applyBorder="1" applyAlignment="1">
      <alignment horizontal="center"/>
    </xf>
    <xf numFmtId="49" fontId="90" fillId="0" borderId="17" xfId="0" applyNumberFormat="1" applyFont="1" applyFill="1" applyBorder="1" applyAlignment="1">
      <alignment horizontal="center"/>
    </xf>
    <xf numFmtId="169" fontId="90" fillId="0" borderId="17" xfId="1" applyNumberFormat="1" applyFont="1" applyFill="1" applyBorder="1" applyAlignment="1">
      <alignment horizontal="center"/>
    </xf>
    <xf numFmtId="0" fontId="90" fillId="0" borderId="17" xfId="0" applyFont="1" applyFill="1" applyBorder="1" applyAlignment="1" applyProtection="1">
      <alignment horizontal="center"/>
      <protection locked="0"/>
    </xf>
    <xf numFmtId="0" fontId="90" fillId="0" borderId="13" xfId="0" applyFont="1" applyFill="1" applyBorder="1" applyAlignment="1" applyProtection="1">
      <alignment horizontal="center"/>
      <protection locked="0"/>
    </xf>
    <xf numFmtId="49" fontId="90" fillId="0" borderId="13" xfId="0" applyNumberFormat="1" applyFont="1" applyFill="1" applyBorder="1" applyAlignment="1">
      <alignment horizontal="center"/>
    </xf>
    <xf numFmtId="169" fontId="90" fillId="0" borderId="15" xfId="1" applyNumberFormat="1" applyFont="1" applyFill="1" applyBorder="1" applyAlignment="1">
      <alignment horizontal="center"/>
    </xf>
    <xf numFmtId="0" fontId="90" fillId="0" borderId="15" xfId="0" applyFont="1" applyFill="1" applyBorder="1" applyAlignment="1" applyProtection="1">
      <alignment horizontal="center"/>
      <protection locked="0"/>
    </xf>
    <xf numFmtId="49" fontId="90" fillId="0" borderId="15" xfId="0" applyNumberFormat="1" applyFont="1" applyFill="1" applyBorder="1" applyAlignment="1">
      <alignment horizontal="center"/>
    </xf>
    <xf numFmtId="0" fontId="90" fillId="0" borderId="25" xfId="0" applyFont="1" applyFill="1" applyBorder="1" applyAlignment="1" applyProtection="1">
      <alignment horizontal="center"/>
      <protection locked="0"/>
    </xf>
    <xf numFmtId="0" fontId="90" fillId="0" borderId="250" xfId="0" applyFont="1" applyFill="1" applyBorder="1" applyAlignment="1" applyProtection="1">
      <alignment horizontal="center"/>
      <protection locked="0"/>
    </xf>
    <xf numFmtId="49" fontId="90" fillId="0" borderId="248" xfId="0" applyNumberFormat="1" applyFont="1" applyFill="1" applyBorder="1" applyAlignment="1">
      <alignment horizontal="center"/>
    </xf>
    <xf numFmtId="49" fontId="90" fillId="0" borderId="286" xfId="0" applyNumberFormat="1" applyFont="1" applyFill="1" applyBorder="1" applyAlignment="1">
      <alignment horizontal="center"/>
    </xf>
    <xf numFmtId="49" fontId="90" fillId="0" borderId="287" xfId="0" applyNumberFormat="1" applyFont="1" applyFill="1" applyBorder="1" applyAlignment="1">
      <alignment horizontal="center"/>
    </xf>
    <xf numFmtId="49" fontId="90" fillId="0" borderId="22" xfId="0" applyNumberFormat="1" applyFont="1" applyFill="1" applyBorder="1" applyAlignment="1">
      <alignment horizontal="center" vertical="center"/>
    </xf>
    <xf numFmtId="49" fontId="90" fillId="0" borderId="2" xfId="0" applyNumberFormat="1" applyFont="1" applyFill="1" applyBorder="1" applyAlignment="1">
      <alignment horizontal="center" vertical="center"/>
    </xf>
    <xf numFmtId="49" fontId="90" fillId="0" borderId="20" xfId="0" applyNumberFormat="1" applyFont="1" applyFill="1" applyBorder="1" applyAlignment="1">
      <alignment horizontal="center" vertical="center"/>
    </xf>
    <xf numFmtId="49" fontId="90" fillId="0" borderId="248" xfId="0" applyNumberFormat="1" applyFont="1" applyFill="1" applyBorder="1" applyAlignment="1">
      <alignment horizontal="center" vertical="center"/>
    </xf>
    <xf numFmtId="49" fontId="90" fillId="0" borderId="286" xfId="0" applyNumberFormat="1" applyFont="1" applyFill="1" applyBorder="1" applyAlignment="1">
      <alignment horizontal="center" vertical="center"/>
    </xf>
    <xf numFmtId="49" fontId="90" fillId="0" borderId="287" xfId="0" applyNumberFormat="1" applyFont="1" applyFill="1" applyBorder="1" applyAlignment="1">
      <alignment horizontal="center" vertical="center"/>
    </xf>
    <xf numFmtId="169" fontId="91" fillId="0" borderId="22" xfId="1" applyNumberFormat="1" applyFont="1" applyFill="1" applyBorder="1" applyAlignment="1">
      <alignment horizontal="center"/>
    </xf>
    <xf numFmtId="169" fontId="91" fillId="0" borderId="2" xfId="1" applyNumberFormat="1" applyFont="1" applyFill="1" applyBorder="1" applyAlignment="1">
      <alignment horizontal="center"/>
    </xf>
    <xf numFmtId="169" fontId="91" fillId="0" borderId="20" xfId="1" applyNumberFormat="1" applyFont="1" applyFill="1" applyBorder="1" applyAlignment="1">
      <alignment horizontal="center"/>
    </xf>
    <xf numFmtId="169" fontId="91" fillId="0" borderId="248" xfId="1" applyNumberFormat="1" applyFont="1" applyFill="1" applyBorder="1" applyAlignment="1">
      <alignment horizontal="center"/>
    </xf>
    <xf numFmtId="169" fontId="91" fillId="0" borderId="286" xfId="1" applyNumberFormat="1" applyFont="1" applyFill="1" applyBorder="1" applyAlignment="1">
      <alignment horizontal="center"/>
    </xf>
    <xf numFmtId="169" fontId="91" fillId="0" borderId="287" xfId="1" applyNumberFormat="1" applyFont="1" applyFill="1" applyBorder="1" applyAlignment="1">
      <alignment horizontal="center"/>
    </xf>
    <xf numFmtId="169" fontId="90" fillId="0" borderId="24" xfId="1" applyNumberFormat="1" applyFont="1" applyFill="1" applyBorder="1" applyAlignment="1">
      <alignment horizontal="center"/>
    </xf>
    <xf numFmtId="169" fontId="90" fillId="0" borderId="250" xfId="1" applyNumberFormat="1" applyFont="1" applyFill="1" applyBorder="1" applyAlignment="1">
      <alignment horizontal="center"/>
    </xf>
    <xf numFmtId="0" fontId="90" fillId="0" borderId="14" xfId="0" applyFont="1" applyFill="1" applyBorder="1" applyAlignment="1" applyProtection="1">
      <alignment horizontal="center"/>
      <protection locked="0"/>
    </xf>
    <xf numFmtId="49" fontId="90" fillId="0" borderId="14" xfId="0" applyNumberFormat="1" applyFont="1" applyFill="1" applyBorder="1" applyAlignment="1">
      <alignment horizontal="center"/>
    </xf>
    <xf numFmtId="169" fontId="91" fillId="0" borderId="14" xfId="0" applyNumberFormat="1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0" fontId="91" fillId="0" borderId="18" xfId="0" applyFont="1" applyFill="1" applyBorder="1" applyAlignment="1">
      <alignment horizontal="center"/>
    </xf>
    <xf numFmtId="49" fontId="127" fillId="0" borderId="22" xfId="0" applyNumberFormat="1" applyFont="1" applyFill="1" applyBorder="1" applyAlignment="1">
      <alignment horizontal="center"/>
    </xf>
    <xf numFmtId="49" fontId="127" fillId="0" borderId="2" xfId="0" applyNumberFormat="1" applyFont="1" applyFill="1" applyBorder="1" applyAlignment="1">
      <alignment horizontal="center"/>
    </xf>
    <xf numFmtId="49" fontId="127" fillId="0" borderId="20" xfId="0" applyNumberFormat="1" applyFont="1" applyFill="1" applyBorder="1" applyAlignment="1">
      <alignment horizontal="center"/>
    </xf>
    <xf numFmtId="0" fontId="91" fillId="0" borderId="250" xfId="0" applyFont="1" applyFill="1" applyBorder="1" applyAlignment="1" applyProtection="1">
      <alignment horizontal="center"/>
      <protection locked="0"/>
    </xf>
    <xf numFmtId="0" fontId="91" fillId="0" borderId="15" xfId="0" applyFont="1" applyFill="1" applyBorder="1" applyAlignment="1">
      <alignment horizontal="center"/>
    </xf>
    <xf numFmtId="0" fontId="87" fillId="0" borderId="0" xfId="0" applyFont="1" applyFill="1" applyAlignment="1">
      <alignment horizontal="right"/>
    </xf>
    <xf numFmtId="43" fontId="85" fillId="0" borderId="0" xfId="1" applyFont="1" applyFill="1" applyBorder="1" applyAlignment="1">
      <alignment horizontal="center"/>
    </xf>
    <xf numFmtId="43" fontId="85" fillId="0" borderId="1" xfId="1" applyFont="1" applyFill="1" applyBorder="1" applyAlignment="1">
      <alignment horizontal="center"/>
    </xf>
    <xf numFmtId="0" fontId="90" fillId="0" borderId="21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169" fontId="90" fillId="0" borderId="27" xfId="1" applyNumberFormat="1" applyFont="1" applyFill="1" applyBorder="1" applyAlignment="1">
      <alignment horizontal="center"/>
    </xf>
    <xf numFmtId="169" fontId="90" fillId="0" borderId="66" xfId="1" applyNumberFormat="1" applyFont="1" applyFill="1" applyBorder="1" applyAlignment="1">
      <alignment horizontal="center"/>
    </xf>
    <xf numFmtId="0" fontId="90" fillId="0" borderId="34" xfId="0" applyFont="1" applyFill="1" applyBorder="1" applyAlignment="1" applyProtection="1">
      <alignment horizontal="center"/>
      <protection locked="0"/>
    </xf>
    <xf numFmtId="0" fontId="90" fillId="0" borderId="35" xfId="0" applyFont="1" applyFill="1" applyBorder="1" applyAlignment="1" applyProtection="1">
      <alignment horizontal="center"/>
      <protection locked="0"/>
    </xf>
    <xf numFmtId="0" fontId="90" fillId="0" borderId="36" xfId="0" applyFont="1" applyFill="1" applyBorder="1" applyAlignment="1" applyProtection="1">
      <alignment horizontal="center"/>
      <protection locked="0"/>
    </xf>
    <xf numFmtId="0" fontId="90" fillId="0" borderId="34" xfId="0" applyFont="1" applyFill="1" applyBorder="1" applyAlignment="1">
      <alignment horizontal="center"/>
    </xf>
    <xf numFmtId="0" fontId="90" fillId="0" borderId="35" xfId="0" applyFont="1" applyFill="1" applyBorder="1" applyAlignment="1">
      <alignment horizontal="center"/>
    </xf>
    <xf numFmtId="0" fontId="90" fillId="0" borderId="36" xfId="0" applyFont="1" applyFill="1" applyBorder="1" applyAlignment="1">
      <alignment horizontal="center"/>
    </xf>
    <xf numFmtId="169" fontId="91" fillId="0" borderId="62" xfId="1" applyNumberFormat="1" applyFont="1" applyFill="1" applyBorder="1" applyAlignment="1">
      <alignment horizontal="center"/>
    </xf>
    <xf numFmtId="169" fontId="91" fillId="0" borderId="65" xfId="1" applyNumberFormat="1" applyFont="1" applyFill="1" applyBorder="1" applyAlignment="1">
      <alignment horizontal="center"/>
    </xf>
    <xf numFmtId="169" fontId="91" fillId="0" borderId="214" xfId="1" applyNumberFormat="1" applyFont="1" applyFill="1" applyBorder="1" applyAlignment="1">
      <alignment horizontal="center"/>
    </xf>
    <xf numFmtId="169" fontId="91" fillId="0" borderId="215" xfId="1" applyNumberFormat="1" applyFont="1" applyFill="1" applyBorder="1" applyAlignment="1">
      <alignment horizontal="center"/>
    </xf>
    <xf numFmtId="43" fontId="85" fillId="0" borderId="4" xfId="1" applyFont="1" applyFill="1" applyBorder="1" applyAlignment="1">
      <alignment horizontal="center"/>
    </xf>
    <xf numFmtId="0" fontId="90" fillId="0" borderId="64" xfId="0" applyFont="1" applyFill="1" applyBorder="1" applyAlignment="1">
      <alignment horizontal="center"/>
    </xf>
    <xf numFmtId="0" fontId="90" fillId="0" borderId="216" xfId="0" applyFont="1" applyFill="1" applyBorder="1" applyAlignment="1">
      <alignment horizontal="center"/>
    </xf>
    <xf numFmtId="0" fontId="90" fillId="0" borderId="222" xfId="0" applyFont="1" applyFill="1" applyBorder="1" applyAlignment="1">
      <alignment horizontal="center"/>
    </xf>
    <xf numFmtId="0" fontId="90" fillId="0" borderId="66" xfId="0" applyFont="1" applyFill="1" applyBorder="1" applyAlignment="1">
      <alignment horizontal="center"/>
    </xf>
    <xf numFmtId="0" fontId="90" fillId="0" borderId="217" xfId="0" applyFont="1" applyFill="1" applyBorder="1" applyAlignment="1">
      <alignment horizontal="center"/>
    </xf>
    <xf numFmtId="0" fontId="118" fillId="0" borderId="0" xfId="0" applyFont="1" applyFill="1" applyAlignment="1">
      <alignment horizontal="center"/>
    </xf>
    <xf numFmtId="0" fontId="82" fillId="0" borderId="55" xfId="0" applyFont="1" applyFill="1" applyBorder="1" applyAlignment="1">
      <alignment horizontal="center"/>
    </xf>
    <xf numFmtId="0" fontId="82" fillId="0" borderId="4" xfId="0" applyFont="1" applyFill="1" applyBorder="1" applyAlignment="1">
      <alignment horizontal="center"/>
    </xf>
    <xf numFmtId="0" fontId="82" fillId="0" borderId="56" xfId="0" applyFont="1" applyFill="1" applyBorder="1" applyAlignment="1">
      <alignment horizontal="center"/>
    </xf>
    <xf numFmtId="0" fontId="82" fillId="0" borderId="57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0" borderId="58" xfId="0" applyFont="1" applyFill="1" applyBorder="1" applyAlignment="1">
      <alignment horizontal="center"/>
    </xf>
    <xf numFmtId="0" fontId="87" fillId="0" borderId="3" xfId="0" applyFont="1" applyFill="1" applyBorder="1" applyAlignment="1" applyProtection="1">
      <alignment horizontal="center"/>
      <protection hidden="1"/>
    </xf>
    <xf numFmtId="43" fontId="85" fillId="0" borderId="0" xfId="1" applyFont="1" applyFill="1" applyBorder="1" applyAlignment="1" applyProtection="1">
      <alignment horizontal="center"/>
      <protection hidden="1"/>
    </xf>
    <xf numFmtId="0" fontId="87" fillId="0" borderId="0" xfId="0" applyFont="1" applyFill="1" applyAlignment="1" applyProtection="1">
      <alignment horizontal="right"/>
      <protection hidden="1"/>
    </xf>
    <xf numFmtId="0" fontId="87" fillId="0" borderId="4" xfId="0" applyFont="1" applyFill="1" applyBorder="1" applyAlignment="1" applyProtection="1">
      <alignment horizontal="right"/>
      <protection hidden="1"/>
    </xf>
    <xf numFmtId="0" fontId="87" fillId="0" borderId="4" xfId="0" applyFont="1" applyFill="1" applyBorder="1" applyAlignment="1" applyProtection="1">
      <alignment horizontal="center"/>
      <protection hidden="1"/>
    </xf>
    <xf numFmtId="0" fontId="87" fillId="4" borderId="4" xfId="0" applyFont="1" applyFill="1" applyBorder="1" applyAlignment="1" applyProtection="1">
      <alignment horizontal="right"/>
      <protection hidden="1"/>
    </xf>
    <xf numFmtId="0" fontId="87" fillId="0" borderId="0" xfId="0" applyFont="1" applyFill="1" applyBorder="1" applyAlignment="1" applyProtection="1">
      <alignment horizontal="right"/>
      <protection hidden="1"/>
    </xf>
    <xf numFmtId="0" fontId="85" fillId="0" borderId="3" xfId="0" applyNumberFormat="1" applyFont="1" applyFill="1" applyBorder="1" applyAlignment="1" applyProtection="1">
      <alignment horizontal="center"/>
      <protection hidden="1"/>
    </xf>
    <xf numFmtId="43" fontId="85" fillId="0" borderId="4" xfId="1" applyFont="1" applyFill="1" applyBorder="1" applyAlignment="1" applyProtection="1">
      <alignment horizontal="center"/>
      <protection hidden="1"/>
    </xf>
    <xf numFmtId="0" fontId="90" fillId="0" borderId="25" xfId="0" applyFont="1" applyFill="1" applyBorder="1" applyAlignment="1" applyProtection="1">
      <alignment horizontal="center"/>
      <protection hidden="1"/>
    </xf>
    <xf numFmtId="0" fontId="86" fillId="0" borderId="0" xfId="0" applyFont="1" applyFill="1" applyAlignment="1" applyProtection="1">
      <alignment horizontal="center"/>
      <protection hidden="1"/>
    </xf>
    <xf numFmtId="0" fontId="139" fillId="0" borderId="0" xfId="0" applyFont="1" applyFill="1" applyAlignment="1" applyProtection="1">
      <alignment horizontal="center"/>
      <protection hidden="1"/>
    </xf>
    <xf numFmtId="0" fontId="90" fillId="0" borderId="14" xfId="0" applyFont="1" applyFill="1" applyBorder="1" applyAlignment="1">
      <alignment horizontal="left"/>
    </xf>
    <xf numFmtId="0" fontId="90" fillId="0" borderId="14" xfId="0" applyFont="1" applyFill="1" applyBorder="1" applyAlignment="1">
      <alignment horizontal="center"/>
    </xf>
    <xf numFmtId="169" fontId="90" fillId="0" borderId="14" xfId="1" applyNumberFormat="1" applyFont="1" applyFill="1" applyBorder="1" applyAlignment="1">
      <alignment horizontal="center"/>
    </xf>
    <xf numFmtId="0" fontId="90" fillId="0" borderId="13" xfId="0" applyFont="1" applyFill="1" applyBorder="1" applyAlignment="1" applyProtection="1">
      <alignment horizontal="center"/>
      <protection hidden="1"/>
    </xf>
    <xf numFmtId="0" fontId="90" fillId="0" borderId="250" xfId="0" applyFont="1" applyFill="1" applyBorder="1" applyAlignment="1" applyProtection="1">
      <alignment horizontal="justify" vertical="center" textRotation="90"/>
      <protection hidden="1"/>
    </xf>
    <xf numFmtId="0" fontId="41" fillId="0" borderId="250" xfId="0" applyFont="1" applyBorder="1" applyProtection="1">
      <protection hidden="1"/>
    </xf>
    <xf numFmtId="0" fontId="41" fillId="0" borderId="24" xfId="0" applyFont="1" applyBorder="1" applyProtection="1">
      <protection hidden="1"/>
    </xf>
    <xf numFmtId="0" fontId="41" fillId="0" borderId="25" xfId="0" applyFont="1" applyBorder="1" applyProtection="1">
      <protection hidden="1"/>
    </xf>
    <xf numFmtId="0" fontId="90" fillId="0" borderId="250" xfId="0" applyFont="1" applyFill="1" applyBorder="1" applyAlignment="1" applyProtection="1">
      <alignment horizontal="center"/>
      <protection hidden="1"/>
    </xf>
    <xf numFmtId="0" fontId="91" fillId="0" borderId="250" xfId="0" applyFont="1" applyFill="1" applyBorder="1" applyAlignment="1" applyProtection="1">
      <alignment horizontal="center"/>
      <protection hidden="1"/>
    </xf>
    <xf numFmtId="0" fontId="91" fillId="0" borderId="24" xfId="0" applyFont="1" applyFill="1" applyBorder="1" applyAlignment="1" applyProtection="1">
      <alignment horizontal="center"/>
      <protection hidden="1"/>
    </xf>
    <xf numFmtId="0" fontId="91" fillId="0" borderId="25" xfId="0" applyFont="1" applyFill="1" applyBorder="1" applyAlignment="1" applyProtection="1">
      <alignment horizontal="center"/>
      <protection hidden="1"/>
    </xf>
    <xf numFmtId="0" fontId="126" fillId="0" borderId="17" xfId="0" applyFont="1" applyFill="1" applyBorder="1" applyAlignment="1">
      <alignment horizontal="left"/>
    </xf>
    <xf numFmtId="0" fontId="91" fillId="0" borderId="17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49" fontId="91" fillId="0" borderId="17" xfId="0" applyNumberFormat="1" applyFont="1" applyFill="1" applyBorder="1" applyAlignment="1">
      <alignment horizontal="center"/>
    </xf>
    <xf numFmtId="0" fontId="91" fillId="0" borderId="17" xfId="0" applyFont="1" applyFill="1" applyBorder="1" applyAlignment="1">
      <alignment horizontal="left"/>
    </xf>
    <xf numFmtId="169" fontId="91" fillId="0" borderId="17" xfId="1" applyNumberFormat="1" applyFont="1" applyFill="1" applyBorder="1" applyAlignment="1">
      <alignment horizontal="center"/>
    </xf>
    <xf numFmtId="0" fontId="90" fillId="0" borderId="17" xfId="0" applyFont="1" applyFill="1" applyBorder="1" applyAlignment="1">
      <alignment horizontal="left"/>
    </xf>
    <xf numFmtId="0" fontId="90" fillId="0" borderId="17" xfId="0" applyFont="1" applyFill="1" applyBorder="1" applyAlignment="1">
      <alignment horizontal="justify"/>
    </xf>
    <xf numFmtId="0" fontId="91" fillId="0" borderId="16" xfId="0" applyFont="1" applyFill="1" applyBorder="1" applyAlignment="1">
      <alignment horizont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37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49" fontId="90" fillId="0" borderId="38" xfId="0" applyNumberFormat="1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/>
    </xf>
    <xf numFmtId="0" fontId="90" fillId="0" borderId="37" xfId="0" applyFont="1" applyFill="1" applyBorder="1" applyAlignment="1">
      <alignment horizontal="center" vertical="center"/>
    </xf>
    <xf numFmtId="0" fontId="90" fillId="0" borderId="40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/>
    </xf>
    <xf numFmtId="169" fontId="90" fillId="0" borderId="39" xfId="1" applyNumberFormat="1" applyFont="1" applyFill="1" applyBorder="1" applyAlignment="1">
      <alignment horizontal="center" vertical="center"/>
    </xf>
    <xf numFmtId="169" fontId="90" fillId="0" borderId="4" xfId="1" applyNumberFormat="1" applyFont="1" applyFill="1" applyBorder="1" applyAlignment="1">
      <alignment horizontal="center" vertical="center"/>
    </xf>
    <xf numFmtId="169" fontId="90" fillId="0" borderId="37" xfId="1" applyNumberFormat="1" applyFont="1" applyFill="1" applyBorder="1" applyAlignment="1">
      <alignment horizontal="center" vertical="center"/>
    </xf>
    <xf numFmtId="169" fontId="90" fillId="0" borderId="40" xfId="1" applyNumberFormat="1" applyFont="1" applyFill="1" applyBorder="1" applyAlignment="1">
      <alignment horizontal="center" vertical="center"/>
    </xf>
    <xf numFmtId="169" fontId="90" fillId="0" borderId="1" xfId="1" applyNumberFormat="1" applyFont="1" applyFill="1" applyBorder="1" applyAlignment="1">
      <alignment horizontal="center" vertical="center"/>
    </xf>
    <xf numFmtId="169" fontId="90" fillId="0" borderId="38" xfId="1" applyNumberFormat="1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justify"/>
    </xf>
    <xf numFmtId="0" fontId="90" fillId="0" borderId="16" xfId="0" applyFont="1" applyFill="1" applyBorder="1" applyAlignment="1">
      <alignment horizontal="center"/>
    </xf>
    <xf numFmtId="49" fontId="91" fillId="0" borderId="13" xfId="0" applyNumberFormat="1" applyFont="1" applyFill="1" applyBorder="1" applyAlignment="1" applyProtection="1">
      <alignment horizontal="center"/>
      <protection hidden="1"/>
    </xf>
    <xf numFmtId="0" fontId="91" fillId="0" borderId="13" xfId="0" applyFont="1" applyFill="1" applyBorder="1" applyAlignment="1" applyProtection="1">
      <alignment horizontal="left"/>
      <protection hidden="1"/>
    </xf>
    <xf numFmtId="0" fontId="91" fillId="0" borderId="13" xfId="0" applyFont="1" applyFill="1" applyBorder="1" applyAlignment="1" applyProtection="1">
      <alignment horizontal="center"/>
      <protection hidden="1"/>
    </xf>
    <xf numFmtId="169" fontId="90" fillId="0" borderId="41" xfId="1" applyNumberFormat="1" applyFont="1" applyFill="1" applyBorder="1" applyAlignment="1" applyProtection="1">
      <alignment horizontal="center"/>
      <protection locked="0" hidden="1"/>
    </xf>
    <xf numFmtId="169" fontId="90" fillId="0" borderId="19" xfId="1" applyNumberFormat="1" applyFont="1" applyFill="1" applyBorder="1" applyAlignment="1" applyProtection="1">
      <alignment horizontal="center"/>
      <protection locked="0" hidden="1"/>
    </xf>
    <xf numFmtId="169" fontId="90" fillId="0" borderId="23" xfId="1" applyNumberFormat="1" applyFont="1" applyFill="1" applyBorder="1" applyAlignment="1" applyProtection="1">
      <alignment horizontal="center"/>
      <protection locked="0" hidden="1"/>
    </xf>
    <xf numFmtId="0" fontId="90" fillId="0" borderId="41" xfId="0" applyFont="1" applyFill="1" applyBorder="1" applyAlignment="1" applyProtection="1">
      <alignment horizontal="center"/>
      <protection hidden="1"/>
    </xf>
    <xf numFmtId="0" fontId="90" fillId="0" borderId="19" xfId="0" applyFont="1" applyFill="1" applyBorder="1" applyAlignment="1" applyProtection="1">
      <alignment horizontal="center"/>
      <protection hidden="1"/>
    </xf>
    <xf numFmtId="0" fontId="90" fillId="0" borderId="23" xfId="0" applyFont="1" applyFill="1" applyBorder="1" applyAlignment="1" applyProtection="1">
      <alignment horizontal="center"/>
      <protection hidden="1"/>
    </xf>
    <xf numFmtId="49" fontId="90" fillId="0" borderId="16" xfId="0" applyNumberFormat="1" applyFont="1" applyFill="1" applyBorder="1" applyAlignment="1" applyProtection="1">
      <alignment horizontal="center"/>
      <protection hidden="1"/>
    </xf>
    <xf numFmtId="0" fontId="90" fillId="0" borderId="16" xfId="0" applyFont="1" applyFill="1" applyBorder="1" applyAlignment="1" applyProtection="1">
      <alignment horizontal="left"/>
      <protection hidden="1"/>
    </xf>
    <xf numFmtId="0" fontId="91" fillId="0" borderId="16" xfId="0" applyFont="1" applyFill="1" applyBorder="1" applyAlignment="1" applyProtection="1">
      <alignment horizontal="center"/>
      <protection hidden="1"/>
    </xf>
    <xf numFmtId="0" fontId="90" fillId="0" borderId="16" xfId="0" applyFont="1" applyFill="1" applyBorder="1" applyAlignment="1" applyProtection="1">
      <alignment horizontal="center"/>
      <protection hidden="1"/>
    </xf>
    <xf numFmtId="169" fontId="90" fillId="0" borderId="29" xfId="1" applyNumberFormat="1" applyFont="1" applyFill="1" applyBorder="1" applyAlignment="1" applyProtection="1">
      <alignment horizontal="center"/>
      <protection locked="0" hidden="1"/>
    </xf>
    <xf numFmtId="169" fontId="90" fillId="0" borderId="30" xfId="1" applyNumberFormat="1" applyFont="1" applyFill="1" applyBorder="1" applyAlignment="1" applyProtection="1">
      <alignment horizontal="center"/>
      <protection locked="0" hidden="1"/>
    </xf>
    <xf numFmtId="169" fontId="90" fillId="0" borderId="31" xfId="1" applyNumberFormat="1" applyFont="1" applyFill="1" applyBorder="1" applyAlignment="1" applyProtection="1">
      <alignment horizontal="center"/>
      <protection locked="0" hidden="1"/>
    </xf>
    <xf numFmtId="169" fontId="91" fillId="0" borderId="41" xfId="1" applyNumberFormat="1" applyFont="1" applyFill="1" applyBorder="1" applyAlignment="1" applyProtection="1">
      <alignment horizontal="center"/>
      <protection locked="0" hidden="1"/>
    </xf>
    <xf numFmtId="169" fontId="91" fillId="0" borderId="19" xfId="1" applyNumberFormat="1" applyFont="1" applyFill="1" applyBorder="1" applyAlignment="1" applyProtection="1">
      <alignment horizontal="center"/>
      <protection locked="0" hidden="1"/>
    </xf>
    <xf numFmtId="169" fontId="91" fillId="0" borderId="23" xfId="1" applyNumberFormat="1" applyFont="1" applyFill="1" applyBorder="1" applyAlignment="1" applyProtection="1">
      <alignment horizontal="center"/>
      <protection locked="0" hidden="1"/>
    </xf>
    <xf numFmtId="49" fontId="90" fillId="0" borderId="17" xfId="0" applyNumberFormat="1" applyFont="1" applyFill="1" applyBorder="1" applyAlignment="1" applyProtection="1">
      <alignment horizontal="center"/>
      <protection hidden="1"/>
    </xf>
    <xf numFmtId="0" fontId="90" fillId="0" borderId="17" xfId="0" applyFont="1" applyFill="1" applyBorder="1" applyAlignment="1" applyProtection="1">
      <alignment horizontal="left"/>
      <protection hidden="1"/>
    </xf>
    <xf numFmtId="0" fontId="91" fillId="0" borderId="17" xfId="0" applyFont="1" applyFill="1" applyBorder="1" applyAlignment="1" applyProtection="1">
      <alignment horizontal="center"/>
      <protection hidden="1"/>
    </xf>
    <xf numFmtId="0" fontId="90" fillId="0" borderId="17" xfId="0" applyFont="1" applyFill="1" applyBorder="1" applyAlignment="1" applyProtection="1">
      <alignment horizontal="center"/>
      <protection hidden="1"/>
    </xf>
    <xf numFmtId="169" fontId="90" fillId="0" borderId="32" xfId="1" applyNumberFormat="1" applyFont="1" applyFill="1" applyBorder="1" applyAlignment="1" applyProtection="1">
      <alignment horizontal="center"/>
      <protection locked="0" hidden="1"/>
    </xf>
    <xf numFmtId="169" fontId="90" fillId="0" borderId="3" xfId="1" applyNumberFormat="1" applyFont="1" applyFill="1" applyBorder="1" applyAlignment="1" applyProtection="1">
      <alignment horizontal="center"/>
      <protection locked="0" hidden="1"/>
    </xf>
    <xf numFmtId="169" fontId="90" fillId="0" borderId="33" xfId="1" applyNumberFormat="1" applyFont="1" applyFill="1" applyBorder="1" applyAlignment="1" applyProtection="1">
      <alignment horizontal="center"/>
      <protection locked="0" hidden="1"/>
    </xf>
    <xf numFmtId="49" fontId="90" fillId="0" borderId="15" xfId="0" applyNumberFormat="1" applyFont="1" applyFill="1" applyBorder="1" applyAlignment="1" applyProtection="1">
      <alignment horizontal="center"/>
      <protection hidden="1"/>
    </xf>
    <xf numFmtId="0" fontId="90" fillId="0" borderId="15" xfId="0" applyFont="1" applyFill="1" applyBorder="1" applyAlignment="1" applyProtection="1">
      <alignment horizontal="left"/>
      <protection hidden="1"/>
    </xf>
    <xf numFmtId="0" fontId="91" fillId="0" borderId="15" xfId="0" applyFont="1" applyFill="1" applyBorder="1" applyAlignment="1" applyProtection="1">
      <alignment horizontal="center"/>
      <protection hidden="1"/>
    </xf>
    <xf numFmtId="0" fontId="90" fillId="0" borderId="15" xfId="0" applyFont="1" applyFill="1" applyBorder="1" applyAlignment="1" applyProtection="1">
      <alignment horizontal="center"/>
      <protection hidden="1"/>
    </xf>
    <xf numFmtId="169" fontId="90" fillId="0" borderId="34" xfId="1" applyNumberFormat="1" applyFont="1" applyFill="1" applyBorder="1" applyAlignment="1" applyProtection="1">
      <alignment horizontal="center"/>
      <protection locked="0" hidden="1"/>
    </xf>
    <xf numFmtId="169" fontId="90" fillId="0" borderId="35" xfId="1" applyNumberFormat="1" applyFont="1" applyFill="1" applyBorder="1" applyAlignment="1" applyProtection="1">
      <alignment horizontal="center"/>
      <protection locked="0" hidden="1"/>
    </xf>
    <xf numFmtId="169" fontId="90" fillId="0" borderId="36" xfId="1" applyNumberFormat="1" applyFont="1" applyFill="1" applyBorder="1" applyAlignment="1" applyProtection="1">
      <alignment horizontal="center"/>
      <protection locked="0" hidden="1"/>
    </xf>
    <xf numFmtId="49" fontId="90" fillId="0" borderId="13" xfId="0" applyNumberFormat="1" applyFont="1" applyFill="1" applyBorder="1" applyAlignment="1" applyProtection="1">
      <alignment horizontal="center"/>
      <protection hidden="1"/>
    </xf>
    <xf numFmtId="0" fontId="90" fillId="0" borderId="13" xfId="0" applyFont="1" applyFill="1" applyBorder="1" applyAlignment="1" applyProtection="1">
      <alignment horizontal="left"/>
      <protection hidden="1"/>
    </xf>
    <xf numFmtId="169" fontId="90" fillId="0" borderId="365" xfId="1" applyNumberFormat="1" applyFont="1" applyFill="1" applyBorder="1" applyAlignment="1" applyProtection="1">
      <alignment horizontal="center"/>
      <protection locked="0" hidden="1"/>
    </xf>
    <xf numFmtId="0" fontId="90" fillId="4" borderId="0" xfId="0" applyFont="1" applyFill="1" applyAlignment="1" applyProtection="1">
      <alignment horizontal="center"/>
      <protection hidden="1"/>
    </xf>
    <xf numFmtId="49" fontId="90" fillId="0" borderId="18" xfId="0" applyNumberFormat="1" applyFont="1" applyFill="1" applyBorder="1" applyAlignment="1" applyProtection="1">
      <alignment horizontal="center"/>
      <protection hidden="1"/>
    </xf>
    <xf numFmtId="0" fontId="90" fillId="0" borderId="18" xfId="0" applyFont="1" applyFill="1" applyBorder="1" applyAlignment="1" applyProtection="1">
      <alignment horizontal="left"/>
      <protection hidden="1"/>
    </xf>
    <xf numFmtId="0" fontId="91" fillId="0" borderId="18" xfId="0" applyFont="1" applyFill="1" applyBorder="1" applyAlignment="1" applyProtection="1">
      <alignment horizontal="center"/>
      <protection hidden="1"/>
    </xf>
    <xf numFmtId="0" fontId="90" fillId="0" borderId="18" xfId="0" applyFont="1" applyFill="1" applyBorder="1" applyAlignment="1" applyProtection="1">
      <alignment horizontal="center"/>
      <protection hidden="1"/>
    </xf>
    <xf numFmtId="49" fontId="91" fillId="0" borderId="18" xfId="0" applyNumberFormat="1" applyFont="1" applyFill="1" applyBorder="1" applyAlignment="1">
      <alignment horizontal="center"/>
    </xf>
    <xf numFmtId="0" fontId="91" fillId="0" borderId="18" xfId="0" applyFont="1" applyFill="1" applyBorder="1" applyAlignment="1">
      <alignment horizontal="left"/>
    </xf>
    <xf numFmtId="0" fontId="90" fillId="0" borderId="18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3" xfId="0" applyFont="1" applyBorder="1" applyAlignment="1">
      <alignment horizontal="left"/>
    </xf>
    <xf numFmtId="0" fontId="85" fillId="0" borderId="4" xfId="0" applyFont="1" applyBorder="1" applyAlignment="1">
      <alignment horizontal="center"/>
    </xf>
    <xf numFmtId="169" fontId="37" fillId="0" borderId="32" xfId="1" applyNumberFormat="1" applyFont="1" applyFill="1" applyBorder="1" applyAlignment="1" applyProtection="1">
      <alignment horizontal="center"/>
      <protection locked="0"/>
    </xf>
    <xf numFmtId="169" fontId="37" fillId="0" borderId="3" xfId="1" applyNumberFormat="1" applyFont="1" applyFill="1" applyBorder="1" applyAlignment="1" applyProtection="1">
      <alignment horizontal="center"/>
      <protection locked="0"/>
    </xf>
    <xf numFmtId="169" fontId="37" fillId="0" borderId="33" xfId="1" applyNumberFormat="1" applyFont="1" applyFill="1" applyBorder="1" applyAlignment="1" applyProtection="1">
      <alignment horizontal="center"/>
      <protection locked="0"/>
    </xf>
    <xf numFmtId="169" fontId="37" fillId="0" borderId="212" xfId="1" applyNumberFormat="1" applyFont="1" applyFill="1" applyBorder="1" applyAlignment="1" applyProtection="1">
      <alignment horizontal="center"/>
      <protection locked="0"/>
    </xf>
    <xf numFmtId="169" fontId="37" fillId="0" borderId="213" xfId="1" applyNumberFormat="1" applyFont="1" applyFill="1" applyBorder="1" applyAlignment="1" applyProtection="1">
      <alignment horizontal="center"/>
      <protection locked="0"/>
    </xf>
    <xf numFmtId="169" fontId="37" fillId="0" borderId="29" xfId="1" applyNumberFormat="1" applyFont="1" applyFill="1" applyBorder="1" applyAlignment="1" applyProtection="1">
      <alignment horizontal="center"/>
      <protection locked="0"/>
    </xf>
    <xf numFmtId="169" fontId="37" fillId="0" borderId="30" xfId="1" applyNumberFormat="1" applyFont="1" applyFill="1" applyBorder="1" applyAlignment="1" applyProtection="1">
      <alignment horizontal="center"/>
      <protection locked="0"/>
    </xf>
    <xf numFmtId="169" fontId="37" fillId="0" borderId="31" xfId="1" applyNumberFormat="1" applyFont="1" applyFill="1" applyBorder="1" applyAlignment="1" applyProtection="1">
      <alignment horizontal="center"/>
      <protection locked="0"/>
    </xf>
    <xf numFmtId="169" fontId="37" fillId="0" borderId="22" xfId="1" applyNumberFormat="1" applyFont="1" applyFill="1" applyBorder="1" applyAlignment="1" applyProtection="1">
      <alignment horizontal="center"/>
      <protection locked="0"/>
    </xf>
    <xf numFmtId="169" fontId="37" fillId="0" borderId="2" xfId="1" applyNumberFormat="1" applyFont="1" applyFill="1" applyBorder="1" applyAlignment="1" applyProtection="1">
      <alignment horizontal="center"/>
      <protection locked="0"/>
    </xf>
    <xf numFmtId="169" fontId="37" fillId="0" borderId="20" xfId="1" applyNumberFormat="1" applyFont="1" applyFill="1" applyBorder="1" applyAlignment="1" applyProtection="1">
      <alignment horizontal="center"/>
      <protection locked="0"/>
    </xf>
    <xf numFmtId="169" fontId="37" fillId="0" borderId="204" xfId="1" applyNumberFormat="1" applyFont="1" applyFill="1" applyBorder="1" applyAlignment="1" applyProtection="1">
      <alignment horizontal="center"/>
      <protection locked="0"/>
    </xf>
    <xf numFmtId="169" fontId="37" fillId="0" borderId="63" xfId="1" applyNumberFormat="1" applyFont="1" applyFill="1" applyBorder="1" applyAlignment="1" applyProtection="1">
      <alignment horizontal="center"/>
      <protection locked="0"/>
    </xf>
    <xf numFmtId="169" fontId="37" fillId="0" borderId="214" xfId="1" applyNumberFormat="1" applyFont="1" applyFill="1" applyBorder="1" applyAlignment="1" applyProtection="1">
      <alignment horizontal="center"/>
      <protection locked="0"/>
    </xf>
    <xf numFmtId="0" fontId="26" fillId="0" borderId="64" xfId="0" applyFont="1" applyFill="1" applyBorder="1" applyAlignment="1">
      <alignment horizontal="center"/>
    </xf>
    <xf numFmtId="0" fontId="26" fillId="0" borderId="216" xfId="0" applyFont="1" applyFill="1" applyBorder="1" applyAlignment="1">
      <alignment horizontal="center"/>
    </xf>
    <xf numFmtId="169" fontId="37" fillId="0" borderId="34" xfId="1" applyNumberFormat="1" applyFont="1" applyFill="1" applyBorder="1" applyAlignment="1" applyProtection="1">
      <alignment horizontal="center"/>
      <protection locked="0"/>
    </xf>
    <xf numFmtId="169" fontId="37" fillId="0" borderId="35" xfId="1" applyNumberFormat="1" applyFont="1" applyFill="1" applyBorder="1" applyAlignment="1" applyProtection="1">
      <alignment horizontal="center"/>
      <protection locked="0"/>
    </xf>
    <xf numFmtId="169" fontId="37" fillId="0" borderId="36" xfId="1" applyNumberFormat="1" applyFont="1" applyFill="1" applyBorder="1" applyAlignment="1" applyProtection="1">
      <alignment horizontal="center"/>
      <protection locked="0"/>
    </xf>
    <xf numFmtId="169" fontId="37" fillId="0" borderId="215" xfId="1" applyNumberFormat="1" applyFont="1" applyFill="1" applyBorder="1" applyAlignment="1" applyProtection="1">
      <alignment horizontal="center"/>
      <protection locked="0"/>
    </xf>
    <xf numFmtId="0" fontId="87" fillId="4" borderId="35" xfId="0" applyFont="1" applyFill="1" applyBorder="1" applyAlignment="1">
      <alignment horizontal="justify"/>
    </xf>
    <xf numFmtId="0" fontId="87" fillId="4" borderId="36" xfId="0" applyFont="1" applyFill="1" applyBorder="1" applyAlignment="1">
      <alignment horizontal="justify"/>
    </xf>
    <xf numFmtId="169" fontId="37" fillId="0" borderId="41" xfId="1" applyNumberFormat="1" applyFont="1" applyFill="1" applyBorder="1" applyAlignment="1" applyProtection="1">
      <alignment horizontal="center"/>
      <protection locked="0"/>
    </xf>
    <xf numFmtId="169" fontId="37" fillId="0" borderId="19" xfId="1" applyNumberFormat="1" applyFont="1" applyFill="1" applyBorder="1" applyAlignment="1" applyProtection="1">
      <alignment horizontal="center"/>
      <protection locked="0"/>
    </xf>
    <xf numFmtId="169" fontId="37" fillId="0" borderId="23" xfId="1" applyNumberFormat="1" applyFont="1" applyFill="1" applyBorder="1" applyAlignment="1" applyProtection="1">
      <alignment horizontal="center"/>
      <protection locked="0"/>
    </xf>
    <xf numFmtId="169" fontId="37" fillId="0" borderId="11" xfId="1" applyNumberFormat="1" applyFont="1" applyFill="1" applyBorder="1" applyAlignment="1" applyProtection="1">
      <alignment horizontal="center"/>
      <protection locked="0"/>
    </xf>
    <xf numFmtId="169" fontId="37" fillId="0" borderId="208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20" fillId="4" borderId="250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37" fillId="4" borderId="41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20" fillId="4" borderId="247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 vertical="center" textRotation="90"/>
    </xf>
    <xf numFmtId="0" fontId="13" fillId="4" borderId="60" xfId="0" applyFont="1" applyFill="1" applyBorder="1" applyAlignment="1">
      <alignment horizontal="center" vertical="center" textRotation="90"/>
    </xf>
    <xf numFmtId="0" fontId="13" fillId="4" borderId="28" xfId="0" applyFont="1" applyFill="1" applyBorder="1" applyAlignment="1">
      <alignment horizontal="center" vertical="center" textRotation="90"/>
    </xf>
    <xf numFmtId="0" fontId="13" fillId="4" borderId="2" xfId="0" applyFont="1" applyFill="1" applyBorder="1" applyAlignment="1">
      <alignment horizontal="center" vertical="center" textRotation="90"/>
    </xf>
    <xf numFmtId="0" fontId="13" fillId="4" borderId="0" xfId="0" applyFont="1" applyFill="1" applyBorder="1" applyAlignment="1">
      <alignment horizontal="center" vertical="center" textRotation="90"/>
    </xf>
    <xf numFmtId="0" fontId="13" fillId="4" borderId="6" xfId="0" applyFont="1" applyFill="1" applyBorder="1" applyAlignment="1">
      <alignment horizontal="center" vertical="center" textRotation="90"/>
    </xf>
    <xf numFmtId="0" fontId="13" fillId="4" borderId="286" xfId="0" applyFont="1" applyFill="1" applyBorder="1" applyAlignment="1">
      <alignment horizontal="center" vertical="center" textRotation="90"/>
    </xf>
    <xf numFmtId="0" fontId="13" fillId="4" borderId="20" xfId="0" applyFont="1" applyFill="1" applyBorder="1" applyAlignment="1">
      <alignment horizontal="center" vertical="center" textRotation="90"/>
    </xf>
    <xf numFmtId="0" fontId="13" fillId="4" borderId="247" xfId="0" applyFont="1" applyFill="1" applyBorder="1" applyAlignment="1">
      <alignment horizontal="center" vertical="center" textRotation="90"/>
    </xf>
    <xf numFmtId="0" fontId="13" fillId="4" borderId="7" xfId="0" applyFont="1" applyFill="1" applyBorder="1" applyAlignment="1">
      <alignment horizontal="center" vertical="center" textRotation="90"/>
    </xf>
    <xf numFmtId="0" fontId="13" fillId="4" borderId="220" xfId="0" applyFont="1" applyFill="1" applyBorder="1" applyAlignment="1">
      <alignment horizontal="center" vertical="center" textRotation="90"/>
    </xf>
    <xf numFmtId="0" fontId="13" fillId="4" borderId="26" xfId="0" applyFont="1" applyFill="1" applyBorder="1" applyAlignment="1">
      <alignment horizontal="center" vertical="center" textRotation="90"/>
    </xf>
    <xf numFmtId="0" fontId="13" fillId="4" borderId="221" xfId="0" applyFont="1" applyFill="1" applyBorder="1" applyAlignment="1">
      <alignment horizontal="center" vertical="center" textRotation="90"/>
    </xf>
    <xf numFmtId="169" fontId="37" fillId="0" borderId="61" xfId="1" applyNumberFormat="1" applyFont="1" applyFill="1" applyBorder="1" applyAlignment="1" applyProtection="1">
      <alignment horizontal="center"/>
      <protection locked="0"/>
    </xf>
    <xf numFmtId="169" fontId="37" fillId="0" borderId="75" xfId="1" applyNumberFormat="1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>
      <alignment horizontal="center"/>
    </xf>
    <xf numFmtId="0" fontId="26" fillId="4" borderId="41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169" fontId="37" fillId="0" borderId="62" xfId="1" applyNumberFormat="1" applyFont="1" applyFill="1" applyBorder="1" applyAlignment="1" applyProtection="1">
      <alignment horizontal="center"/>
      <protection locked="0"/>
    </xf>
    <xf numFmtId="0" fontId="87" fillId="4" borderId="3" xfId="0" applyFont="1" applyFill="1" applyBorder="1" applyAlignment="1">
      <alignment horizontal="justify"/>
    </xf>
    <xf numFmtId="0" fontId="87" fillId="4" borderId="33" xfId="0" applyFont="1" applyFill="1" applyBorder="1" applyAlignment="1">
      <alignment horizontal="justify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9" fontId="37" fillId="0" borderId="64" xfId="1" applyNumberFormat="1" applyFont="1" applyFill="1" applyBorder="1" applyAlignment="1" applyProtection="1">
      <alignment horizontal="center"/>
      <protection locked="0"/>
    </xf>
    <xf numFmtId="169" fontId="37" fillId="0" borderId="216" xfId="1" applyNumberFormat="1" applyFont="1" applyFill="1" applyBorder="1" applyAlignment="1" applyProtection="1">
      <alignment horizontal="center"/>
      <protection locked="0"/>
    </xf>
    <xf numFmtId="169" fontId="37" fillId="0" borderId="205" xfId="1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 textRotation="90"/>
    </xf>
    <xf numFmtId="0" fontId="13" fillId="4" borderId="287" xfId="0" applyFont="1" applyFill="1" applyBorder="1" applyAlignment="1">
      <alignment horizontal="center" vertical="center" textRotation="90"/>
    </xf>
    <xf numFmtId="0" fontId="13" fillId="4" borderId="74" xfId="0" applyFont="1" applyFill="1" applyBorder="1" applyAlignment="1">
      <alignment horizontal="center" vertical="center" textRotation="90"/>
    </xf>
    <xf numFmtId="0" fontId="13" fillId="4" borderId="27" xfId="0" applyFont="1" applyFill="1" applyBorder="1" applyAlignment="1">
      <alignment horizontal="center" vertical="center" textRotation="90"/>
    </xf>
    <xf numFmtId="0" fontId="13" fillId="4" borderId="251" xfId="0" applyFont="1" applyFill="1" applyBorder="1" applyAlignment="1">
      <alignment horizontal="center" vertical="center" textRotation="90"/>
    </xf>
    <xf numFmtId="0" fontId="20" fillId="4" borderId="25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13" fillId="4" borderId="246" xfId="0" applyFont="1" applyFill="1" applyBorder="1" applyAlignment="1">
      <alignment horizontal="center" vertical="center" textRotation="90"/>
    </xf>
    <xf numFmtId="0" fontId="13" fillId="4" borderId="248" xfId="0" applyFont="1" applyFill="1" applyBorder="1" applyAlignment="1">
      <alignment horizontal="center" vertical="center" textRotation="90"/>
    </xf>
    <xf numFmtId="0" fontId="32" fillId="0" borderId="0" xfId="0" applyFont="1" applyFill="1" applyAlignment="1">
      <alignment horizontal="right"/>
    </xf>
    <xf numFmtId="0" fontId="32" fillId="4" borderId="4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4" xfId="0" applyFont="1" applyFill="1" applyBorder="1" applyAlignment="1">
      <alignment horizontal="right"/>
    </xf>
    <xf numFmtId="43" fontId="38" fillId="0" borderId="0" xfId="1" applyFont="1" applyFill="1" applyBorder="1" applyAlignment="1">
      <alignment horizontal="center"/>
    </xf>
    <xf numFmtId="43" fontId="38" fillId="0" borderId="1" xfId="1" applyFont="1" applyFill="1" applyBorder="1" applyAlignment="1">
      <alignment horizontal="center"/>
    </xf>
    <xf numFmtId="0" fontId="37" fillId="4" borderId="2" xfId="0" applyFont="1" applyFill="1" applyBorder="1" applyAlignment="1">
      <alignment horizontal="center" vertical="center" textRotation="90"/>
    </xf>
    <xf numFmtId="0" fontId="37" fillId="4" borderId="0" xfId="0" applyFont="1" applyFill="1" applyBorder="1" applyAlignment="1">
      <alignment horizontal="center" vertical="center" textRotation="90"/>
    </xf>
    <xf numFmtId="0" fontId="37" fillId="4" borderId="6" xfId="0" applyFont="1" applyFill="1" applyBorder="1" applyAlignment="1">
      <alignment horizontal="center" vertical="center" textRotation="90"/>
    </xf>
    <xf numFmtId="0" fontId="41" fillId="4" borderId="6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4" borderId="247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88" fillId="4" borderId="19" xfId="0" applyFont="1" applyFill="1" applyBorder="1" applyAlignment="1">
      <alignment horizontal="justify"/>
    </xf>
    <xf numFmtId="0" fontId="88" fillId="4" borderId="23" xfId="0" applyFont="1" applyFill="1" applyBorder="1" applyAlignment="1">
      <alignment horizontal="justify"/>
    </xf>
    <xf numFmtId="0" fontId="26" fillId="0" borderId="217" xfId="0" applyFont="1" applyFill="1" applyBorder="1" applyAlignment="1">
      <alignment horizontal="center"/>
    </xf>
    <xf numFmtId="0" fontId="15" fillId="0" borderId="246" xfId="0" applyFont="1" applyFill="1" applyBorder="1" applyAlignment="1">
      <alignment horizontal="center"/>
    </xf>
    <xf numFmtId="0" fontId="15" fillId="0" borderId="247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169" fontId="37" fillId="0" borderId="217" xfId="1" applyNumberFormat="1" applyFont="1" applyFill="1" applyBorder="1" applyAlignment="1" applyProtection="1">
      <alignment horizontal="center"/>
      <protection locked="0"/>
    </xf>
    <xf numFmtId="49" fontId="85" fillId="0" borderId="3" xfId="0" applyNumberFormat="1" applyFont="1" applyFill="1" applyBorder="1" applyAlignment="1" applyProtection="1">
      <alignment horizontal="center"/>
      <protection hidden="1"/>
    </xf>
  </cellXfs>
  <cellStyles count="56">
    <cellStyle name="Comma" xfId="1" builtinId="3"/>
    <cellStyle name="Hyperlink" xfId="2" builtinId="8"/>
    <cellStyle name="Normal" xfId="0" builtinId="0"/>
    <cellStyle name="Obično 2" xfId="16"/>
    <cellStyle name="Obično 3" xfId="17"/>
    <cellStyle name="Obično 4" xfId="40"/>
    <cellStyle name="Obično 5" xfId="48"/>
    <cellStyle name="Obično 6" xfId="32"/>
    <cellStyle name="S0" xfId="3"/>
    <cellStyle name="S1" xfId="4"/>
    <cellStyle name="S10" xfId="13"/>
    <cellStyle name="S10 2" xfId="24"/>
    <cellStyle name="S10 3" xfId="31"/>
    <cellStyle name="S10 4" xfId="39"/>
    <cellStyle name="S10 5" xfId="47"/>
    <cellStyle name="S10 6" xfId="51"/>
    <cellStyle name="S11" xfId="14"/>
    <cellStyle name="S11 2" xfId="52"/>
    <cellStyle name="S12" xfId="15"/>
    <cellStyle name="S12 2" xfId="53"/>
    <cellStyle name="S13" xfId="54"/>
    <cellStyle name="S14" xfId="55"/>
    <cellStyle name="S2" xfId="5"/>
    <cellStyle name="S3" xfId="6"/>
    <cellStyle name="S4" xfId="7"/>
    <cellStyle name="S4 2" xfId="18"/>
    <cellStyle name="S4 3" xfId="25"/>
    <cellStyle name="S4 4" xfId="33"/>
    <cellStyle name="S4 5" xfId="41"/>
    <cellStyle name="S5" xfId="8"/>
    <cellStyle name="S5 2" xfId="19"/>
    <cellStyle name="S5 3" xfId="26"/>
    <cellStyle name="S5 4" xfId="34"/>
    <cellStyle name="S5 5" xfId="42"/>
    <cellStyle name="S6" xfId="10"/>
    <cellStyle name="S6 2" xfId="20"/>
    <cellStyle name="S6 3" xfId="27"/>
    <cellStyle name="S6 4" xfId="35"/>
    <cellStyle name="S6 5" xfId="43"/>
    <cellStyle name="S6 6" xfId="49"/>
    <cellStyle name="S7" xfId="9"/>
    <cellStyle name="S7 2" xfId="21"/>
    <cellStyle name="S7 3" xfId="28"/>
    <cellStyle name="S7 4" xfId="36"/>
    <cellStyle name="S7 5" xfId="44"/>
    <cellStyle name="S7 6" xfId="50"/>
    <cellStyle name="S8" xfId="12"/>
    <cellStyle name="S8 2" xfId="22"/>
    <cellStyle name="S8 3" xfId="29"/>
    <cellStyle name="S8 4" xfId="37"/>
    <cellStyle name="S8 5" xfId="45"/>
    <cellStyle name="S9" xfId="11"/>
    <cellStyle name="S9 2" xfId="23"/>
    <cellStyle name="S9 3" xfId="30"/>
    <cellStyle name="S9 4" xfId="38"/>
    <cellStyle name="S9 5" xfId="46"/>
  </cellStyles>
  <dxfs count="0"/>
  <tableStyles count="0" defaultTableStyle="TableStyleMedium9" defaultPivotStyle="PivotStyleLight16"/>
  <colors>
    <mruColors>
      <color rgb="FF333399"/>
      <color rgb="FF3366FF"/>
      <color rgb="FF1F911F"/>
      <color rgb="FF00CCFF"/>
      <color rgb="FF627A32"/>
      <color rgb="FF8EB149"/>
      <color rgb="FFACC777"/>
      <color rgb="FF70F12F"/>
      <color rgb="FF00FF99"/>
      <color rgb="FFAC24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36</xdr:row>
      <xdr:rowOff>104775</xdr:rowOff>
    </xdr:from>
    <xdr:to>
      <xdr:col>15</xdr:col>
      <xdr:colOff>38100</xdr:colOff>
      <xdr:row>52</xdr:row>
      <xdr:rowOff>76200</xdr:rowOff>
    </xdr:to>
    <xdr:cxnSp macro="">
      <xdr:nvCxnSpPr>
        <xdr:cNvPr id="6" name="Ravni poveznik sa strelicom 5"/>
        <xdr:cNvCxnSpPr/>
      </xdr:nvCxnSpPr>
      <xdr:spPr>
        <a:xfrm>
          <a:off x="1905000" y="7048500"/>
          <a:ext cx="1781175" cy="343852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63</xdr:row>
      <xdr:rowOff>19050</xdr:rowOff>
    </xdr:from>
    <xdr:to>
      <xdr:col>17</xdr:col>
      <xdr:colOff>76200</xdr:colOff>
      <xdr:row>70</xdr:row>
      <xdr:rowOff>9525</xdr:rowOff>
    </xdr:to>
    <xdr:cxnSp macro="">
      <xdr:nvCxnSpPr>
        <xdr:cNvPr id="11" name="Ravni poveznik sa strelicom 10"/>
        <xdr:cNvCxnSpPr/>
      </xdr:nvCxnSpPr>
      <xdr:spPr>
        <a:xfrm>
          <a:off x="3495675" y="13487400"/>
          <a:ext cx="676275" cy="14382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37</xdr:row>
      <xdr:rowOff>142875</xdr:rowOff>
    </xdr:from>
    <xdr:to>
      <xdr:col>15</xdr:col>
      <xdr:colOff>209550</xdr:colOff>
      <xdr:row>37</xdr:row>
      <xdr:rowOff>161925</xdr:rowOff>
    </xdr:to>
    <xdr:cxnSp macro="">
      <xdr:nvCxnSpPr>
        <xdr:cNvPr id="7" name="Ravni poveznik sa strelicom 6"/>
        <xdr:cNvCxnSpPr/>
      </xdr:nvCxnSpPr>
      <xdr:spPr>
        <a:xfrm flipH="1" flipV="1">
          <a:off x="3476625" y="7286625"/>
          <a:ext cx="381000" cy="190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133350</xdr:colOff>
      <xdr:row>0</xdr:row>
      <xdr:rowOff>19051</xdr:rowOff>
    </xdr:from>
    <xdr:to>
      <xdr:col>18</xdr:col>
      <xdr:colOff>190500</xdr:colOff>
      <xdr:row>1</xdr:row>
      <xdr:rowOff>1</xdr:rowOff>
    </xdr:to>
    <xdr:pic>
      <xdr:nvPicPr>
        <xdr:cNvPr id="17" name="Slika 16" descr="Ekonomika logo novi 2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19051"/>
          <a:ext cx="504825" cy="400050"/>
        </a:xfrm>
        <a:prstGeom prst="rect">
          <a:avLst/>
        </a:prstGeom>
      </xdr:spPr>
    </xdr:pic>
    <xdr:clientData/>
  </xdr:twoCellAnchor>
  <xdr:twoCellAnchor>
    <xdr:from>
      <xdr:col>38</xdr:col>
      <xdr:colOff>28575</xdr:colOff>
      <xdr:row>610</xdr:row>
      <xdr:rowOff>142874</xdr:rowOff>
    </xdr:from>
    <xdr:to>
      <xdr:col>40</xdr:col>
      <xdr:colOff>104775</xdr:colOff>
      <xdr:row>611</xdr:row>
      <xdr:rowOff>161924</xdr:rowOff>
    </xdr:to>
    <xdr:cxnSp macro="">
      <xdr:nvCxnSpPr>
        <xdr:cNvPr id="9" name="Ravni poveznik sa strelicom 8"/>
        <xdr:cNvCxnSpPr/>
      </xdr:nvCxnSpPr>
      <xdr:spPr>
        <a:xfrm rot="10800000" flipV="1">
          <a:off x="8248650" y="122577224"/>
          <a:ext cx="400050" cy="2571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47626</xdr:colOff>
      <xdr:row>1003</xdr:row>
      <xdr:rowOff>57150</xdr:rowOff>
    </xdr:from>
    <xdr:to>
      <xdr:col>22</xdr:col>
      <xdr:colOff>142875</xdr:colOff>
      <xdr:row>1004</xdr:row>
      <xdr:rowOff>285750</xdr:rowOff>
    </xdr:to>
    <xdr:cxnSp macro="">
      <xdr:nvCxnSpPr>
        <xdr:cNvPr id="10" name="Ravni poveznik sa strelicom 9"/>
        <xdr:cNvCxnSpPr/>
      </xdr:nvCxnSpPr>
      <xdr:spPr>
        <a:xfrm flipH="1">
          <a:off x="4772026" y="191300100"/>
          <a:ext cx="542924" cy="4572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142876</xdr:colOff>
      <xdr:row>1218</xdr:row>
      <xdr:rowOff>152400</xdr:rowOff>
    </xdr:from>
    <xdr:to>
      <xdr:col>23</xdr:col>
      <xdr:colOff>95250</xdr:colOff>
      <xdr:row>1220</xdr:row>
      <xdr:rowOff>76200</xdr:rowOff>
    </xdr:to>
    <xdr:cxnSp macro="">
      <xdr:nvCxnSpPr>
        <xdr:cNvPr id="12" name="Ravni poveznik sa strelicom 11"/>
        <xdr:cNvCxnSpPr/>
      </xdr:nvCxnSpPr>
      <xdr:spPr>
        <a:xfrm flipH="1">
          <a:off x="4867276" y="6848475"/>
          <a:ext cx="600074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180975</xdr:colOff>
      <xdr:row>1108</xdr:row>
      <xdr:rowOff>123825</xdr:rowOff>
    </xdr:from>
    <xdr:to>
      <xdr:col>23</xdr:col>
      <xdr:colOff>190500</xdr:colOff>
      <xdr:row>1108</xdr:row>
      <xdr:rowOff>123825</xdr:rowOff>
    </xdr:to>
    <xdr:cxnSp macro="">
      <xdr:nvCxnSpPr>
        <xdr:cNvPr id="14" name="Ravni poveznik sa strelicom 13"/>
        <xdr:cNvCxnSpPr/>
      </xdr:nvCxnSpPr>
      <xdr:spPr>
        <a:xfrm>
          <a:off x="5353050" y="212436075"/>
          <a:ext cx="2095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180975</xdr:colOff>
      <xdr:row>1279</xdr:row>
      <xdr:rowOff>123825</xdr:rowOff>
    </xdr:from>
    <xdr:to>
      <xdr:col>23</xdr:col>
      <xdr:colOff>190500</xdr:colOff>
      <xdr:row>1279</xdr:row>
      <xdr:rowOff>123825</xdr:rowOff>
    </xdr:to>
    <xdr:cxnSp macro="">
      <xdr:nvCxnSpPr>
        <xdr:cNvPr id="15" name="Ravni poveznik sa strelicom 14"/>
        <xdr:cNvCxnSpPr/>
      </xdr:nvCxnSpPr>
      <xdr:spPr>
        <a:xfrm>
          <a:off x="5353050" y="212436075"/>
          <a:ext cx="2095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002060"/>
  </sheetPr>
  <dimension ref="A1:BR1390"/>
  <sheetViews>
    <sheetView workbookViewId="0">
      <pane ySplit="1" topLeftCell="A662" activePane="bottomLeft" state="frozen"/>
      <selection pane="bottomLeft" activeCell="Y637" sqref="Y637:AE637"/>
    </sheetView>
  </sheetViews>
  <sheetFormatPr defaultColWidth="2.42578125" defaultRowHeight="12.75"/>
  <cols>
    <col min="1" max="1" width="5" style="434" customWidth="1"/>
    <col min="2" max="2" width="4.7109375" style="434" customWidth="1"/>
    <col min="3" max="3" width="5.7109375" style="434" customWidth="1"/>
    <col min="4" max="6" width="4.28515625" style="434" customWidth="1"/>
    <col min="7" max="7" width="2.42578125" style="434" customWidth="1"/>
    <col min="8" max="8" width="3.7109375" style="434" customWidth="1"/>
    <col min="9" max="9" width="3.28515625" style="434" customWidth="1"/>
    <col min="10" max="10" width="4" style="434" customWidth="1"/>
    <col min="11" max="12" width="2.42578125" style="434" customWidth="1"/>
    <col min="13" max="13" width="3" style="434" customWidth="1"/>
    <col min="14" max="15" width="2.7109375" style="434" customWidth="1"/>
    <col min="16" max="16" width="3.42578125" style="434" customWidth="1"/>
    <col min="17" max="17" width="3" style="434" customWidth="1"/>
    <col min="18" max="18" width="3.7109375" style="434" customWidth="1"/>
    <col min="19" max="19" width="3" style="434" customWidth="1"/>
    <col min="20" max="20" width="2.7109375" style="434" customWidth="1"/>
    <col min="21" max="21" width="3.7109375" style="434" customWidth="1"/>
    <col min="22" max="27" width="3" style="434" customWidth="1"/>
    <col min="28" max="28" width="2.7109375" style="434" customWidth="1"/>
    <col min="29" max="29" width="2.85546875" style="434" customWidth="1"/>
    <col min="30" max="30" width="3.140625" style="434" customWidth="1"/>
    <col min="31" max="31" width="2.7109375" style="434" customWidth="1"/>
    <col min="32" max="32" width="2.85546875" style="434" customWidth="1"/>
    <col min="33" max="33" width="3.140625" style="434" customWidth="1"/>
    <col min="34" max="34" width="2.7109375" style="434" customWidth="1"/>
    <col min="35" max="35" width="3.28515625" style="434" customWidth="1"/>
    <col min="36" max="37" width="2.7109375" style="434" customWidth="1"/>
    <col min="38" max="43" width="2.42578125" style="434" customWidth="1"/>
    <col min="44" max="44" width="3.42578125" style="434" customWidth="1"/>
    <col min="45" max="45" width="4.28515625" style="451" customWidth="1"/>
    <col min="46" max="49" width="2.42578125" style="434" customWidth="1"/>
    <col min="50" max="50" width="2.7109375" style="434" customWidth="1"/>
    <col min="51" max="51" width="3.140625" style="434" customWidth="1"/>
    <col min="52" max="52" width="3.7109375" style="434" customWidth="1"/>
    <col min="53" max="53" width="4.5703125" style="434" customWidth="1"/>
    <col min="54" max="60" width="2.42578125" style="434" customWidth="1"/>
    <col min="61" max="61" width="6.42578125" style="434" customWidth="1"/>
    <col min="62" max="62" width="1.85546875" style="434" customWidth="1"/>
    <col min="63" max="16384" width="2.42578125" style="434"/>
  </cols>
  <sheetData>
    <row r="1" spans="1:62" s="424" customFormat="1" ht="33" customHeight="1">
      <c r="A1" s="414" t="s">
        <v>1677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1192">
        <v>2012</v>
      </c>
      <c r="V1" s="1192"/>
      <c r="W1" s="1192"/>
      <c r="X1" s="1192"/>
      <c r="Y1" s="416" t="s">
        <v>84</v>
      </c>
      <c r="Z1" s="417"/>
      <c r="AA1" s="417"/>
      <c r="AB1" s="417"/>
      <c r="AC1" s="418" t="str">
        <f>Firma</f>
        <v>Raiffeisen INVEST doo</v>
      </c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20"/>
      <c r="AO1" s="420"/>
      <c r="AP1" s="417"/>
      <c r="AQ1" s="417"/>
      <c r="AR1" s="415"/>
      <c r="AS1" s="421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3"/>
      <c r="BF1" s="420"/>
      <c r="BG1" s="420"/>
      <c r="BH1" s="420"/>
    </row>
    <row r="2" spans="1:62" s="426" customFormat="1" ht="23.25" customHeight="1" thickBot="1">
      <c r="A2" s="862" t="s">
        <v>1365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33"/>
      <c r="BF2" s="33"/>
      <c r="BG2" s="425"/>
      <c r="BH2" s="425"/>
      <c r="BJ2" s="427"/>
    </row>
    <row r="3" spans="1:62" s="426" customFormat="1" ht="19.5" customHeight="1" thickTop="1">
      <c r="A3" s="1475" t="s">
        <v>302</v>
      </c>
      <c r="B3" s="1475"/>
      <c r="C3" s="1475"/>
      <c r="D3" s="1475"/>
      <c r="E3" s="1475"/>
      <c r="F3" s="1476" t="s">
        <v>1776</v>
      </c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210"/>
      <c r="U3" s="211" t="s">
        <v>161</v>
      </c>
      <c r="V3" s="211"/>
      <c r="W3" s="211"/>
      <c r="X3" s="211"/>
      <c r="Y3" s="211"/>
      <c r="Z3" s="211"/>
      <c r="AA3" s="211"/>
      <c r="AB3" s="1506" t="s">
        <v>1786</v>
      </c>
      <c r="AC3" s="1507"/>
      <c r="AD3" s="1507"/>
      <c r="AE3" s="1507"/>
      <c r="AF3" s="1507"/>
      <c r="AG3" s="846" t="s">
        <v>162</v>
      </c>
      <c r="AH3" s="846"/>
      <c r="AI3" s="846"/>
      <c r="AJ3" s="846"/>
      <c r="AK3" s="846"/>
      <c r="AL3" s="846"/>
      <c r="AM3" s="1506" t="s">
        <v>1787</v>
      </c>
      <c r="AN3" s="1506"/>
      <c r="AO3" s="1506"/>
      <c r="AP3" s="1506"/>
      <c r="AQ3" s="1506"/>
      <c r="AR3" s="210"/>
      <c r="AS3" s="212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4"/>
      <c r="BF3" s="214"/>
      <c r="BG3" s="428"/>
      <c r="BH3" s="428"/>
      <c r="BJ3" s="427"/>
    </row>
    <row r="4" spans="1:62" s="426" customFormat="1" ht="17.25" customHeight="1" thickBot="1">
      <c r="A4" s="1500" t="s">
        <v>699</v>
      </c>
      <c r="B4" s="1500"/>
      <c r="C4" s="1500"/>
      <c r="D4" s="1500"/>
      <c r="E4" s="1500"/>
      <c r="F4" s="1501" t="s">
        <v>1777</v>
      </c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59"/>
      <c r="U4" s="731" t="s">
        <v>163</v>
      </c>
      <c r="V4" s="147"/>
      <c r="W4" s="147"/>
      <c r="X4" s="147"/>
      <c r="Y4" s="147"/>
      <c r="Z4" s="147"/>
      <c r="AA4" s="147"/>
      <c r="AB4" s="64">
        <v>2</v>
      </c>
      <c r="AC4" s="65">
        <v>9</v>
      </c>
      <c r="AD4" s="65">
        <v>9</v>
      </c>
      <c r="AE4" s="65">
        <v>7</v>
      </c>
      <c r="AF4" s="65">
        <v>5</v>
      </c>
      <c r="AG4" s="65">
        <v>1</v>
      </c>
      <c r="AH4" s="71">
        <v>2</v>
      </c>
      <c r="AI4" s="65">
        <v>9</v>
      </c>
      <c r="AJ4" s="65">
        <v>1</v>
      </c>
      <c r="AK4" s="65">
        <v>1</v>
      </c>
      <c r="AL4" s="65">
        <v>5</v>
      </c>
      <c r="AM4" s="65"/>
      <c r="AN4" s="67"/>
      <c r="AO4" s="28"/>
      <c r="AP4" s="28"/>
      <c r="AQ4" s="28"/>
      <c r="AR4" s="28"/>
      <c r="AS4" s="26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7"/>
      <c r="BE4" s="24"/>
      <c r="BF4" s="24"/>
      <c r="BG4" s="429"/>
      <c r="BH4" s="429"/>
      <c r="BJ4" s="427"/>
    </row>
    <row r="5" spans="1:62" s="426" customFormat="1" ht="17.25" customHeight="1" thickTop="1">
      <c r="A5" s="145"/>
      <c r="B5" s="145"/>
      <c r="C5" s="145"/>
      <c r="D5" s="145"/>
      <c r="E5" s="145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29"/>
      <c r="U5" s="1485" t="s">
        <v>707</v>
      </c>
      <c r="V5" s="1485"/>
      <c r="W5" s="1485"/>
      <c r="X5" s="1485"/>
      <c r="Y5" s="1485"/>
      <c r="Z5" s="1485"/>
      <c r="AA5" s="1485"/>
      <c r="AB5" s="846" t="s">
        <v>1774</v>
      </c>
      <c r="AC5" s="846"/>
      <c r="AD5" s="846"/>
      <c r="AE5" s="846"/>
      <c r="AF5" s="886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215"/>
      <c r="AS5" s="215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7"/>
      <c r="BE5" s="24"/>
      <c r="BF5" s="25"/>
      <c r="BG5" s="430"/>
      <c r="BH5" s="430"/>
      <c r="BJ5" s="427"/>
    </row>
    <row r="6" spans="1:62" s="426" customFormat="1" ht="16.5">
      <c r="A6" s="146" t="s">
        <v>402</v>
      </c>
      <c r="B6" s="146"/>
      <c r="C6" s="146"/>
      <c r="D6" s="146"/>
      <c r="E6" s="146"/>
      <c r="F6" s="1483" t="s">
        <v>1358</v>
      </c>
      <c r="G6" s="1483"/>
      <c r="H6" s="1483"/>
      <c r="I6" s="1481" t="s">
        <v>1594</v>
      </c>
      <c r="J6" s="1481"/>
      <c r="K6" s="1481"/>
      <c r="L6" s="1481"/>
      <c r="M6" s="1482" t="s">
        <v>1678</v>
      </c>
      <c r="N6" s="1483"/>
      <c r="O6" s="1483"/>
      <c r="P6" s="1481" t="s">
        <v>1594</v>
      </c>
      <c r="Q6" s="1481"/>
      <c r="R6" s="1481"/>
      <c r="S6" s="1481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7"/>
      <c r="BE6" s="24"/>
      <c r="BF6" s="25"/>
      <c r="BG6" s="430"/>
      <c r="BH6" s="430"/>
      <c r="BJ6" s="427"/>
    </row>
    <row r="7" spans="1:62" s="426" customFormat="1" ht="13.5" customHeight="1">
      <c r="A7" s="145"/>
      <c r="B7" s="145"/>
      <c r="C7" s="145"/>
      <c r="D7" s="145"/>
      <c r="E7" s="145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7"/>
      <c r="BE7" s="24"/>
      <c r="BF7" s="25"/>
      <c r="BG7" s="430"/>
      <c r="BH7" s="430"/>
      <c r="BJ7" s="427"/>
    </row>
    <row r="8" spans="1:62" s="432" customFormat="1" ht="16.5">
      <c r="A8" s="1477" t="s">
        <v>169</v>
      </c>
      <c r="B8" s="1477"/>
      <c r="C8" s="1477"/>
      <c r="D8" s="1477"/>
      <c r="E8" s="1477"/>
      <c r="F8" s="1480" t="s">
        <v>1778</v>
      </c>
      <c r="G8" s="1480"/>
      <c r="H8" s="1480"/>
      <c r="I8" s="1480"/>
      <c r="J8" s="1480"/>
      <c r="K8" s="1480"/>
      <c r="L8" s="1480"/>
      <c r="M8" s="1480"/>
      <c r="N8" s="1480"/>
      <c r="O8" s="1480"/>
      <c r="P8" s="1480"/>
      <c r="Q8" s="1480"/>
      <c r="R8" s="1480"/>
      <c r="S8" s="1480"/>
      <c r="T8" s="30"/>
      <c r="U8" s="1479" t="s">
        <v>57</v>
      </c>
      <c r="V8" s="1479"/>
      <c r="W8" s="1479"/>
      <c r="X8" s="1479"/>
      <c r="Y8" s="1479"/>
      <c r="Z8" s="1479"/>
      <c r="AA8" s="1479"/>
      <c r="AB8" s="191">
        <v>4</v>
      </c>
      <c r="AC8" s="192">
        <v>2</v>
      </c>
      <c r="AD8" s="192">
        <v>0</v>
      </c>
      <c r="AE8" s="192">
        <v>1</v>
      </c>
      <c r="AF8" s="192">
        <v>6</v>
      </c>
      <c r="AG8" s="192">
        <v>9</v>
      </c>
      <c r="AH8" s="192">
        <v>5</v>
      </c>
      <c r="AI8" s="192">
        <v>6</v>
      </c>
      <c r="AJ8" s="192">
        <v>7</v>
      </c>
      <c r="AK8" s="192">
        <v>0</v>
      </c>
      <c r="AL8" s="192">
        <v>0</v>
      </c>
      <c r="AM8" s="192">
        <v>0</v>
      </c>
      <c r="AN8" s="193">
        <v>1</v>
      </c>
      <c r="AO8" s="59"/>
      <c r="AP8" s="59"/>
      <c r="AQ8" s="194"/>
      <c r="AR8" s="56"/>
      <c r="AS8" s="215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27"/>
      <c r="BE8" s="56"/>
      <c r="BF8" s="195"/>
      <c r="BG8" s="431"/>
      <c r="BH8" s="431"/>
      <c r="BJ8" s="427"/>
    </row>
    <row r="9" spans="1:62" s="432" customFormat="1" ht="15" customHeight="1">
      <c r="A9" s="1477" t="s">
        <v>1587</v>
      </c>
      <c r="B9" s="1477"/>
      <c r="C9" s="1477"/>
      <c r="D9" s="1477"/>
      <c r="E9" s="1477"/>
      <c r="F9" s="1484" t="s">
        <v>1779</v>
      </c>
      <c r="G9" s="1484"/>
      <c r="H9" s="1484"/>
      <c r="I9" s="1484"/>
      <c r="J9" s="1484"/>
      <c r="K9" s="1484"/>
      <c r="L9" s="1484"/>
      <c r="M9" s="1484"/>
      <c r="N9" s="1484"/>
      <c r="O9" s="1484"/>
      <c r="P9" s="1484"/>
      <c r="Q9" s="1484"/>
      <c r="R9" s="1484"/>
      <c r="S9" s="1484"/>
      <c r="T9" s="30"/>
      <c r="U9" s="1479" t="s">
        <v>364</v>
      </c>
      <c r="V9" s="1479"/>
      <c r="W9" s="1479"/>
      <c r="X9" s="1479"/>
      <c r="Y9" s="1479"/>
      <c r="Z9" s="1479"/>
      <c r="AA9" s="1479"/>
      <c r="AB9" s="191">
        <v>0</v>
      </c>
      <c r="AC9" s="191">
        <f t="shared" ref="AC9:AL9" si="0">AD8</f>
        <v>0</v>
      </c>
      <c r="AD9" s="191">
        <v>0</v>
      </c>
      <c r="AE9" s="191">
        <v>0</v>
      </c>
      <c r="AF9" s="191">
        <v>0</v>
      </c>
      <c r="AG9" s="191">
        <v>0</v>
      </c>
      <c r="AH9" s="191">
        <v>0</v>
      </c>
      <c r="AI9" s="191">
        <v>0</v>
      </c>
      <c r="AJ9" s="191">
        <f t="shared" si="0"/>
        <v>0</v>
      </c>
      <c r="AK9" s="191">
        <f t="shared" si="0"/>
        <v>0</v>
      </c>
      <c r="AL9" s="191">
        <f t="shared" si="0"/>
        <v>0</v>
      </c>
      <c r="AM9" s="191">
        <v>0</v>
      </c>
      <c r="AN9" s="60"/>
      <c r="AO9" s="59"/>
      <c r="AP9" s="59"/>
      <c r="AQ9" s="194"/>
      <c r="AR9" s="56"/>
      <c r="AS9" s="215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27"/>
      <c r="BE9" s="56"/>
      <c r="BF9" s="195"/>
      <c r="BG9" s="431"/>
      <c r="BH9" s="431"/>
      <c r="BJ9" s="427"/>
    </row>
    <row r="10" spans="1:62" s="432" customFormat="1" ht="15" customHeight="1">
      <c r="A10" s="1477" t="s">
        <v>1588</v>
      </c>
      <c r="B10" s="1477"/>
      <c r="C10" s="1477"/>
      <c r="D10" s="1477"/>
      <c r="E10" s="1477"/>
      <c r="F10" s="1224" t="s">
        <v>1780</v>
      </c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30"/>
      <c r="U10" s="1478" t="s">
        <v>413</v>
      </c>
      <c r="V10" s="1478"/>
      <c r="W10" s="1478"/>
      <c r="X10" s="1478"/>
      <c r="Y10" s="1478"/>
      <c r="Z10" s="1478"/>
      <c r="AA10" s="1478"/>
      <c r="AB10" s="61">
        <v>6</v>
      </c>
      <c r="AC10" s="62">
        <v>7</v>
      </c>
      <c r="AD10" s="62">
        <v>1</v>
      </c>
      <c r="AE10" s="62">
        <v>2</v>
      </c>
      <c r="AF10" s="62">
        <v>0</v>
      </c>
      <c r="AG10" s="63"/>
      <c r="AH10" s="63"/>
      <c r="AI10" s="63"/>
      <c r="AJ10" s="63"/>
      <c r="AK10" s="63"/>
      <c r="AL10" s="63"/>
      <c r="AM10" s="63"/>
      <c r="AN10" s="60"/>
      <c r="AO10" s="59"/>
      <c r="AP10" s="59"/>
      <c r="AQ10" s="59"/>
      <c r="AR10" s="59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27"/>
      <c r="BE10" s="56"/>
      <c r="BF10" s="195"/>
      <c r="BG10" s="431"/>
      <c r="BH10" s="431"/>
      <c r="BJ10" s="427"/>
    </row>
    <row r="11" spans="1:62" s="432" customFormat="1" ht="15" customHeight="1" thickBot="1">
      <c r="A11" s="1556" t="s">
        <v>1498</v>
      </c>
      <c r="B11" s="1556"/>
      <c r="C11" s="1556"/>
      <c r="D11" s="1556"/>
      <c r="E11" s="1556"/>
      <c r="F11" s="1552" t="s">
        <v>1781</v>
      </c>
      <c r="G11" s="1552"/>
      <c r="H11" s="1552"/>
      <c r="I11" s="1552"/>
      <c r="J11" s="1552"/>
      <c r="K11" s="1552"/>
      <c r="L11" s="1552"/>
      <c r="M11" s="1552"/>
      <c r="N11" s="1552"/>
      <c r="O11" s="1552"/>
      <c r="P11" s="1552"/>
      <c r="Q11" s="1552"/>
      <c r="R11" s="1552"/>
      <c r="S11" s="1552"/>
      <c r="T11" s="30"/>
      <c r="U11" s="1478" t="s">
        <v>1593</v>
      </c>
      <c r="V11" s="1478"/>
      <c r="W11" s="1478"/>
      <c r="X11" s="1478"/>
      <c r="Y11" s="1478"/>
      <c r="Z11" s="1478"/>
      <c r="AA11" s="1478"/>
      <c r="AB11" s="61">
        <v>6</v>
      </c>
      <c r="AC11" s="62">
        <v>6</v>
      </c>
      <c r="AD11" s="62">
        <v>3</v>
      </c>
      <c r="AE11" s="62">
        <v>0</v>
      </c>
      <c r="AF11" s="598"/>
      <c r="AG11" s="52"/>
      <c r="AH11" s="52"/>
      <c r="AI11" s="53"/>
      <c r="AJ11" s="53"/>
      <c r="AK11" s="53"/>
      <c r="AL11" s="53"/>
      <c r="AM11" s="53"/>
      <c r="AN11" s="53"/>
      <c r="AO11" s="53"/>
      <c r="AP11" s="59"/>
      <c r="AQ11" s="59"/>
      <c r="AR11" s="59"/>
      <c r="AS11" s="59"/>
      <c r="AT11" s="59"/>
      <c r="AU11" s="59"/>
      <c r="AV11" s="59"/>
      <c r="AW11" s="32"/>
      <c r="AX11" s="32"/>
      <c r="AY11" s="32"/>
      <c r="AZ11" s="32"/>
      <c r="BA11" s="32"/>
      <c r="BB11" s="32"/>
      <c r="BC11" s="32"/>
      <c r="BD11" s="27"/>
      <c r="BE11" s="56"/>
      <c r="BF11" s="195"/>
      <c r="BG11" s="431"/>
      <c r="BH11" s="431"/>
      <c r="BJ11" s="427"/>
    </row>
    <row r="12" spans="1:62" s="432" customFormat="1" ht="15" customHeight="1">
      <c r="A12" s="1477" t="s">
        <v>76</v>
      </c>
      <c r="B12" s="1477"/>
      <c r="C12" s="1477"/>
      <c r="D12" s="1477"/>
      <c r="E12" s="1477"/>
      <c r="F12" s="1224" t="s">
        <v>1782</v>
      </c>
      <c r="G12" s="1224"/>
      <c r="H12" s="1224"/>
      <c r="I12" s="1224"/>
      <c r="J12" s="1224"/>
      <c r="K12" s="1224"/>
      <c r="L12" s="1224"/>
      <c r="M12" s="1224"/>
      <c r="N12" s="1224"/>
      <c r="O12" s="1224"/>
      <c r="P12" s="1224"/>
      <c r="Q12" s="1224"/>
      <c r="R12" s="1224"/>
      <c r="S12" s="1224"/>
      <c r="T12" s="30"/>
      <c r="U12" s="1478" t="s">
        <v>414</v>
      </c>
      <c r="V12" s="1478"/>
      <c r="W12" s="1478"/>
      <c r="X12" s="1478"/>
      <c r="Y12" s="1478"/>
      <c r="Z12" s="1478"/>
      <c r="AA12" s="1478"/>
      <c r="AB12" s="61">
        <v>0</v>
      </c>
      <c r="AC12" s="62">
        <v>7</v>
      </c>
      <c r="AD12" s="62">
        <v>9</v>
      </c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59"/>
      <c r="AS12" s="32"/>
      <c r="AT12" s="66"/>
      <c r="AU12" s="32"/>
      <c r="AV12" s="32"/>
      <c r="AW12" s="32"/>
      <c r="AX12" s="32"/>
      <c r="AY12" s="32"/>
      <c r="AZ12" s="32"/>
      <c r="BA12" s="32"/>
      <c r="BB12" s="32"/>
      <c r="BC12" s="32"/>
      <c r="BD12" s="27"/>
      <c r="BE12" s="56"/>
      <c r="BF12" s="195"/>
      <c r="BG12" s="431"/>
      <c r="BH12" s="431"/>
      <c r="BJ12" s="427"/>
    </row>
    <row r="13" spans="1:62" s="432" customFormat="1" ht="15" customHeight="1">
      <c r="A13" s="1477" t="s">
        <v>1589</v>
      </c>
      <c r="B13" s="1477"/>
      <c r="C13" s="1477"/>
      <c r="D13" s="1477"/>
      <c r="E13" s="1477"/>
      <c r="F13" s="1553">
        <v>100</v>
      </c>
      <c r="G13" s="1554"/>
      <c r="H13" s="1554"/>
      <c r="I13" s="1554"/>
      <c r="J13" s="1554"/>
      <c r="K13" s="1554"/>
      <c r="L13" s="1554"/>
      <c r="M13" s="1554"/>
      <c r="N13" s="1554"/>
      <c r="O13" s="1554"/>
      <c r="P13" s="1554"/>
      <c r="Q13" s="1554"/>
      <c r="R13" s="1554"/>
      <c r="S13" s="1555"/>
      <c r="T13" s="849" t="s">
        <v>305</v>
      </c>
      <c r="U13" s="1498" t="s">
        <v>418</v>
      </c>
      <c r="V13" s="1498"/>
      <c r="W13" s="1498"/>
      <c r="X13" s="1498"/>
      <c r="Y13" s="1498"/>
      <c r="Z13" s="1498"/>
      <c r="AA13" s="1498"/>
      <c r="AB13" s="1557" t="s">
        <v>1788</v>
      </c>
      <c r="AC13" s="1558"/>
      <c r="AD13" s="1558"/>
      <c r="AE13" s="1558"/>
      <c r="AF13" s="1558"/>
      <c r="AG13" s="1558"/>
      <c r="AH13" s="1558"/>
      <c r="AI13" s="1558"/>
      <c r="AJ13" s="1558"/>
      <c r="AK13" s="1558"/>
      <c r="AL13" s="1558"/>
      <c r="AM13" s="1558"/>
      <c r="AN13" s="1558"/>
      <c r="AO13" s="1558"/>
      <c r="AP13" s="1558"/>
      <c r="AQ13" s="1559"/>
      <c r="AR13" s="59"/>
      <c r="AS13" s="32"/>
      <c r="AT13" s="66"/>
      <c r="AU13" s="32"/>
      <c r="AV13" s="32"/>
      <c r="AW13" s="32"/>
      <c r="AX13" s="32"/>
      <c r="AY13" s="32"/>
      <c r="AZ13" s="32"/>
      <c r="BA13" s="32"/>
      <c r="BB13" s="32"/>
      <c r="BC13" s="32"/>
      <c r="BD13" s="27"/>
      <c r="BE13" s="56"/>
      <c r="BF13" s="195"/>
      <c r="BG13" s="431"/>
      <c r="BH13" s="431"/>
      <c r="BJ13" s="427"/>
    </row>
    <row r="14" spans="1:62" s="432" customFormat="1" ht="14.25" customHeight="1" thickBot="1">
      <c r="A14" s="1477" t="s">
        <v>97</v>
      </c>
      <c r="B14" s="1477"/>
      <c r="C14" s="1477"/>
      <c r="D14" s="1477"/>
      <c r="E14" s="1477"/>
      <c r="F14" s="1505" t="s">
        <v>1783</v>
      </c>
      <c r="G14" s="1505"/>
      <c r="H14" s="1505"/>
      <c r="I14" s="1505"/>
      <c r="J14" s="1505"/>
      <c r="K14" s="1505"/>
      <c r="L14" s="1505"/>
      <c r="M14" s="1505"/>
      <c r="N14" s="1505"/>
      <c r="O14" s="1505"/>
      <c r="P14" s="1505"/>
      <c r="Q14" s="1505"/>
      <c r="R14" s="1505"/>
      <c r="S14" s="1505"/>
      <c r="T14" s="30"/>
      <c r="U14" s="1499"/>
      <c r="V14" s="1499"/>
      <c r="W14" s="1499"/>
      <c r="X14" s="1499"/>
      <c r="Y14" s="1499"/>
      <c r="Z14" s="1499"/>
      <c r="AA14" s="1499"/>
      <c r="AB14" s="68">
        <v>1</v>
      </c>
      <c r="AC14" s="69">
        <v>6</v>
      </c>
      <c r="AD14" s="69">
        <v>1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9</v>
      </c>
      <c r="AK14" s="69">
        <v>7</v>
      </c>
      <c r="AL14" s="69">
        <v>6</v>
      </c>
      <c r="AM14" s="69">
        <v>4</v>
      </c>
      <c r="AN14" s="69">
        <v>0</v>
      </c>
      <c r="AO14" s="69">
        <v>0</v>
      </c>
      <c r="AP14" s="69">
        <v>1</v>
      </c>
      <c r="AQ14" s="70">
        <v>7</v>
      </c>
      <c r="AR14" s="59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27"/>
      <c r="BE14" s="56"/>
      <c r="BF14" s="195"/>
      <c r="BG14" s="431"/>
      <c r="BH14" s="431"/>
      <c r="BJ14" s="427"/>
    </row>
    <row r="15" spans="1:62" s="432" customFormat="1" ht="14.25" customHeight="1">
      <c r="A15" s="1477" t="s">
        <v>303</v>
      </c>
      <c r="B15" s="1477"/>
      <c r="C15" s="1477"/>
      <c r="D15" s="1477"/>
      <c r="E15" s="1477"/>
      <c r="F15" s="1224" t="s">
        <v>1784</v>
      </c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30"/>
      <c r="U15" s="1496" t="s">
        <v>418</v>
      </c>
      <c r="V15" s="1496"/>
      <c r="W15" s="1496"/>
      <c r="X15" s="1496"/>
      <c r="Y15" s="1496"/>
      <c r="Z15" s="1496"/>
      <c r="AA15" s="1496"/>
      <c r="AB15" s="1502"/>
      <c r="AC15" s="1503"/>
      <c r="AD15" s="1503"/>
      <c r="AE15" s="1503"/>
      <c r="AF15" s="1503"/>
      <c r="AG15" s="1503"/>
      <c r="AH15" s="1503"/>
      <c r="AI15" s="1503"/>
      <c r="AJ15" s="1503"/>
      <c r="AK15" s="1503"/>
      <c r="AL15" s="1503"/>
      <c r="AM15" s="1503"/>
      <c r="AN15" s="1503"/>
      <c r="AO15" s="1503"/>
      <c r="AP15" s="1503"/>
      <c r="AQ15" s="1504"/>
      <c r="AR15" s="59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27"/>
      <c r="BE15" s="56"/>
      <c r="BF15" s="195"/>
      <c r="BG15" s="431"/>
      <c r="BH15" s="431"/>
      <c r="BJ15" s="427"/>
    </row>
    <row r="16" spans="1:62" s="432" customFormat="1" ht="15.75" customHeight="1" thickBot="1">
      <c r="A16" s="1477" t="s">
        <v>484</v>
      </c>
      <c r="B16" s="1477"/>
      <c r="C16" s="1477"/>
      <c r="D16" s="1477"/>
      <c r="E16" s="1477"/>
      <c r="F16" s="1224" t="s">
        <v>1779</v>
      </c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59"/>
      <c r="U16" s="1497"/>
      <c r="V16" s="1497"/>
      <c r="W16" s="1497"/>
      <c r="X16" s="1497"/>
      <c r="Y16" s="1497"/>
      <c r="Z16" s="1497"/>
      <c r="AA16" s="1497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  <c r="AR16" s="59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7"/>
      <c r="BE16" s="56"/>
      <c r="BF16" s="195"/>
      <c r="BG16" s="431"/>
      <c r="BH16" s="431"/>
      <c r="BJ16" s="427"/>
    </row>
    <row r="17" spans="1:62" s="432" customFormat="1" ht="14.25" customHeight="1">
      <c r="A17" s="1477" t="s">
        <v>43</v>
      </c>
      <c r="B17" s="1477"/>
      <c r="C17" s="1477"/>
      <c r="D17" s="1477"/>
      <c r="E17" s="1477"/>
      <c r="F17" s="1505" t="s">
        <v>1785</v>
      </c>
      <c r="G17" s="1505"/>
      <c r="H17" s="1505"/>
      <c r="I17" s="1505"/>
      <c r="J17" s="1505"/>
      <c r="K17" s="1505"/>
      <c r="L17" s="1505"/>
      <c r="M17" s="1505"/>
      <c r="N17" s="1505"/>
      <c r="O17" s="1505"/>
      <c r="P17" s="1505"/>
      <c r="Q17" s="1505"/>
      <c r="R17" s="1505"/>
      <c r="S17" s="1505"/>
      <c r="T17" s="59"/>
      <c r="U17" s="1479" t="s">
        <v>418</v>
      </c>
      <c r="V17" s="1479"/>
      <c r="W17" s="1479"/>
      <c r="X17" s="1479"/>
      <c r="Y17" s="1479"/>
      <c r="Z17" s="1479"/>
      <c r="AA17" s="1479"/>
      <c r="AB17" s="1489"/>
      <c r="AC17" s="1490"/>
      <c r="AD17" s="1490"/>
      <c r="AE17" s="1490"/>
      <c r="AF17" s="1490"/>
      <c r="AG17" s="1490"/>
      <c r="AH17" s="1490"/>
      <c r="AI17" s="1490"/>
      <c r="AJ17" s="1490"/>
      <c r="AK17" s="1490"/>
      <c r="AL17" s="1490"/>
      <c r="AM17" s="1490"/>
      <c r="AN17" s="1490"/>
      <c r="AO17" s="1490"/>
      <c r="AP17" s="1490"/>
      <c r="AQ17" s="1491"/>
      <c r="AR17" s="59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27"/>
      <c r="BE17" s="56"/>
      <c r="BF17" s="195"/>
      <c r="BG17" s="431"/>
      <c r="BH17" s="431"/>
      <c r="BJ17" s="427"/>
    </row>
    <row r="18" spans="1:62" s="432" customFormat="1" ht="14.25" customHeight="1">
      <c r="A18" s="1477" t="s">
        <v>44</v>
      </c>
      <c r="B18" s="1477"/>
      <c r="C18" s="1477"/>
      <c r="D18" s="1477"/>
      <c r="E18" s="1477"/>
      <c r="F18" s="1224" t="s">
        <v>391</v>
      </c>
      <c r="G18" s="1224"/>
      <c r="H18" s="1224"/>
      <c r="I18" s="1224"/>
      <c r="J18" s="1224"/>
      <c r="K18" s="1224"/>
      <c r="L18" s="1224"/>
      <c r="M18" s="1224"/>
      <c r="N18" s="1224"/>
      <c r="O18" s="1224"/>
      <c r="P18" s="1224"/>
      <c r="Q18" s="1224"/>
      <c r="R18" s="1224"/>
      <c r="S18" s="1224"/>
      <c r="T18" s="59"/>
      <c r="U18" s="1498"/>
      <c r="V18" s="1498"/>
      <c r="W18" s="1498"/>
      <c r="X18" s="1498"/>
      <c r="Y18" s="1498"/>
      <c r="Z18" s="1498"/>
      <c r="AA18" s="1498"/>
      <c r="AB18" s="64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7"/>
      <c r="AR18" s="59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27"/>
      <c r="BE18" s="56"/>
      <c r="BF18" s="195"/>
      <c r="BG18" s="431"/>
      <c r="BH18" s="431"/>
      <c r="BJ18" s="427"/>
    </row>
    <row r="19" spans="1:62" ht="13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4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1"/>
      <c r="BF19" s="33"/>
      <c r="BG19" s="425"/>
      <c r="BH19" s="425"/>
      <c r="BJ19" s="427"/>
    </row>
    <row r="20" spans="1:62" s="436" customFormat="1" ht="1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1479" t="s">
        <v>1673</v>
      </c>
      <c r="V20" s="1479"/>
      <c r="W20" s="1479"/>
      <c r="X20" s="1479"/>
      <c r="Y20" s="1479"/>
      <c r="Z20" s="1479"/>
      <c r="AA20" s="1479"/>
      <c r="AB20" s="191">
        <v>2</v>
      </c>
      <c r="AC20" s="193">
        <v>8</v>
      </c>
      <c r="AD20" s="761">
        <v>0</v>
      </c>
      <c r="AE20" s="762">
        <v>2</v>
      </c>
      <c r="AF20" s="191">
        <v>2</v>
      </c>
      <c r="AG20" s="192">
        <v>0</v>
      </c>
      <c r="AH20" s="192">
        <v>1</v>
      </c>
      <c r="AI20" s="192">
        <v>3</v>
      </c>
      <c r="AJ20" s="31"/>
      <c r="AK20" s="31"/>
      <c r="AL20" s="31"/>
      <c r="AM20" s="31"/>
      <c r="AN20" s="31"/>
      <c r="AO20" s="31"/>
      <c r="AP20" s="31"/>
      <c r="AQ20" s="31"/>
      <c r="AR20" s="31"/>
      <c r="AS20" s="39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3"/>
      <c r="BG20" s="425"/>
      <c r="BH20" s="425"/>
      <c r="BJ20" s="427"/>
    </row>
    <row r="21" spans="1:62" s="436" customFormat="1" ht="1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9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3"/>
      <c r="BG21" s="425"/>
      <c r="BH21" s="425"/>
      <c r="BJ21" s="427"/>
    </row>
    <row r="22" spans="1:62" s="436" customFormat="1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9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3"/>
      <c r="BG22" s="425"/>
      <c r="BH22" s="425"/>
      <c r="BJ22" s="427"/>
    </row>
    <row r="23" spans="1:62" s="426" customFormat="1" ht="21.75" customHeight="1">
      <c r="A23" s="377" t="s">
        <v>1614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33"/>
      <c r="BF23" s="33"/>
      <c r="BG23" s="425"/>
      <c r="BH23" s="425"/>
      <c r="BJ23" s="427"/>
    </row>
    <row r="24" spans="1:62" s="426" customFormat="1" ht="21.75" customHeight="1">
      <c r="A24" s="1492" t="s">
        <v>257</v>
      </c>
      <c r="B24" s="1492"/>
      <c r="C24" s="1492"/>
      <c r="D24" s="1492"/>
      <c r="E24" s="1492"/>
      <c r="F24" s="1492"/>
      <c r="G24" s="1492"/>
      <c r="H24" s="1492"/>
      <c r="I24" s="1492"/>
      <c r="J24" s="1492"/>
      <c r="K24" s="1492"/>
      <c r="L24" s="1492"/>
      <c r="M24" s="1492"/>
      <c r="N24" s="1492"/>
      <c r="O24" s="1492"/>
      <c r="P24" s="1492"/>
      <c r="Q24" s="1492"/>
      <c r="R24" s="1492"/>
      <c r="S24" s="1492"/>
      <c r="T24" s="1492"/>
      <c r="U24" s="1492"/>
      <c r="V24" s="1492"/>
      <c r="W24" s="1492"/>
      <c r="X24" s="1492"/>
      <c r="Y24" s="1492"/>
      <c r="Z24" s="1492"/>
      <c r="AA24" s="1492"/>
      <c r="AB24" s="1492"/>
      <c r="AC24" s="1492"/>
      <c r="AD24" s="1492"/>
      <c r="AE24" s="1492"/>
      <c r="AF24" s="1492"/>
      <c r="AG24" s="1492"/>
      <c r="AH24" s="1492"/>
      <c r="AI24" s="1492"/>
      <c r="AJ24" s="1492"/>
      <c r="AK24" s="1492"/>
      <c r="AL24" s="1492"/>
      <c r="AM24" s="1492"/>
      <c r="AN24" s="1492"/>
      <c r="AO24" s="1492"/>
      <c r="AP24" s="1492"/>
      <c r="AQ24" s="1492"/>
      <c r="AR24" s="1492"/>
      <c r="AS24" s="1492"/>
      <c r="AT24" s="1492"/>
      <c r="AU24" s="1492"/>
      <c r="AV24" s="1492"/>
      <c r="AW24" s="1492"/>
      <c r="AX24" s="1492"/>
      <c r="AY24" s="1492"/>
      <c r="AZ24" s="1492"/>
      <c r="BA24" s="1492"/>
      <c r="BB24" s="1492"/>
      <c r="BC24" s="1492"/>
      <c r="BD24" s="1492"/>
      <c r="BE24" s="31"/>
      <c r="BF24" s="33"/>
      <c r="BG24" s="425"/>
      <c r="BH24" s="425"/>
      <c r="BJ24" s="427"/>
    </row>
    <row r="25" spans="1:62" ht="13.5" customHeight="1">
      <c r="A25" s="3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55" t="s">
        <v>705</v>
      </c>
      <c r="AC25" s="156"/>
      <c r="AD25" s="157"/>
      <c r="AE25" s="156"/>
      <c r="AF25" s="156"/>
      <c r="AG25" s="156"/>
      <c r="AH25" s="157"/>
      <c r="AI25" s="156"/>
      <c r="AJ25" s="141"/>
      <c r="AK25" s="31"/>
      <c r="AL25" s="31"/>
      <c r="AM25" s="31"/>
      <c r="AN25" s="31"/>
      <c r="AO25" s="31"/>
      <c r="AP25" s="31"/>
      <c r="AQ25" s="31"/>
      <c r="AR25" s="31"/>
      <c r="AS25" s="34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1"/>
      <c r="BF25" s="33"/>
      <c r="BG25" s="430"/>
      <c r="BH25" s="430"/>
    </row>
    <row r="26" spans="1:62" ht="13.5" customHeight="1">
      <c r="A26" s="199" t="s">
        <v>381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50" t="s">
        <v>61</v>
      </c>
      <c r="R26" s="150"/>
      <c r="S26" s="141"/>
      <c r="T26" s="141"/>
      <c r="U26" s="158">
        <f>AB10</f>
        <v>6</v>
      </c>
      <c r="V26" s="158">
        <f>AC10</f>
        <v>7</v>
      </c>
      <c r="W26" s="158">
        <f>AD10</f>
        <v>1</v>
      </c>
      <c r="X26" s="158">
        <f>AE10</f>
        <v>2</v>
      </c>
      <c r="Y26" s="158">
        <f>AF10</f>
        <v>0</v>
      </c>
      <c r="Z26" s="141"/>
      <c r="AA26" s="141"/>
      <c r="AB26" s="159" t="s">
        <v>382</v>
      </c>
      <c r="AC26" s="1486">
        <v>0.05</v>
      </c>
      <c r="AD26" s="1487"/>
      <c r="AE26" s="1488"/>
      <c r="AF26" s="160" t="s">
        <v>384</v>
      </c>
      <c r="AG26" s="1493">
        <f>0.08/2</f>
        <v>0.04</v>
      </c>
      <c r="AH26" s="1494"/>
      <c r="AI26" s="1495"/>
      <c r="AJ26" s="141"/>
      <c r="AK26" s="31"/>
      <c r="AL26" s="31"/>
      <c r="AM26" s="31"/>
      <c r="AN26" s="31"/>
      <c r="AO26" s="31"/>
      <c r="AP26" s="31"/>
      <c r="AQ26" s="31"/>
      <c r="AR26" s="31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1"/>
      <c r="BF26" s="33"/>
      <c r="BG26" s="425"/>
      <c r="BH26" s="425"/>
    </row>
    <row r="27" spans="1:62" ht="15.75" customHeight="1">
      <c r="A27" s="1541" t="s">
        <v>460</v>
      </c>
      <c r="B27" s="1541"/>
      <c r="C27" s="1541"/>
      <c r="D27" s="1541"/>
      <c r="E27" s="1541"/>
      <c r="F27" s="1542"/>
      <c r="G27" s="1560" t="str">
        <f>F6&amp;" - "&amp;M6&amp;P6</f>
        <v>01.01. - 31.12.2012.</v>
      </c>
      <c r="H27" s="1560"/>
      <c r="I27" s="1560"/>
      <c r="J27" s="1560"/>
      <c r="K27" s="1560"/>
      <c r="L27" s="1560"/>
      <c r="M27" s="1560"/>
      <c r="N27" s="1561"/>
      <c r="O27" s="31"/>
      <c r="P27" s="31"/>
      <c r="Q27" s="150" t="s">
        <v>60</v>
      </c>
      <c r="R27" s="150"/>
      <c r="S27" s="141"/>
      <c r="T27" s="141"/>
      <c r="U27" s="141"/>
      <c r="V27" s="141"/>
      <c r="W27" s="141"/>
      <c r="X27" s="141"/>
      <c r="Y27" s="141"/>
      <c r="Z27" s="141"/>
      <c r="AA27" s="141"/>
      <c r="AB27" s="160" t="s">
        <v>383</v>
      </c>
      <c r="AC27" s="1545">
        <f>0.09/2</f>
        <v>4.4999999999999998E-2</v>
      </c>
      <c r="AD27" s="1545"/>
      <c r="AE27" s="1546"/>
      <c r="AF27" s="160" t="s">
        <v>385</v>
      </c>
      <c r="AG27" s="1545">
        <f>0.07/2</f>
        <v>3.5000000000000003E-2</v>
      </c>
      <c r="AH27" s="1494"/>
      <c r="AI27" s="1495"/>
      <c r="AJ27" s="14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5"/>
      <c r="BE27" s="31"/>
      <c r="BF27" s="33"/>
      <c r="BG27" s="425"/>
      <c r="BH27" s="425"/>
    </row>
    <row r="28" spans="1:62" ht="15.75" customHeight="1">
      <c r="A28" s="1534" t="s">
        <v>170</v>
      </c>
      <c r="B28" s="1199"/>
      <c r="C28" s="1199"/>
      <c r="D28" s="1199"/>
      <c r="E28" s="1199"/>
      <c r="F28" s="1200"/>
      <c r="G28" s="1522">
        <f>F113</f>
        <v>0</v>
      </c>
      <c r="H28" s="1523"/>
      <c r="I28" s="1523"/>
      <c r="J28" s="1524"/>
      <c r="K28" s="1524"/>
      <c r="L28" s="1524"/>
      <c r="M28" s="1524"/>
      <c r="N28" s="1525"/>
      <c r="O28" s="31"/>
      <c r="P28" s="31"/>
      <c r="Q28" s="150" t="s">
        <v>59</v>
      </c>
      <c r="R28" s="150"/>
      <c r="S28" s="141"/>
      <c r="T28" s="141"/>
      <c r="U28" s="141"/>
      <c r="V28" s="141"/>
      <c r="W28" s="141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5"/>
      <c r="BE28" s="31"/>
      <c r="BF28" s="33"/>
      <c r="BG28" s="425"/>
      <c r="BH28" s="425"/>
    </row>
    <row r="29" spans="1:62" ht="15.75" customHeight="1">
      <c r="A29" s="1534" t="s">
        <v>174</v>
      </c>
      <c r="B29" s="1199"/>
      <c r="C29" s="1199"/>
      <c r="D29" s="1199"/>
      <c r="E29" s="1199"/>
      <c r="F29" s="1200"/>
      <c r="G29" s="1522">
        <v>86338.6</v>
      </c>
      <c r="H29" s="1523"/>
      <c r="I29" s="1523"/>
      <c r="J29" s="1524"/>
      <c r="K29" s="1524"/>
      <c r="L29" s="1524"/>
      <c r="M29" s="1524"/>
      <c r="N29" s="1525"/>
      <c r="O29" s="31"/>
      <c r="P29" s="31"/>
      <c r="Q29" s="150"/>
      <c r="R29" s="150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5"/>
      <c r="BE29" s="31"/>
      <c r="BF29" s="33"/>
      <c r="BG29" s="425"/>
      <c r="BH29" s="425"/>
    </row>
    <row r="30" spans="1:62" ht="15.75" customHeight="1" thickBot="1">
      <c r="A30" s="1208" t="s">
        <v>118</v>
      </c>
      <c r="B30" s="1209"/>
      <c r="C30" s="1209"/>
      <c r="D30" s="1209"/>
      <c r="E30" s="1209"/>
      <c r="F30" s="1210"/>
      <c r="G30" s="1218">
        <f>F120</f>
        <v>0</v>
      </c>
      <c r="H30" s="1219"/>
      <c r="I30" s="1219"/>
      <c r="J30" s="1220"/>
      <c r="K30" s="1220"/>
      <c r="L30" s="1220"/>
      <c r="M30" s="1220"/>
      <c r="N30" s="1221"/>
      <c r="O30" s="31"/>
      <c r="P30" s="31"/>
      <c r="Q30" s="763" t="s">
        <v>470</v>
      </c>
      <c r="R30" s="764"/>
      <c r="S30" s="765"/>
      <c r="T30" s="765"/>
      <c r="U30" s="141"/>
      <c r="V30" s="154"/>
      <c r="W30" s="14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425"/>
      <c r="BH30" s="425"/>
    </row>
    <row r="31" spans="1:62" ht="15.75" customHeight="1" thickTop="1">
      <c r="A31" s="1547" t="s">
        <v>865</v>
      </c>
      <c r="B31" s="1548"/>
      <c r="C31" s="1548"/>
      <c r="D31" s="1548"/>
      <c r="E31" s="1548"/>
      <c r="F31" s="1549"/>
      <c r="G31" s="1214"/>
      <c r="H31" s="1215"/>
      <c r="I31" s="1215"/>
      <c r="J31" s="1216"/>
      <c r="K31" s="1216"/>
      <c r="L31" s="1216"/>
      <c r="M31" s="1216"/>
      <c r="N31" s="1217"/>
      <c r="O31" s="31"/>
      <c r="P31" s="31"/>
      <c r="Q31" s="154" t="s">
        <v>1674</v>
      </c>
      <c r="R31" s="150"/>
      <c r="S31" s="141"/>
      <c r="T31" s="141"/>
      <c r="U31" s="141"/>
      <c r="V31" s="141"/>
      <c r="W31" s="14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425"/>
      <c r="BH31" s="425"/>
    </row>
    <row r="32" spans="1:62" ht="15.75" customHeight="1">
      <c r="A32" s="1534" t="s">
        <v>446</v>
      </c>
      <c r="B32" s="1199"/>
      <c r="C32" s="1199"/>
      <c r="D32" s="1199"/>
      <c r="E32" s="1199"/>
      <c r="F32" s="1200"/>
      <c r="G32" s="1522"/>
      <c r="H32" s="1523"/>
      <c r="I32" s="1523"/>
      <c r="J32" s="1524"/>
      <c r="K32" s="1524"/>
      <c r="L32" s="1524"/>
      <c r="M32" s="1524"/>
      <c r="N32" s="1525"/>
      <c r="O32" s="31"/>
      <c r="P32" s="31"/>
      <c r="Q32" s="766" t="s">
        <v>1676</v>
      </c>
      <c r="R32" s="767"/>
      <c r="S32" s="141"/>
      <c r="T32" s="141"/>
      <c r="U32" s="141"/>
      <c r="V32" s="141"/>
      <c r="W32" s="14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425"/>
      <c r="BH32" s="425"/>
    </row>
    <row r="33" spans="1:62" ht="15.75" customHeight="1">
      <c r="A33" s="1534" t="s">
        <v>447</v>
      </c>
      <c r="B33" s="1199"/>
      <c r="C33" s="1199"/>
      <c r="D33" s="1199"/>
      <c r="E33" s="1199"/>
      <c r="F33" s="1200"/>
      <c r="G33" s="1522">
        <v>2821.9</v>
      </c>
      <c r="H33" s="1523"/>
      <c r="I33" s="1523"/>
      <c r="J33" s="1524"/>
      <c r="K33" s="1524"/>
      <c r="L33" s="1524"/>
      <c r="M33" s="1524"/>
      <c r="N33" s="1525"/>
      <c r="O33" s="31"/>
      <c r="P33" s="31"/>
      <c r="Q33" s="154" t="s">
        <v>1675</v>
      </c>
      <c r="R33" s="41"/>
      <c r="S33" s="31"/>
      <c r="T33" s="31"/>
      <c r="U33" s="31"/>
      <c r="V33" s="42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425"/>
      <c r="BH33" s="425"/>
    </row>
    <row r="34" spans="1:62" ht="15.75" customHeight="1">
      <c r="A34" s="1534" t="s">
        <v>456</v>
      </c>
      <c r="B34" s="1199"/>
      <c r="C34" s="1199"/>
      <c r="D34" s="1199"/>
      <c r="E34" s="1199"/>
      <c r="F34" s="1200"/>
      <c r="G34" s="1522"/>
      <c r="H34" s="1523"/>
      <c r="I34" s="1523"/>
      <c r="J34" s="1524"/>
      <c r="K34" s="1524"/>
      <c r="L34" s="1524"/>
      <c r="M34" s="1524"/>
      <c r="N34" s="1525"/>
      <c r="O34" s="31"/>
      <c r="P34" s="31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425"/>
      <c r="BH34" s="425"/>
    </row>
    <row r="35" spans="1:62" ht="15.75" customHeight="1">
      <c r="A35" s="1534" t="s">
        <v>457</v>
      </c>
      <c r="B35" s="1199"/>
      <c r="C35" s="1199"/>
      <c r="D35" s="1199"/>
      <c r="E35" s="1199"/>
      <c r="F35" s="1200"/>
      <c r="G35" s="1522"/>
      <c r="H35" s="1523"/>
      <c r="I35" s="1523"/>
      <c r="J35" s="1524"/>
      <c r="K35" s="1524"/>
      <c r="L35" s="1524"/>
      <c r="M35" s="1524"/>
      <c r="N35" s="1525"/>
      <c r="O35" s="31"/>
      <c r="P35" s="31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425"/>
      <c r="BH35" s="425"/>
    </row>
    <row r="36" spans="1:62" ht="15.75" customHeight="1">
      <c r="A36" s="1534" t="s">
        <v>912</v>
      </c>
      <c r="B36" s="1199"/>
      <c r="C36" s="1199"/>
      <c r="D36" s="1199"/>
      <c r="E36" s="1199"/>
      <c r="F36" s="1200"/>
      <c r="G36" s="1522">
        <v>0.03</v>
      </c>
      <c r="H36" s="1523"/>
      <c r="I36" s="1523"/>
      <c r="J36" s="1524"/>
      <c r="K36" s="1524"/>
      <c r="L36" s="1524"/>
      <c r="M36" s="1524"/>
      <c r="N36" s="1525"/>
      <c r="O36" s="31"/>
      <c r="P36" s="31"/>
      <c r="Q36" s="154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425"/>
      <c r="BH36" s="425"/>
    </row>
    <row r="37" spans="1:62" ht="15.75" customHeight="1">
      <c r="A37" s="1550" t="s">
        <v>1357</v>
      </c>
      <c r="B37" s="1550"/>
      <c r="C37" s="1550"/>
      <c r="D37" s="1550"/>
      <c r="E37" s="1550"/>
      <c r="F37" s="1551"/>
      <c r="G37" s="1578">
        <f>SUM(G28:N36)</f>
        <v>89160.53</v>
      </c>
      <c r="H37" s="1579"/>
      <c r="I37" s="1579"/>
      <c r="J37" s="1580"/>
      <c r="K37" s="1580"/>
      <c r="L37" s="1580"/>
      <c r="M37" s="1580"/>
      <c r="N37" s="1581"/>
      <c r="O37" s="31"/>
      <c r="P37" s="31"/>
      <c r="Q37" s="154"/>
      <c r="R37" s="150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425"/>
      <c r="BH37" s="425"/>
    </row>
    <row r="38" spans="1:62" ht="15" customHeight="1">
      <c r="A38" s="148" t="s">
        <v>304</v>
      </c>
      <c r="B38" s="149"/>
      <c r="C38" s="149"/>
      <c r="D38" s="149"/>
      <c r="E38" s="149"/>
      <c r="F38" s="151"/>
      <c r="G38" s="1531"/>
      <c r="H38" s="1532"/>
      <c r="I38" s="1532"/>
      <c r="J38" s="1532"/>
      <c r="K38" s="1532"/>
      <c r="L38" s="1532"/>
      <c r="M38" s="1532"/>
      <c r="N38" s="1533"/>
      <c r="O38" s="31"/>
      <c r="P38" s="40"/>
      <c r="Q38" s="154" t="s">
        <v>1470</v>
      </c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40"/>
      <c r="AD38" s="40"/>
      <c r="AE38" s="33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9"/>
      <c r="AT38" s="31"/>
      <c r="AU38" s="33"/>
      <c r="AV38" s="33"/>
      <c r="AW38" s="33"/>
      <c r="AX38" s="33"/>
      <c r="AY38" s="33"/>
      <c r="AZ38" s="33"/>
      <c r="BA38" s="33"/>
      <c r="BB38" s="33"/>
      <c r="BC38" s="33"/>
      <c r="BD38" s="31"/>
      <c r="BE38" s="31"/>
      <c r="BF38" s="33"/>
      <c r="BG38" s="425"/>
      <c r="BH38" s="425"/>
    </row>
    <row r="39" spans="1:62" ht="15" customHeight="1">
      <c r="A39" s="148" t="s">
        <v>400</v>
      </c>
      <c r="B39" s="149"/>
      <c r="C39" s="149"/>
      <c r="D39" s="149"/>
      <c r="E39" s="149"/>
      <c r="F39" s="151"/>
      <c r="G39" s="1047">
        <v>0</v>
      </c>
      <c r="H39" s="1047"/>
      <c r="I39" s="1047"/>
      <c r="J39" s="1047"/>
      <c r="K39" s="1047"/>
      <c r="L39" s="1047"/>
      <c r="M39" s="1047"/>
      <c r="N39" s="1047"/>
      <c r="O39" s="31"/>
      <c r="P39" s="40"/>
      <c r="Q39" s="154" t="s">
        <v>1469</v>
      </c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41"/>
      <c r="AD39" s="4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9"/>
      <c r="AT39" s="31"/>
      <c r="AU39" s="33"/>
      <c r="AV39" s="33"/>
      <c r="AW39" s="33"/>
      <c r="AX39" s="33"/>
      <c r="AY39" s="33"/>
      <c r="AZ39" s="33"/>
      <c r="BA39" s="33"/>
      <c r="BB39" s="33"/>
      <c r="BC39" s="33"/>
      <c r="BD39" s="31"/>
      <c r="BE39" s="31"/>
      <c r="BF39" s="33"/>
      <c r="BG39" s="425"/>
      <c r="BH39" s="425"/>
    </row>
    <row r="40" spans="1:62" ht="15">
      <c r="A40" s="141"/>
      <c r="B40" s="141"/>
      <c r="C40" s="141"/>
      <c r="D40" s="141"/>
      <c r="E40" s="14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54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9"/>
      <c r="AT40" s="31"/>
      <c r="AU40" s="33"/>
      <c r="AV40" s="33"/>
      <c r="AW40" s="33"/>
      <c r="AX40" s="33"/>
      <c r="AY40" s="33"/>
      <c r="AZ40" s="33"/>
      <c r="BA40" s="33"/>
      <c r="BB40" s="33"/>
      <c r="BC40" s="33"/>
      <c r="BD40" s="31"/>
      <c r="BE40" s="31"/>
      <c r="BF40" s="33"/>
      <c r="BG40" s="425"/>
      <c r="BH40" s="425"/>
    </row>
    <row r="41" spans="1:62" s="426" customFormat="1" ht="18.75" customHeight="1">
      <c r="A41" s="174" t="s">
        <v>401</v>
      </c>
      <c r="B41" s="144"/>
      <c r="C41" s="144"/>
      <c r="D41" s="144"/>
      <c r="E41" s="144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1"/>
      <c r="BF41" s="25"/>
      <c r="BG41" s="430"/>
      <c r="BH41" s="430"/>
      <c r="BJ41" s="427"/>
    </row>
    <row r="42" spans="1:62" ht="15.75">
      <c r="A42" s="150"/>
      <c r="B42" s="150"/>
      <c r="C42" s="150"/>
      <c r="D42" s="150"/>
      <c r="E42" s="150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8"/>
      <c r="AG42" s="38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3"/>
      <c r="BG42" s="425"/>
      <c r="BH42" s="425"/>
      <c r="BJ42" s="427"/>
    </row>
    <row r="43" spans="1:62" ht="15">
      <c r="A43" s="1582"/>
      <c r="B43" s="1583"/>
      <c r="C43" s="1583"/>
      <c r="D43" s="1583"/>
      <c r="E43" s="1583"/>
      <c r="F43" s="1583"/>
      <c r="G43" s="1583"/>
      <c r="H43" s="1583"/>
      <c r="I43" s="1583"/>
      <c r="J43" s="1583"/>
      <c r="K43" s="1583"/>
      <c r="L43" s="1584"/>
      <c r="M43" s="1508"/>
      <c r="N43" s="1508"/>
      <c r="O43" s="1508"/>
      <c r="P43" s="1508"/>
      <c r="Q43" s="1508"/>
      <c r="R43" s="1508"/>
      <c r="S43" s="1508"/>
      <c r="T43" s="1508"/>
      <c r="U43" s="1508" t="s">
        <v>713</v>
      </c>
      <c r="V43" s="1508"/>
      <c r="W43" s="1508"/>
      <c r="X43" s="1508"/>
      <c r="Y43" s="1508"/>
      <c r="Z43" s="1508"/>
      <c r="AA43" s="1508"/>
      <c r="AB43" s="1508"/>
      <c r="AC43" s="1508"/>
      <c r="AD43" s="1508"/>
      <c r="AE43" s="1508"/>
      <c r="AF43" s="1508"/>
      <c r="AG43" s="1508"/>
      <c r="AH43" s="1508"/>
      <c r="AI43" s="1508"/>
      <c r="AJ43" s="1508"/>
      <c r="AK43" s="1508"/>
      <c r="AL43" s="1508"/>
      <c r="AM43" s="1508"/>
      <c r="AN43" s="1508"/>
      <c r="AO43" s="1508"/>
      <c r="AP43" s="1508"/>
      <c r="AQ43" s="1508"/>
      <c r="AR43" s="1508"/>
      <c r="AS43" s="1508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3"/>
      <c r="BG43" s="425"/>
      <c r="BH43" s="425"/>
      <c r="BJ43" s="427"/>
    </row>
    <row r="44" spans="1:62" ht="15">
      <c r="A44" s="1536" t="s">
        <v>299</v>
      </c>
      <c r="B44" s="1537"/>
      <c r="C44" s="1537"/>
      <c r="D44" s="1537"/>
      <c r="E44" s="1537"/>
      <c r="F44" s="1537"/>
      <c r="G44" s="1537"/>
      <c r="H44" s="1537"/>
      <c r="I44" s="1537"/>
      <c r="J44" s="1537"/>
      <c r="K44" s="1537"/>
      <c r="L44" s="1538"/>
      <c r="M44" s="1539" t="s">
        <v>304</v>
      </c>
      <c r="N44" s="1539"/>
      <c r="O44" s="1539"/>
      <c r="P44" s="1539" t="s">
        <v>301</v>
      </c>
      <c r="Q44" s="1539"/>
      <c r="R44" s="1539"/>
      <c r="S44" s="1539"/>
      <c r="T44" s="1539"/>
      <c r="U44" s="1508" t="s">
        <v>415</v>
      </c>
      <c r="V44" s="1508"/>
      <c r="W44" s="1508"/>
      <c r="X44" s="1508"/>
      <c r="Y44" s="1508" t="s">
        <v>416</v>
      </c>
      <c r="Z44" s="1508"/>
      <c r="AA44" s="1508"/>
      <c r="AB44" s="1508"/>
      <c r="AC44" s="1508" t="s">
        <v>715</v>
      </c>
      <c r="AD44" s="1508"/>
      <c r="AE44" s="1508"/>
      <c r="AF44" s="1508"/>
      <c r="AG44" s="1508" t="s">
        <v>417</v>
      </c>
      <c r="AH44" s="1508"/>
      <c r="AI44" s="1508"/>
      <c r="AJ44" s="1508"/>
      <c r="AK44" s="1508" t="s">
        <v>419</v>
      </c>
      <c r="AL44" s="1508"/>
      <c r="AM44" s="1508"/>
      <c r="AN44" s="1508"/>
      <c r="AO44" s="1543" t="s">
        <v>56</v>
      </c>
      <c r="AP44" s="1543"/>
      <c r="AQ44" s="1543"/>
      <c r="AR44" s="1543"/>
      <c r="AS44" s="1543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3"/>
      <c r="BG44" s="425"/>
      <c r="BH44" s="425"/>
      <c r="BJ44" s="427"/>
    </row>
    <row r="45" spans="1:62" ht="15">
      <c r="A45" s="1536" t="s">
        <v>300</v>
      </c>
      <c r="B45" s="1537"/>
      <c r="C45" s="1537"/>
      <c r="D45" s="1537"/>
      <c r="E45" s="1537"/>
      <c r="F45" s="1537"/>
      <c r="G45" s="1537"/>
      <c r="H45" s="1537"/>
      <c r="I45" s="1537"/>
      <c r="J45" s="1537"/>
      <c r="K45" s="1537"/>
      <c r="L45" s="1538"/>
      <c r="M45" s="1539" t="s">
        <v>708</v>
      </c>
      <c r="N45" s="1539"/>
      <c r="O45" s="1539"/>
      <c r="P45" s="1539" t="s">
        <v>709</v>
      </c>
      <c r="Q45" s="1539"/>
      <c r="R45" s="1539"/>
      <c r="S45" s="1539"/>
      <c r="T45" s="1539"/>
      <c r="U45" s="1544" t="s">
        <v>714</v>
      </c>
      <c r="V45" s="1544"/>
      <c r="W45" s="1544"/>
      <c r="X45" s="1544"/>
      <c r="Y45" s="1544" t="s">
        <v>714</v>
      </c>
      <c r="Z45" s="1544"/>
      <c r="AA45" s="1544"/>
      <c r="AB45" s="1544"/>
      <c r="AC45" s="1544" t="s">
        <v>714</v>
      </c>
      <c r="AD45" s="1544"/>
      <c r="AE45" s="1544"/>
      <c r="AF45" s="1544"/>
      <c r="AG45" s="1544" t="s">
        <v>714</v>
      </c>
      <c r="AH45" s="1544"/>
      <c r="AI45" s="1544"/>
      <c r="AJ45" s="1544"/>
      <c r="AK45" s="1544" t="s">
        <v>714</v>
      </c>
      <c r="AL45" s="1544"/>
      <c r="AM45" s="1544"/>
      <c r="AN45" s="1544"/>
      <c r="AO45" s="1539" t="s">
        <v>1349</v>
      </c>
      <c r="AP45" s="1539"/>
      <c r="AQ45" s="1539"/>
      <c r="AR45" s="1539"/>
      <c r="AS45" s="1539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3"/>
      <c r="BG45" s="425"/>
      <c r="BH45" s="425"/>
      <c r="BJ45" s="427"/>
    </row>
    <row r="46" spans="1:62" ht="15">
      <c r="A46" s="1527">
        <v>2</v>
      </c>
      <c r="B46" s="1528"/>
      <c r="C46" s="1528"/>
      <c r="D46" s="1528"/>
      <c r="E46" s="1528"/>
      <c r="F46" s="1528"/>
      <c r="G46" s="1528"/>
      <c r="H46" s="1528"/>
      <c r="I46" s="1528"/>
      <c r="J46" s="1528"/>
      <c r="K46" s="1528"/>
      <c r="L46" s="1529"/>
      <c r="M46" s="1540">
        <v>4</v>
      </c>
      <c r="N46" s="1540"/>
      <c r="O46" s="1540"/>
      <c r="P46" s="1540">
        <v>5</v>
      </c>
      <c r="Q46" s="1540"/>
      <c r="R46" s="1540"/>
      <c r="S46" s="1540"/>
      <c r="T46" s="1540"/>
      <c r="U46" s="1540">
        <v>6</v>
      </c>
      <c r="V46" s="1540"/>
      <c r="W46" s="1540"/>
      <c r="X46" s="1540"/>
      <c r="Y46" s="1540">
        <v>7</v>
      </c>
      <c r="Z46" s="1540"/>
      <c r="AA46" s="1540"/>
      <c r="AB46" s="1540"/>
      <c r="AC46" s="1540">
        <v>8</v>
      </c>
      <c r="AD46" s="1540"/>
      <c r="AE46" s="1540"/>
      <c r="AF46" s="1540"/>
      <c r="AG46" s="1540">
        <v>9</v>
      </c>
      <c r="AH46" s="1540"/>
      <c r="AI46" s="1540"/>
      <c r="AJ46" s="1540"/>
      <c r="AK46" s="1540">
        <v>10</v>
      </c>
      <c r="AL46" s="1540"/>
      <c r="AM46" s="1540"/>
      <c r="AN46" s="1540"/>
      <c r="AO46" s="1540">
        <v>11</v>
      </c>
      <c r="AP46" s="1540"/>
      <c r="AQ46" s="1540"/>
      <c r="AR46" s="1540"/>
      <c r="AS46" s="1540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3"/>
      <c r="BG46" s="425"/>
      <c r="BH46" s="425"/>
      <c r="BJ46" s="427"/>
    </row>
    <row r="47" spans="1:62" ht="26.25" customHeight="1">
      <c r="A47" s="452" t="s">
        <v>1355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3"/>
      <c r="BG47" s="425"/>
      <c r="BH47" s="425"/>
      <c r="BJ47" s="427"/>
    </row>
    <row r="48" spans="1:62" ht="18" customHeight="1">
      <c r="A48" s="454" t="s">
        <v>1354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1585">
        <v>7.0000000000000007E-2</v>
      </c>
      <c r="N48" s="1528"/>
      <c r="O48" s="1586"/>
      <c r="P48" s="1775">
        <v>0</v>
      </c>
      <c r="Q48" s="1775"/>
      <c r="R48" s="1775"/>
      <c r="S48" s="1775"/>
      <c r="T48" s="1775"/>
      <c r="U48" s="1222">
        <f>ROUND(AO48/4,0)</f>
        <v>0</v>
      </c>
      <c r="V48" s="1222"/>
      <c r="W48" s="1222"/>
      <c r="X48" s="1222"/>
      <c r="Y48" s="1222">
        <f>ROUND(AO48/4,0)</f>
        <v>0</v>
      </c>
      <c r="Z48" s="1222"/>
      <c r="AA48" s="1222"/>
      <c r="AB48" s="1222"/>
      <c r="AC48" s="1222">
        <f>U48+Y48</f>
        <v>0</v>
      </c>
      <c r="AD48" s="1222"/>
      <c r="AE48" s="1222"/>
      <c r="AF48" s="1222"/>
      <c r="AG48" s="1222">
        <f>ROUND(AO48/4,0)</f>
        <v>0</v>
      </c>
      <c r="AH48" s="1222"/>
      <c r="AI48" s="1222"/>
      <c r="AJ48" s="1222"/>
      <c r="AK48" s="1222">
        <f>AO48-AC48-AG48</f>
        <v>0</v>
      </c>
      <c r="AL48" s="1222"/>
      <c r="AM48" s="1222"/>
      <c r="AN48" s="1222"/>
      <c r="AO48" s="1222">
        <f>P48*0.07</f>
        <v>0</v>
      </c>
      <c r="AP48" s="1222"/>
      <c r="AQ48" s="1222"/>
      <c r="AR48" s="1222"/>
      <c r="AS48" s="1222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3"/>
      <c r="BG48" s="425"/>
      <c r="BH48" s="425"/>
      <c r="BJ48" s="427"/>
    </row>
    <row r="49" spans="1:62" ht="15">
      <c r="A49" s="454" t="s">
        <v>710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1585">
        <v>0.01</v>
      </c>
      <c r="N49" s="1528"/>
      <c r="O49" s="1586"/>
      <c r="P49" s="1589">
        <f>P48/7*1</f>
        <v>0</v>
      </c>
      <c r="Q49" s="1589"/>
      <c r="R49" s="1589"/>
      <c r="S49" s="1589"/>
      <c r="T49" s="1589"/>
      <c r="U49" s="1222">
        <f>ROUND(AO49/4,0)</f>
        <v>0</v>
      </c>
      <c r="V49" s="1222"/>
      <c r="W49" s="1222"/>
      <c r="X49" s="1222"/>
      <c r="Y49" s="1222">
        <f>ROUND(AO49/4,0)</f>
        <v>0</v>
      </c>
      <c r="Z49" s="1222"/>
      <c r="AA49" s="1222"/>
      <c r="AB49" s="1222"/>
      <c r="AC49" s="1222">
        <f>U49+Y49</f>
        <v>0</v>
      </c>
      <c r="AD49" s="1222"/>
      <c r="AE49" s="1222"/>
      <c r="AF49" s="1222"/>
      <c r="AG49" s="1222">
        <f>ROUND(AO49/4,0)</f>
        <v>0</v>
      </c>
      <c r="AH49" s="1222"/>
      <c r="AI49" s="1222"/>
      <c r="AJ49" s="1222"/>
      <c r="AK49" s="1222">
        <f>AO49-AC49-AG49</f>
        <v>0</v>
      </c>
      <c r="AL49" s="1222"/>
      <c r="AM49" s="1222"/>
      <c r="AN49" s="1222"/>
      <c r="AO49" s="1222">
        <f>P49*0.07</f>
        <v>0</v>
      </c>
      <c r="AP49" s="1222"/>
      <c r="AQ49" s="1222"/>
      <c r="AR49" s="1222"/>
      <c r="AS49" s="1222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3"/>
      <c r="BG49" s="425"/>
      <c r="BH49" s="425"/>
      <c r="BJ49" s="427"/>
    </row>
    <row r="50" spans="1:62" ht="15">
      <c r="A50" s="454" t="s">
        <v>711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1585">
        <v>0.01</v>
      </c>
      <c r="N50" s="1528"/>
      <c r="O50" s="1586"/>
      <c r="P50" s="1535">
        <f>P48/7*1</f>
        <v>0</v>
      </c>
      <c r="Q50" s="1535"/>
      <c r="R50" s="1535"/>
      <c r="S50" s="1535"/>
      <c r="T50" s="1535"/>
      <c r="U50" s="1222">
        <f>ROUND(AO50/4,0)</f>
        <v>0</v>
      </c>
      <c r="V50" s="1222"/>
      <c r="W50" s="1222"/>
      <c r="X50" s="1222"/>
      <c r="Y50" s="1222">
        <f>ROUND(AO50/4,0)</f>
        <v>0</v>
      </c>
      <c r="Z50" s="1222"/>
      <c r="AA50" s="1222"/>
      <c r="AB50" s="1222"/>
      <c r="AC50" s="1222">
        <f>U50+Y50</f>
        <v>0</v>
      </c>
      <c r="AD50" s="1222"/>
      <c r="AE50" s="1222"/>
      <c r="AF50" s="1222"/>
      <c r="AG50" s="1222">
        <f>ROUND(AO50/4,0)</f>
        <v>0</v>
      </c>
      <c r="AH50" s="1222"/>
      <c r="AI50" s="1222"/>
      <c r="AJ50" s="1222"/>
      <c r="AK50" s="1222">
        <f>AO50-AC50-AG50</f>
        <v>0</v>
      </c>
      <c r="AL50" s="1222"/>
      <c r="AM50" s="1222"/>
      <c r="AN50" s="1222"/>
      <c r="AO50" s="1222">
        <f>P50*0.07</f>
        <v>0</v>
      </c>
      <c r="AP50" s="1222"/>
      <c r="AQ50" s="1222"/>
      <c r="AR50" s="1222"/>
      <c r="AS50" s="1222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3"/>
      <c r="BG50" s="425"/>
      <c r="BH50" s="425"/>
      <c r="BJ50" s="427"/>
    </row>
    <row r="51" spans="1:62" ht="15">
      <c r="A51" s="454" t="s">
        <v>712</v>
      </c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1585">
        <v>0.05</v>
      </c>
      <c r="N51" s="1528"/>
      <c r="O51" s="1586"/>
      <c r="P51" s="1535">
        <f>P48/7*5</f>
        <v>0</v>
      </c>
      <c r="Q51" s="1535"/>
      <c r="R51" s="1535"/>
      <c r="S51" s="1535"/>
      <c r="T51" s="1535"/>
      <c r="U51" s="1222">
        <f>ROUND(AO51/4,0)</f>
        <v>0</v>
      </c>
      <c r="V51" s="1222"/>
      <c r="W51" s="1222"/>
      <c r="X51" s="1222"/>
      <c r="Y51" s="1222">
        <f>ROUND(AO51/4,0)</f>
        <v>0</v>
      </c>
      <c r="Z51" s="1222"/>
      <c r="AA51" s="1222"/>
      <c r="AB51" s="1222"/>
      <c r="AC51" s="1222">
        <f>U51+Y51</f>
        <v>0</v>
      </c>
      <c r="AD51" s="1222"/>
      <c r="AE51" s="1222"/>
      <c r="AF51" s="1222"/>
      <c r="AG51" s="1222">
        <f>ROUND(AO51/4,0)</f>
        <v>0</v>
      </c>
      <c r="AH51" s="1222"/>
      <c r="AI51" s="1222"/>
      <c r="AJ51" s="1222"/>
      <c r="AK51" s="1222">
        <f>AO51-AC51-AG51</f>
        <v>0</v>
      </c>
      <c r="AL51" s="1222"/>
      <c r="AM51" s="1222"/>
      <c r="AN51" s="1222"/>
      <c r="AO51" s="1222">
        <f>P51*0.07</f>
        <v>0</v>
      </c>
      <c r="AP51" s="1222"/>
      <c r="AQ51" s="1222"/>
      <c r="AR51" s="1222"/>
      <c r="AS51" s="1222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3"/>
      <c r="BG51" s="425"/>
      <c r="BH51" s="425"/>
      <c r="BJ51" s="427"/>
    </row>
    <row r="52" spans="1:62" ht="28.5" customHeight="1">
      <c r="A52" s="452" t="s">
        <v>1356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3"/>
      <c r="BG52" s="425"/>
      <c r="BH52" s="425"/>
      <c r="BJ52" s="427"/>
    </row>
    <row r="53" spans="1:62" ht="18" customHeight="1">
      <c r="A53" s="454" t="s">
        <v>1354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455"/>
      <c r="M53" s="1587">
        <v>1</v>
      </c>
      <c r="N53" s="1588"/>
      <c r="O53" s="1588"/>
      <c r="P53" s="1763">
        <f>G37</f>
        <v>89160.53</v>
      </c>
      <c r="Q53" s="1763"/>
      <c r="R53" s="1763"/>
      <c r="S53" s="1763"/>
      <c r="T53" s="1763"/>
      <c r="U53" s="1521">
        <f>ROUND((P53*0.0007)/4,0)</f>
        <v>16</v>
      </c>
      <c r="V53" s="1521"/>
      <c r="W53" s="1521"/>
      <c r="X53" s="1521"/>
      <c r="Y53" s="1521">
        <f>ROUND((P53*0.0007)/4,0)</f>
        <v>16</v>
      </c>
      <c r="Z53" s="1521"/>
      <c r="AA53" s="1521"/>
      <c r="AB53" s="1521"/>
      <c r="AC53" s="1521">
        <f>U53+Y53</f>
        <v>32</v>
      </c>
      <c r="AD53" s="1521"/>
      <c r="AE53" s="1521"/>
      <c r="AF53" s="1521"/>
      <c r="AG53" s="1521">
        <f>ROUND((P53*0.0007)/4,0)</f>
        <v>16</v>
      </c>
      <c r="AH53" s="1521"/>
      <c r="AI53" s="1521"/>
      <c r="AJ53" s="1521"/>
      <c r="AK53" s="1521">
        <f>ROUND((P53*0.0007)/4,0)</f>
        <v>16</v>
      </c>
      <c r="AL53" s="1521"/>
      <c r="AM53" s="1521"/>
      <c r="AN53" s="1521"/>
      <c r="AO53" s="1521">
        <f>U53+Y53+AG53+AK53</f>
        <v>64</v>
      </c>
      <c r="AP53" s="1521"/>
      <c r="AQ53" s="1521"/>
      <c r="AR53" s="1521"/>
      <c r="AS53" s="152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3"/>
      <c r="BG53" s="425"/>
      <c r="BH53" s="425"/>
      <c r="BJ53" s="427"/>
    </row>
    <row r="54" spans="1:62" ht="16.5" customHeight="1">
      <c r="A54" s="454" t="s">
        <v>710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455"/>
      <c r="M54" s="1776">
        <v>0.2</v>
      </c>
      <c r="N54" s="1777"/>
      <c r="O54" s="1777"/>
      <c r="P54" s="1577">
        <f>P53/100*20</f>
        <v>17832.106</v>
      </c>
      <c r="Q54" s="1577"/>
      <c r="R54" s="1577"/>
      <c r="S54" s="1577"/>
      <c r="T54" s="1577"/>
      <c r="U54" s="1521">
        <f>ROUND((P54*0.0007)/4,0)</f>
        <v>3</v>
      </c>
      <c r="V54" s="1521"/>
      <c r="W54" s="1521"/>
      <c r="X54" s="1521"/>
      <c r="Y54" s="1521">
        <f>ROUND((P54*0.0007)/4,0)</f>
        <v>3</v>
      </c>
      <c r="Z54" s="1521"/>
      <c r="AA54" s="1521"/>
      <c r="AB54" s="1521"/>
      <c r="AC54" s="1521">
        <f>U54+Y54</f>
        <v>6</v>
      </c>
      <c r="AD54" s="1521"/>
      <c r="AE54" s="1521"/>
      <c r="AF54" s="1521"/>
      <c r="AG54" s="1521">
        <f>ROUND((P54*0.0007)/4,0)</f>
        <v>3</v>
      </c>
      <c r="AH54" s="1521"/>
      <c r="AI54" s="1521"/>
      <c r="AJ54" s="1521"/>
      <c r="AK54" s="1521">
        <f>ROUND((P54*0.0007)/4,0)</f>
        <v>3</v>
      </c>
      <c r="AL54" s="1521"/>
      <c r="AM54" s="1521"/>
      <c r="AN54" s="1521"/>
      <c r="AO54" s="1521">
        <f>U54+Y54+AG54+AK54</f>
        <v>12</v>
      </c>
      <c r="AP54" s="1521"/>
      <c r="AQ54" s="1521"/>
      <c r="AR54" s="1521"/>
      <c r="AS54" s="152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3"/>
      <c r="BG54" s="425"/>
      <c r="BH54" s="425"/>
      <c r="BJ54" s="427"/>
    </row>
    <row r="55" spans="1:62" ht="16.5" customHeight="1">
      <c r="A55" s="454" t="s">
        <v>711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455"/>
      <c r="M55" s="1764">
        <v>0.8</v>
      </c>
      <c r="N55" s="1765"/>
      <c r="O55" s="1765"/>
      <c r="P55" s="1778">
        <f>P53/100*80</f>
        <v>71328.423999999999</v>
      </c>
      <c r="Q55" s="1778"/>
      <c r="R55" s="1778"/>
      <c r="S55" s="1778"/>
      <c r="T55" s="1778"/>
      <c r="U55" s="1521">
        <f>ROUND((P55*0.0007)/4,0)</f>
        <v>12</v>
      </c>
      <c r="V55" s="1521"/>
      <c r="W55" s="1521"/>
      <c r="X55" s="1521"/>
      <c r="Y55" s="1521">
        <f>ROUND((P55*0.0007)/4,0)</f>
        <v>12</v>
      </c>
      <c r="Z55" s="1521"/>
      <c r="AA55" s="1521"/>
      <c r="AB55" s="1521"/>
      <c r="AC55" s="1521">
        <f>U55+Y55</f>
        <v>24</v>
      </c>
      <c r="AD55" s="1521"/>
      <c r="AE55" s="1521"/>
      <c r="AF55" s="1521"/>
      <c r="AG55" s="1521">
        <f>ROUND((P55*0.0007)/4,0)</f>
        <v>12</v>
      </c>
      <c r="AH55" s="1521"/>
      <c r="AI55" s="1521"/>
      <c r="AJ55" s="1521"/>
      <c r="AK55" s="1521">
        <f>ROUND((P55*0.0007)/4,0)</f>
        <v>12</v>
      </c>
      <c r="AL55" s="1521"/>
      <c r="AM55" s="1521"/>
      <c r="AN55" s="1521"/>
      <c r="AO55" s="1521">
        <f>U55+Y55+AG55+AK55</f>
        <v>48</v>
      </c>
      <c r="AP55" s="1521"/>
      <c r="AQ55" s="1521"/>
      <c r="AR55" s="1521"/>
      <c r="AS55" s="152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3"/>
      <c r="BG55" s="425"/>
      <c r="BH55" s="425"/>
      <c r="BJ55" s="427"/>
    </row>
    <row r="56" spans="1:62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50"/>
      <c r="V56" s="150"/>
      <c r="W56" s="150"/>
      <c r="X56" s="150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3"/>
      <c r="AN56" s="33"/>
      <c r="AO56" s="33"/>
      <c r="AP56" s="33"/>
      <c r="AQ56" s="33"/>
      <c r="AR56" s="33"/>
      <c r="AS56" s="33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3"/>
      <c r="BG56" s="425"/>
      <c r="BH56" s="425"/>
      <c r="BJ56" s="427"/>
    </row>
    <row r="57" spans="1:62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3"/>
      <c r="AZ57" s="33"/>
      <c r="BA57" s="33"/>
      <c r="BB57" s="33"/>
      <c r="BC57" s="33"/>
      <c r="BD57" s="33"/>
      <c r="BE57" s="33"/>
      <c r="BF57" s="33"/>
      <c r="BG57" s="425"/>
      <c r="BH57" s="425"/>
      <c r="BJ57" s="427"/>
    </row>
    <row r="58" spans="1:62" s="436" customFormat="1" ht="21.75" customHeight="1">
      <c r="A58" s="174" t="s">
        <v>1317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3"/>
      <c r="BF58" s="33"/>
      <c r="BG58" s="425"/>
      <c r="BH58" s="425"/>
      <c r="BJ58" s="427"/>
    </row>
    <row r="59" spans="1:62" s="436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9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3"/>
      <c r="BF59" s="33"/>
      <c r="BG59" s="425"/>
      <c r="BH59" s="425"/>
      <c r="BJ59" s="427"/>
    </row>
    <row r="60" spans="1:62" s="436" customFormat="1" ht="24.75" customHeight="1">
      <c r="A60" s="604" t="s">
        <v>1592</v>
      </c>
      <c r="B60" s="48"/>
      <c r="C60" s="48"/>
      <c r="D60" s="48"/>
      <c r="E60" s="48"/>
      <c r="F60" s="48"/>
      <c r="G60" s="48"/>
      <c r="H60" s="48"/>
      <c r="I60" s="600"/>
      <c r="J60" s="600"/>
      <c r="K60" s="601"/>
      <c r="L60" s="1767">
        <v>128692.98</v>
      </c>
      <c r="M60" s="1391"/>
      <c r="N60" s="1391"/>
      <c r="O60" s="1391"/>
      <c r="P60" s="1391"/>
      <c r="Q60" s="1768"/>
      <c r="R60" s="1590">
        <v>719114</v>
      </c>
      <c r="S60" s="1591"/>
      <c r="T60" s="1592"/>
      <c r="U60" s="31"/>
      <c r="V60" s="31"/>
      <c r="W60" s="150" t="s">
        <v>1316</v>
      </c>
      <c r="X60" s="14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9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3"/>
      <c r="BF60" s="33"/>
      <c r="BG60" s="425"/>
      <c r="BH60" s="425"/>
      <c r="BJ60" s="427"/>
    </row>
    <row r="61" spans="1:62" s="436" customFormat="1" ht="15.75">
      <c r="A61" s="604" t="s">
        <v>1590</v>
      </c>
      <c r="B61" s="48"/>
      <c r="C61" s="48"/>
      <c r="D61" s="48"/>
      <c r="E61" s="48"/>
      <c r="F61" s="48"/>
      <c r="G61" s="48"/>
      <c r="H61" s="48"/>
      <c r="I61" s="600"/>
      <c r="J61" s="600"/>
      <c r="K61" s="601"/>
      <c r="L61" s="1767">
        <v>3168.36</v>
      </c>
      <c r="M61" s="1391"/>
      <c r="N61" s="1391"/>
      <c r="O61" s="1391"/>
      <c r="P61" s="1391"/>
      <c r="Q61" s="1768"/>
      <c r="R61" s="1590">
        <v>719115</v>
      </c>
      <c r="S61" s="1591"/>
      <c r="T61" s="1592"/>
      <c r="U61" s="31"/>
      <c r="V61" s="31"/>
      <c r="W61" s="150" t="s">
        <v>177</v>
      </c>
      <c r="X61" s="14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9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3"/>
      <c r="BF61" s="33"/>
      <c r="BG61" s="425"/>
      <c r="BH61" s="425"/>
      <c r="BJ61" s="427"/>
    </row>
    <row r="62" spans="1:62" s="436" customFormat="1" ht="15.75">
      <c r="A62" s="605" t="s">
        <v>1591</v>
      </c>
      <c r="B62" s="599"/>
      <c r="C62" s="599"/>
      <c r="D62" s="599"/>
      <c r="E62" s="599"/>
      <c r="F62" s="599"/>
      <c r="G62" s="599"/>
      <c r="H62" s="599"/>
      <c r="I62" s="602"/>
      <c r="J62" s="602"/>
      <c r="K62" s="603"/>
      <c r="L62" s="1767"/>
      <c r="M62" s="1391"/>
      <c r="N62" s="1391"/>
      <c r="O62" s="1391"/>
      <c r="P62" s="1391"/>
      <c r="Q62" s="1768"/>
      <c r="R62" s="1590"/>
      <c r="S62" s="1591"/>
      <c r="T62" s="1592"/>
      <c r="U62" s="31"/>
      <c r="V62" s="31"/>
      <c r="W62" s="141"/>
      <c r="X62" s="150" t="s">
        <v>50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9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3"/>
      <c r="BF62" s="33"/>
      <c r="BG62" s="425"/>
      <c r="BH62" s="425"/>
      <c r="BJ62" s="427"/>
    </row>
    <row r="63" spans="1:62" s="436" customFormat="1" ht="24" customHeight="1">
      <c r="A63" s="606" t="s">
        <v>664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1593">
        <f>L60+L61</f>
        <v>131861.34</v>
      </c>
      <c r="M63" s="1594"/>
      <c r="N63" s="1594"/>
      <c r="O63" s="1594"/>
      <c r="P63" s="1594"/>
      <c r="Q63" s="1595"/>
      <c r="R63" s="49"/>
      <c r="S63" s="49"/>
      <c r="T63" s="150"/>
      <c r="U63" s="141"/>
      <c r="V63" s="31"/>
      <c r="W63" s="150" t="s">
        <v>51</v>
      </c>
      <c r="X63" s="14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9"/>
      <c r="AT63" s="31"/>
      <c r="AU63" s="33"/>
      <c r="AV63" s="33"/>
      <c r="AW63" s="33"/>
      <c r="AX63" s="33"/>
      <c r="AY63" s="33"/>
      <c r="AZ63" s="33"/>
      <c r="BA63" s="33"/>
      <c r="BB63" s="33"/>
      <c r="BC63" s="33"/>
      <c r="BD63" s="31"/>
      <c r="BE63" s="33"/>
      <c r="BF63" s="33"/>
      <c r="BG63" s="425"/>
      <c r="BH63" s="425"/>
    </row>
    <row r="64" spans="1:62" s="436" customFormat="1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150"/>
      <c r="U64" s="141"/>
      <c r="V64" s="31"/>
      <c r="W64" s="141"/>
      <c r="X64" s="150" t="s">
        <v>65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1"/>
      <c r="BE64" s="31"/>
      <c r="BF64" s="33"/>
      <c r="BG64" s="425"/>
      <c r="BH64" s="425"/>
      <c r="BJ64" s="427"/>
    </row>
    <row r="65" spans="1:62" s="436" customFormat="1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141"/>
      <c r="U65" s="150"/>
      <c r="V65" s="31"/>
      <c r="W65" s="150"/>
      <c r="X65" s="14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9"/>
      <c r="AT65" s="31"/>
      <c r="AU65" s="33"/>
      <c r="AV65" s="33"/>
      <c r="AW65" s="33"/>
      <c r="AX65" s="33"/>
      <c r="AY65" s="33"/>
      <c r="AZ65" s="33"/>
      <c r="BA65" s="33"/>
      <c r="BB65" s="33"/>
      <c r="BC65" s="33"/>
      <c r="BD65" s="31"/>
      <c r="BE65" s="31"/>
      <c r="BF65" s="33"/>
      <c r="BG65" s="425"/>
      <c r="BH65" s="425"/>
      <c r="BJ65" s="427"/>
    </row>
    <row r="66" spans="1:62" s="436" customFormat="1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141"/>
      <c r="X66" s="15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9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3"/>
      <c r="BG66" s="425"/>
      <c r="BH66" s="425"/>
      <c r="BJ66" s="427"/>
    </row>
    <row r="67" spans="1:62" s="436" customFormat="1" ht="20.25" customHeight="1">
      <c r="A67" s="165" t="s">
        <v>226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1"/>
      <c r="BF67" s="33"/>
      <c r="BG67" s="425"/>
      <c r="BH67" s="425"/>
      <c r="BJ67" s="427"/>
    </row>
    <row r="68" spans="1:62" s="436" customFormat="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9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3"/>
      <c r="BG68" s="425"/>
      <c r="BH68" s="425"/>
      <c r="BJ68" s="427"/>
    </row>
    <row r="69" spans="1:62" s="436" customFormat="1" ht="15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223" t="s">
        <v>388</v>
      </c>
      <c r="O69" s="1223"/>
      <c r="P69" s="1223"/>
      <c r="Q69" s="1223"/>
      <c r="R69" s="1223" t="s">
        <v>227</v>
      </c>
      <c r="S69" s="1223"/>
      <c r="T69" s="1223"/>
      <c r="U69" s="1223"/>
      <c r="V69" s="1223"/>
      <c r="W69" s="1223"/>
      <c r="X69" s="1223"/>
      <c r="Y69" s="1223" t="s">
        <v>228</v>
      </c>
      <c r="Z69" s="1223"/>
      <c r="AA69" s="1223"/>
      <c r="AB69" s="1223"/>
      <c r="AC69" s="1223"/>
      <c r="AD69" s="1223"/>
      <c r="AE69" s="1223" t="s">
        <v>165</v>
      </c>
      <c r="AF69" s="1223"/>
      <c r="AG69" s="1223"/>
      <c r="AH69" s="1223"/>
      <c r="AI69" s="1223"/>
      <c r="AJ69" s="1223"/>
      <c r="AK69" s="1223"/>
      <c r="AL69" s="1223" t="s">
        <v>229</v>
      </c>
      <c r="AM69" s="1223"/>
      <c r="AN69" s="1223"/>
      <c r="AO69" s="1223"/>
      <c r="AP69" s="1223"/>
      <c r="AQ69" s="1223"/>
      <c r="AR69" s="1223"/>
      <c r="AS69" s="39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3"/>
      <c r="BG69" s="425"/>
      <c r="BH69" s="425"/>
      <c r="BJ69" s="427"/>
    </row>
    <row r="70" spans="1:62" s="436" customFormat="1" ht="15.75">
      <c r="A70" s="166"/>
      <c r="B70" s="1603" t="s">
        <v>230</v>
      </c>
      <c r="C70" s="1603"/>
      <c r="D70" s="1603"/>
      <c r="E70" s="1603"/>
      <c r="F70" s="1603"/>
      <c r="G70" s="1603"/>
      <c r="H70" s="1603"/>
      <c r="I70" s="1603"/>
      <c r="J70" s="1603"/>
      <c r="K70" s="1603"/>
      <c r="L70" s="1603"/>
      <c r="M70" s="1604"/>
      <c r="N70" s="1223" t="s">
        <v>389</v>
      </c>
      <c r="O70" s="1223"/>
      <c r="P70" s="1223"/>
      <c r="Q70" s="1223"/>
      <c r="R70" s="1223"/>
      <c r="S70" s="1223"/>
      <c r="T70" s="1223"/>
      <c r="U70" s="1223"/>
      <c r="V70" s="1223"/>
      <c r="W70" s="1223"/>
      <c r="X70" s="1223"/>
      <c r="Y70" s="1223" t="s">
        <v>390</v>
      </c>
      <c r="Z70" s="1223"/>
      <c r="AA70" s="1223"/>
      <c r="AB70" s="1223"/>
      <c r="AC70" s="1223"/>
      <c r="AD70" s="1223"/>
      <c r="AE70" s="1223" t="s">
        <v>231</v>
      </c>
      <c r="AF70" s="1223"/>
      <c r="AG70" s="1223"/>
      <c r="AH70" s="1223"/>
      <c r="AI70" s="1223"/>
      <c r="AJ70" s="1223"/>
      <c r="AK70" s="1223"/>
      <c r="AL70" s="1223" t="s">
        <v>232</v>
      </c>
      <c r="AM70" s="1223"/>
      <c r="AN70" s="1223"/>
      <c r="AO70" s="1223"/>
      <c r="AP70" s="1223"/>
      <c r="AQ70" s="1223"/>
      <c r="AR70" s="1223"/>
      <c r="AS70" s="39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3"/>
      <c r="BG70" s="425"/>
      <c r="BH70" s="425"/>
      <c r="BJ70" s="427"/>
    </row>
    <row r="71" spans="1:62" s="436" customFormat="1" ht="15.75">
      <c r="A71" s="1596" t="s">
        <v>415</v>
      </c>
      <c r="B71" s="148" t="s">
        <v>233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51"/>
      <c r="N71" s="1360" t="s">
        <v>154</v>
      </c>
      <c r="O71" s="1360"/>
      <c r="P71" s="1360"/>
      <c r="Q71" s="1360"/>
      <c r="R71" s="1781">
        <f>L60</f>
        <v>128692.98</v>
      </c>
      <c r="S71" s="1781"/>
      <c r="T71" s="1781"/>
      <c r="U71" s="1781"/>
      <c r="V71" s="1781"/>
      <c r="W71" s="1781"/>
      <c r="X71" s="1781"/>
      <c r="Y71" s="1509">
        <v>0.5</v>
      </c>
      <c r="Z71" s="1510"/>
      <c r="AA71" s="1510"/>
      <c r="AB71" s="1510"/>
      <c r="AC71" s="1735" t="s">
        <v>305</v>
      </c>
      <c r="AD71" s="1736"/>
      <c r="AE71" s="1619">
        <f>R71*Y71/100</f>
        <v>643.46489999999994</v>
      </c>
      <c r="AF71" s="1619"/>
      <c r="AG71" s="1619"/>
      <c r="AH71" s="1619"/>
      <c r="AI71" s="1619"/>
      <c r="AJ71" s="1619"/>
      <c r="AK71" s="1619"/>
      <c r="AL71" s="1511">
        <f>AE71</f>
        <v>643.46489999999994</v>
      </c>
      <c r="AM71" s="1511"/>
      <c r="AN71" s="1511"/>
      <c r="AO71" s="1511"/>
      <c r="AP71" s="1511"/>
      <c r="AQ71" s="1511"/>
      <c r="AR71" s="1511"/>
      <c r="AS71" s="39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3"/>
      <c r="BG71" s="425"/>
      <c r="BH71" s="425"/>
      <c r="BJ71" s="427"/>
    </row>
    <row r="72" spans="1:62" s="436" customFormat="1" ht="16.5" thickBot="1">
      <c r="A72" s="1597"/>
      <c r="B72" s="456" t="s">
        <v>234</v>
      </c>
      <c r="C72" s="457"/>
      <c r="D72" s="457"/>
      <c r="E72" s="457"/>
      <c r="F72" s="457"/>
      <c r="G72" s="457"/>
      <c r="H72" s="457"/>
      <c r="I72" s="457"/>
      <c r="J72" s="457"/>
      <c r="K72" s="457"/>
      <c r="L72" s="457"/>
      <c r="M72" s="458"/>
      <c r="N72" s="1526" t="s">
        <v>154</v>
      </c>
      <c r="O72" s="1526"/>
      <c r="P72" s="1526"/>
      <c r="Q72" s="1526"/>
      <c r="R72" s="1760">
        <f>L61</f>
        <v>3168.36</v>
      </c>
      <c r="S72" s="1760"/>
      <c r="T72" s="1760"/>
      <c r="U72" s="1760"/>
      <c r="V72" s="1760"/>
      <c r="W72" s="1760"/>
      <c r="X72" s="1760"/>
      <c r="Y72" s="1755">
        <v>0.5</v>
      </c>
      <c r="Z72" s="1756"/>
      <c r="AA72" s="1756"/>
      <c r="AB72" s="1756"/>
      <c r="AC72" s="1757" t="s">
        <v>305</v>
      </c>
      <c r="AD72" s="1758"/>
      <c r="AE72" s="1759">
        <f>R72*Y72/100</f>
        <v>15.841800000000001</v>
      </c>
      <c r="AF72" s="1759"/>
      <c r="AG72" s="1759"/>
      <c r="AH72" s="1759"/>
      <c r="AI72" s="1759"/>
      <c r="AJ72" s="1759"/>
      <c r="AK72" s="1759"/>
      <c r="AL72" s="1511">
        <f>AE72</f>
        <v>15.841800000000001</v>
      </c>
      <c r="AM72" s="1511"/>
      <c r="AN72" s="1511"/>
      <c r="AO72" s="1511"/>
      <c r="AP72" s="1511"/>
      <c r="AQ72" s="1511"/>
      <c r="AR72" s="1511"/>
      <c r="AS72" s="39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3"/>
      <c r="BG72" s="425"/>
      <c r="BH72" s="425"/>
      <c r="BJ72" s="427"/>
    </row>
    <row r="73" spans="1:62" s="436" customFormat="1" ht="22.5" customHeight="1" thickTop="1">
      <c r="A73" s="167"/>
      <c r="B73" s="1762" t="s">
        <v>235</v>
      </c>
      <c r="C73" s="1762"/>
      <c r="D73" s="1762"/>
      <c r="E73" s="1762"/>
      <c r="F73" s="1762"/>
      <c r="G73" s="1762"/>
      <c r="H73" s="1762"/>
      <c r="I73" s="1762"/>
      <c r="J73" s="1762"/>
      <c r="K73" s="1762"/>
      <c r="L73" s="1762"/>
      <c r="M73" s="1762"/>
      <c r="N73" s="1754"/>
      <c r="O73" s="1754"/>
      <c r="P73" s="1754"/>
      <c r="Q73" s="1754"/>
      <c r="R73" s="1754"/>
      <c r="S73" s="1754"/>
      <c r="T73" s="1754"/>
      <c r="U73" s="1754"/>
      <c r="V73" s="1754"/>
      <c r="W73" s="1754"/>
      <c r="X73" s="1754"/>
      <c r="Y73" s="1766"/>
      <c r="Z73" s="1766"/>
      <c r="AA73" s="1766"/>
      <c r="AB73" s="1766"/>
      <c r="AC73" s="1766"/>
      <c r="AD73" s="1766"/>
      <c r="AE73" s="1754"/>
      <c r="AF73" s="1754"/>
      <c r="AG73" s="1754"/>
      <c r="AH73" s="1754"/>
      <c r="AI73" s="1754"/>
      <c r="AJ73" s="1754"/>
      <c r="AK73" s="1754"/>
      <c r="AL73" s="1754"/>
      <c r="AM73" s="1754"/>
      <c r="AN73" s="1754"/>
      <c r="AO73" s="1754"/>
      <c r="AP73" s="1754"/>
      <c r="AQ73" s="1754"/>
      <c r="AR73" s="1754"/>
      <c r="AS73" s="39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433"/>
      <c r="BH73" s="433"/>
      <c r="BJ73" s="437"/>
    </row>
    <row r="74" spans="1:62" s="436" customFormat="1" ht="16.5" thickBot="1">
      <c r="A74" s="168"/>
      <c r="B74" s="169" t="s">
        <v>236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69"/>
      <c r="Z74" s="1769"/>
      <c r="AA74" s="1769"/>
      <c r="AB74" s="1769"/>
      <c r="AC74" s="1769"/>
      <c r="AD74" s="1769"/>
      <c r="AE74" s="1761"/>
      <c r="AF74" s="1761"/>
      <c r="AG74" s="1761"/>
      <c r="AH74" s="1761"/>
      <c r="AI74" s="1761"/>
      <c r="AJ74" s="1761"/>
      <c r="AK74" s="1761"/>
      <c r="AL74" s="1761"/>
      <c r="AM74" s="1761"/>
      <c r="AN74" s="1761"/>
      <c r="AO74" s="1761"/>
      <c r="AP74" s="1761"/>
      <c r="AQ74" s="1761"/>
      <c r="AR74" s="1761"/>
      <c r="AS74" s="39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433"/>
      <c r="BH74" s="433"/>
      <c r="BJ74" s="437"/>
    </row>
    <row r="75" spans="1:62" s="436" customFormat="1" ht="16.5" thickTop="1">
      <c r="A75" s="1512" t="s">
        <v>416</v>
      </c>
      <c r="B75" s="459" t="s">
        <v>237</v>
      </c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1"/>
      <c r="N75" s="1530" t="s">
        <v>425</v>
      </c>
      <c r="O75" s="1530"/>
      <c r="P75" s="1530"/>
      <c r="Q75" s="1530"/>
      <c r="R75" s="1741"/>
      <c r="S75" s="1741"/>
      <c r="T75" s="1741"/>
      <c r="U75" s="1741"/>
      <c r="V75" s="1741"/>
      <c r="W75" s="1741"/>
      <c r="X75" s="1741"/>
      <c r="Y75" s="1573">
        <v>0.01</v>
      </c>
      <c r="Z75" s="1574"/>
      <c r="AA75" s="1574"/>
      <c r="AB75" s="1574"/>
      <c r="AC75" s="1737" t="s">
        <v>154</v>
      </c>
      <c r="AD75" s="1738"/>
      <c r="AE75" s="1740">
        <f>R75*Y75</f>
        <v>0</v>
      </c>
      <c r="AF75" s="1740"/>
      <c r="AG75" s="1740"/>
      <c r="AH75" s="1740"/>
      <c r="AI75" s="1740"/>
      <c r="AJ75" s="1740"/>
      <c r="AK75" s="1740"/>
      <c r="AL75" s="1741"/>
      <c r="AM75" s="1741"/>
      <c r="AN75" s="1741"/>
      <c r="AO75" s="1741"/>
      <c r="AP75" s="1741"/>
      <c r="AQ75" s="1741"/>
      <c r="AR75" s="1741"/>
      <c r="AS75" s="39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3"/>
      <c r="BG75" s="425"/>
      <c r="BH75" s="425"/>
      <c r="BJ75" s="427"/>
    </row>
    <row r="76" spans="1:62" s="436" customFormat="1" ht="15.75">
      <c r="A76" s="1512"/>
      <c r="B76" s="148" t="s">
        <v>238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51"/>
      <c r="N76" s="1360" t="s">
        <v>425</v>
      </c>
      <c r="O76" s="1360"/>
      <c r="P76" s="1360"/>
      <c r="Q76" s="1360"/>
      <c r="R76" s="1511"/>
      <c r="S76" s="1511"/>
      <c r="T76" s="1511"/>
      <c r="U76" s="1511"/>
      <c r="V76" s="1511"/>
      <c r="W76" s="1511"/>
      <c r="X76" s="1511"/>
      <c r="Y76" s="1509">
        <v>2</v>
      </c>
      <c r="Z76" s="1510"/>
      <c r="AA76" s="1510"/>
      <c r="AB76" s="1510"/>
      <c r="AC76" s="1735" t="s">
        <v>154</v>
      </c>
      <c r="AD76" s="1736"/>
      <c r="AE76" s="1619">
        <f>R76*Y76</f>
        <v>0</v>
      </c>
      <c r="AF76" s="1619"/>
      <c r="AG76" s="1619"/>
      <c r="AH76" s="1619"/>
      <c r="AI76" s="1619"/>
      <c r="AJ76" s="1619"/>
      <c r="AK76" s="1619"/>
      <c r="AL76" s="1511"/>
      <c r="AM76" s="1511"/>
      <c r="AN76" s="1511"/>
      <c r="AO76" s="1511"/>
      <c r="AP76" s="1511"/>
      <c r="AQ76" s="1511"/>
      <c r="AR76" s="1511"/>
      <c r="AS76" s="39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3"/>
      <c r="BG76" s="425"/>
      <c r="BH76" s="425"/>
      <c r="BJ76" s="427"/>
    </row>
    <row r="77" spans="1:62" s="436" customFormat="1" ht="15.75">
      <c r="A77" s="1512"/>
      <c r="B77" s="148" t="s">
        <v>239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51"/>
      <c r="N77" s="1360" t="s">
        <v>425</v>
      </c>
      <c r="O77" s="1360"/>
      <c r="P77" s="1360"/>
      <c r="Q77" s="1360"/>
      <c r="R77" s="1511"/>
      <c r="S77" s="1511"/>
      <c r="T77" s="1511"/>
      <c r="U77" s="1511"/>
      <c r="V77" s="1511"/>
      <c r="W77" s="1511"/>
      <c r="X77" s="1511"/>
      <c r="Y77" s="1509">
        <v>0.03</v>
      </c>
      <c r="Z77" s="1510"/>
      <c r="AA77" s="1510"/>
      <c r="AB77" s="1510"/>
      <c r="AC77" s="1735" t="s">
        <v>154</v>
      </c>
      <c r="AD77" s="1736"/>
      <c r="AE77" s="1619">
        <f>R77*Y77</f>
        <v>0</v>
      </c>
      <c r="AF77" s="1619"/>
      <c r="AG77" s="1619"/>
      <c r="AH77" s="1619"/>
      <c r="AI77" s="1619"/>
      <c r="AJ77" s="1619"/>
      <c r="AK77" s="1619"/>
      <c r="AL77" s="1511"/>
      <c r="AM77" s="1511"/>
      <c r="AN77" s="1511"/>
      <c r="AO77" s="1511"/>
      <c r="AP77" s="1511"/>
      <c r="AQ77" s="1511"/>
      <c r="AR77" s="1511"/>
      <c r="AS77" s="39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3"/>
      <c r="BG77" s="425"/>
      <c r="BH77" s="425"/>
      <c r="BJ77" s="427"/>
    </row>
    <row r="78" spans="1:62" s="436" customFormat="1" ht="15.75">
      <c r="A78" s="171"/>
      <c r="B78" s="148" t="s">
        <v>240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51"/>
      <c r="N78" s="1360" t="s">
        <v>425</v>
      </c>
      <c r="O78" s="1360"/>
      <c r="P78" s="1360"/>
      <c r="Q78" s="1360"/>
      <c r="R78" s="1511"/>
      <c r="S78" s="1511"/>
      <c r="T78" s="1511"/>
      <c r="U78" s="1511"/>
      <c r="V78" s="1511"/>
      <c r="W78" s="1511"/>
      <c r="X78" s="1511"/>
      <c r="Y78" s="1509">
        <v>0.03</v>
      </c>
      <c r="Z78" s="1510"/>
      <c r="AA78" s="1510"/>
      <c r="AB78" s="1510"/>
      <c r="AC78" s="1735" t="s">
        <v>154</v>
      </c>
      <c r="AD78" s="1736"/>
      <c r="AE78" s="1619">
        <f>R78*Y78</f>
        <v>0</v>
      </c>
      <c r="AF78" s="1619"/>
      <c r="AG78" s="1619"/>
      <c r="AH78" s="1619"/>
      <c r="AI78" s="1619"/>
      <c r="AJ78" s="1619"/>
      <c r="AK78" s="1619"/>
      <c r="AL78" s="1511"/>
      <c r="AM78" s="1511"/>
      <c r="AN78" s="1511"/>
      <c r="AO78" s="1511"/>
      <c r="AP78" s="1511"/>
      <c r="AQ78" s="1511"/>
      <c r="AR78" s="1511"/>
      <c r="AS78" s="39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3"/>
      <c r="BG78" s="425"/>
      <c r="BH78" s="425"/>
      <c r="BJ78" s="427"/>
    </row>
    <row r="79" spans="1:62" s="436" customFormat="1" ht="16.5" thickBot="1">
      <c r="A79" s="171"/>
      <c r="B79" s="462" t="s">
        <v>241</v>
      </c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4"/>
      <c r="N79" s="1752" t="s">
        <v>424</v>
      </c>
      <c r="O79" s="1752"/>
      <c r="P79" s="1752"/>
      <c r="Q79" s="1752"/>
      <c r="R79" s="1753"/>
      <c r="S79" s="1753"/>
      <c r="T79" s="1753"/>
      <c r="U79" s="1753"/>
      <c r="V79" s="1753"/>
      <c r="W79" s="1753"/>
      <c r="X79" s="1753"/>
      <c r="Y79" s="1750">
        <v>1E-3</v>
      </c>
      <c r="Z79" s="1751"/>
      <c r="AA79" s="1751"/>
      <c r="AB79" s="1751"/>
      <c r="AC79" s="1614" t="s">
        <v>154</v>
      </c>
      <c r="AD79" s="1615"/>
      <c r="AE79" s="1623">
        <f>R79*Y79</f>
        <v>0</v>
      </c>
      <c r="AF79" s="1623"/>
      <c r="AG79" s="1623"/>
      <c r="AH79" s="1623"/>
      <c r="AI79" s="1623"/>
      <c r="AJ79" s="1623"/>
      <c r="AK79" s="1623"/>
      <c r="AL79" s="1753"/>
      <c r="AM79" s="1753"/>
      <c r="AN79" s="1753"/>
      <c r="AO79" s="1753"/>
      <c r="AP79" s="1753"/>
      <c r="AQ79" s="1753"/>
      <c r="AR79" s="1753"/>
      <c r="AS79" s="39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3"/>
      <c r="BG79" s="425"/>
      <c r="BH79" s="425"/>
      <c r="BJ79" s="427"/>
    </row>
    <row r="80" spans="1:62" s="436" customFormat="1" ht="19.5" customHeight="1" thickTop="1" thickBot="1">
      <c r="A80" s="172"/>
      <c r="B80" s="1613" t="s">
        <v>242</v>
      </c>
      <c r="C80" s="1613"/>
      <c r="D80" s="1613"/>
      <c r="E80" s="1613"/>
      <c r="F80" s="1613"/>
      <c r="G80" s="1613"/>
      <c r="H80" s="1613"/>
      <c r="I80" s="1613"/>
      <c r="J80" s="1613"/>
      <c r="K80" s="1613"/>
      <c r="L80" s="1613"/>
      <c r="M80" s="1613"/>
      <c r="N80" s="1616"/>
      <c r="O80" s="1616"/>
      <c r="P80" s="1616"/>
      <c r="Q80" s="1616"/>
      <c r="R80" s="1616"/>
      <c r="S80" s="1616"/>
      <c r="T80" s="1616"/>
      <c r="U80" s="1616"/>
      <c r="V80" s="1616"/>
      <c r="W80" s="1616"/>
      <c r="X80" s="1616"/>
      <c r="Y80" s="1748"/>
      <c r="Z80" s="1748"/>
      <c r="AA80" s="1748"/>
      <c r="AB80" s="1748"/>
      <c r="AC80" s="1748"/>
      <c r="AD80" s="1748"/>
      <c r="AE80" s="1616"/>
      <c r="AF80" s="1616"/>
      <c r="AG80" s="1616"/>
      <c r="AH80" s="1616"/>
      <c r="AI80" s="1616"/>
      <c r="AJ80" s="1616"/>
      <c r="AK80" s="1616"/>
      <c r="AL80" s="1616"/>
      <c r="AM80" s="1616"/>
      <c r="AN80" s="1616"/>
      <c r="AO80" s="1616"/>
      <c r="AP80" s="1616"/>
      <c r="AQ80" s="1616"/>
      <c r="AR80" s="1616"/>
      <c r="AS80" s="39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433"/>
      <c r="BH80" s="433"/>
      <c r="BJ80" s="437"/>
    </row>
    <row r="81" spans="1:62" s="436" customFormat="1" ht="16.5" thickTop="1">
      <c r="A81" s="1512" t="s">
        <v>417</v>
      </c>
      <c r="B81" s="465" t="s">
        <v>243</v>
      </c>
      <c r="C81" s="466"/>
      <c r="D81" s="466"/>
      <c r="E81" s="466"/>
      <c r="F81" s="466"/>
      <c r="G81" s="466"/>
      <c r="H81" s="466"/>
      <c r="I81" s="466"/>
      <c r="J81" s="466"/>
      <c r="K81" s="466"/>
      <c r="L81" s="466"/>
      <c r="M81" s="467"/>
      <c r="N81" s="1530" t="s">
        <v>244</v>
      </c>
      <c r="O81" s="1530"/>
      <c r="P81" s="1530"/>
      <c r="Q81" s="1530"/>
      <c r="R81" s="1741"/>
      <c r="S81" s="1741"/>
      <c r="T81" s="1741"/>
      <c r="U81" s="1741"/>
      <c r="V81" s="1741"/>
      <c r="W81" s="1741"/>
      <c r="X81" s="1741"/>
      <c r="Y81" s="1573">
        <v>2</v>
      </c>
      <c r="Z81" s="1574"/>
      <c r="AA81" s="1574"/>
      <c r="AB81" s="1574"/>
      <c r="AC81" s="1737" t="s">
        <v>154</v>
      </c>
      <c r="AD81" s="1738"/>
      <c r="AE81" s="1740">
        <f t="shared" ref="AE81:AE86" si="1">R81*Y81</f>
        <v>0</v>
      </c>
      <c r="AF81" s="1740"/>
      <c r="AG81" s="1740"/>
      <c r="AH81" s="1740"/>
      <c r="AI81" s="1740"/>
      <c r="AJ81" s="1740"/>
      <c r="AK81" s="1740"/>
      <c r="AL81" s="1741"/>
      <c r="AM81" s="1741"/>
      <c r="AN81" s="1741"/>
      <c r="AO81" s="1741"/>
      <c r="AP81" s="1741"/>
      <c r="AQ81" s="1741"/>
      <c r="AR81" s="1741"/>
      <c r="AS81" s="39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3"/>
      <c r="BG81" s="425"/>
      <c r="BH81" s="425"/>
      <c r="BJ81" s="427"/>
    </row>
    <row r="82" spans="1:62" s="436" customFormat="1" ht="15.75">
      <c r="A82" s="1512"/>
      <c r="B82" s="148" t="s">
        <v>245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51"/>
      <c r="N82" s="1360" t="s">
        <v>244</v>
      </c>
      <c r="O82" s="1360"/>
      <c r="P82" s="1360"/>
      <c r="Q82" s="1360"/>
      <c r="R82" s="1511"/>
      <c r="S82" s="1511"/>
      <c r="T82" s="1511"/>
      <c r="U82" s="1511"/>
      <c r="V82" s="1511"/>
      <c r="W82" s="1511"/>
      <c r="X82" s="1511"/>
      <c r="Y82" s="1509">
        <v>2</v>
      </c>
      <c r="Z82" s="1510"/>
      <c r="AA82" s="1510"/>
      <c r="AB82" s="1510"/>
      <c r="AC82" s="1735" t="s">
        <v>154</v>
      </c>
      <c r="AD82" s="1736"/>
      <c r="AE82" s="1619">
        <f t="shared" si="1"/>
        <v>0</v>
      </c>
      <c r="AF82" s="1619"/>
      <c r="AG82" s="1619"/>
      <c r="AH82" s="1619"/>
      <c r="AI82" s="1619"/>
      <c r="AJ82" s="1619"/>
      <c r="AK82" s="1619"/>
      <c r="AL82" s="1511"/>
      <c r="AM82" s="1511"/>
      <c r="AN82" s="1511"/>
      <c r="AO82" s="1511"/>
      <c r="AP82" s="1511"/>
      <c r="AQ82" s="1511"/>
      <c r="AR82" s="1511"/>
      <c r="AS82" s="39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3"/>
      <c r="BG82" s="425"/>
      <c r="BH82" s="425"/>
      <c r="BJ82" s="427"/>
    </row>
    <row r="83" spans="1:62" s="436" customFormat="1" ht="15.75">
      <c r="A83" s="1512"/>
      <c r="B83" s="148" t="s">
        <v>246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51"/>
      <c r="N83" s="1360" t="s">
        <v>247</v>
      </c>
      <c r="O83" s="1360"/>
      <c r="P83" s="1360"/>
      <c r="Q83" s="1360"/>
      <c r="R83" s="1511"/>
      <c r="S83" s="1511"/>
      <c r="T83" s="1511"/>
      <c r="U83" s="1511"/>
      <c r="V83" s="1511"/>
      <c r="W83" s="1511"/>
      <c r="X83" s="1511"/>
      <c r="Y83" s="1509">
        <v>0.04</v>
      </c>
      <c r="Z83" s="1510"/>
      <c r="AA83" s="1510"/>
      <c r="AB83" s="1510"/>
      <c r="AC83" s="1735" t="s">
        <v>154</v>
      </c>
      <c r="AD83" s="1736"/>
      <c r="AE83" s="1619">
        <f t="shared" si="1"/>
        <v>0</v>
      </c>
      <c r="AF83" s="1619"/>
      <c r="AG83" s="1619"/>
      <c r="AH83" s="1619"/>
      <c r="AI83" s="1619"/>
      <c r="AJ83" s="1619"/>
      <c r="AK83" s="1619"/>
      <c r="AL83" s="1511"/>
      <c r="AM83" s="1511"/>
      <c r="AN83" s="1511"/>
      <c r="AO83" s="1511"/>
      <c r="AP83" s="1511"/>
      <c r="AQ83" s="1511"/>
      <c r="AR83" s="1511"/>
      <c r="AS83" s="39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3"/>
      <c r="BG83" s="425"/>
      <c r="BH83" s="425"/>
      <c r="BJ83" s="427"/>
    </row>
    <row r="84" spans="1:62" s="436" customFormat="1" ht="15.75">
      <c r="A84" s="171"/>
      <c r="B84" s="148" t="s">
        <v>248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51"/>
      <c r="N84" s="1360" t="s">
        <v>247</v>
      </c>
      <c r="O84" s="1360"/>
      <c r="P84" s="1360"/>
      <c r="Q84" s="1360"/>
      <c r="R84" s="1511"/>
      <c r="S84" s="1511"/>
      <c r="T84" s="1511"/>
      <c r="U84" s="1511"/>
      <c r="V84" s="1511"/>
      <c r="W84" s="1511"/>
      <c r="X84" s="1511"/>
      <c r="Y84" s="1742">
        <v>5.0000000000000001E-3</v>
      </c>
      <c r="Z84" s="1743"/>
      <c r="AA84" s="1743"/>
      <c r="AB84" s="1743"/>
      <c r="AC84" s="1735" t="s">
        <v>154</v>
      </c>
      <c r="AD84" s="1736"/>
      <c r="AE84" s="1619">
        <f t="shared" si="1"/>
        <v>0</v>
      </c>
      <c r="AF84" s="1619"/>
      <c r="AG84" s="1619"/>
      <c r="AH84" s="1619"/>
      <c r="AI84" s="1619"/>
      <c r="AJ84" s="1619"/>
      <c r="AK84" s="1619"/>
      <c r="AL84" s="1511"/>
      <c r="AM84" s="1511"/>
      <c r="AN84" s="1511"/>
      <c r="AO84" s="1511"/>
      <c r="AP84" s="1511"/>
      <c r="AQ84" s="1511"/>
      <c r="AR84" s="1511"/>
      <c r="AS84" s="39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3"/>
      <c r="BG84" s="425"/>
      <c r="BH84" s="425"/>
      <c r="BJ84" s="427"/>
    </row>
    <row r="85" spans="1:62" s="436" customFormat="1" ht="16.5" thickBot="1">
      <c r="A85" s="171"/>
      <c r="B85" s="462" t="s">
        <v>249</v>
      </c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4"/>
      <c r="N85" s="1752" t="s">
        <v>247</v>
      </c>
      <c r="O85" s="1752"/>
      <c r="P85" s="1752"/>
      <c r="Q85" s="1752"/>
      <c r="R85" s="1753"/>
      <c r="S85" s="1753"/>
      <c r="T85" s="1753"/>
      <c r="U85" s="1753"/>
      <c r="V85" s="1753"/>
      <c r="W85" s="1753"/>
      <c r="X85" s="1753"/>
      <c r="Y85" s="1750">
        <v>7.4999999999999997E-2</v>
      </c>
      <c r="Z85" s="1751"/>
      <c r="AA85" s="1751"/>
      <c r="AB85" s="1751"/>
      <c r="AC85" s="1614" t="s">
        <v>154</v>
      </c>
      <c r="AD85" s="1615"/>
      <c r="AE85" s="1623">
        <f t="shared" si="1"/>
        <v>0</v>
      </c>
      <c r="AF85" s="1623"/>
      <c r="AG85" s="1623"/>
      <c r="AH85" s="1623"/>
      <c r="AI85" s="1623"/>
      <c r="AJ85" s="1623"/>
      <c r="AK85" s="1623"/>
      <c r="AL85" s="1753"/>
      <c r="AM85" s="1753"/>
      <c r="AN85" s="1753"/>
      <c r="AO85" s="1753"/>
      <c r="AP85" s="1753"/>
      <c r="AQ85" s="1753"/>
      <c r="AR85" s="1753"/>
      <c r="AS85" s="39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3"/>
      <c r="BG85" s="425"/>
      <c r="BH85" s="425"/>
      <c r="BJ85" s="427"/>
    </row>
    <row r="86" spans="1:62" s="436" customFormat="1" ht="21" customHeight="1" thickBot="1">
      <c r="A86" s="173" t="s">
        <v>419</v>
      </c>
      <c r="B86" s="468" t="s">
        <v>250</v>
      </c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70"/>
      <c r="N86" s="1770" t="s">
        <v>425</v>
      </c>
      <c r="O86" s="1770"/>
      <c r="P86" s="1770"/>
      <c r="Q86" s="1770"/>
      <c r="R86" s="1739"/>
      <c r="S86" s="1739"/>
      <c r="T86" s="1739"/>
      <c r="U86" s="1739"/>
      <c r="V86" s="1739"/>
      <c r="W86" s="1739"/>
      <c r="X86" s="1739"/>
      <c r="Y86" s="1779">
        <v>1.5</v>
      </c>
      <c r="Z86" s="1780"/>
      <c r="AA86" s="1780"/>
      <c r="AB86" s="1780"/>
      <c r="AC86" s="1746" t="s">
        <v>154</v>
      </c>
      <c r="AD86" s="1747"/>
      <c r="AE86" s="1795">
        <f t="shared" si="1"/>
        <v>0</v>
      </c>
      <c r="AF86" s="1795"/>
      <c r="AG86" s="1795"/>
      <c r="AH86" s="1795"/>
      <c r="AI86" s="1795"/>
      <c r="AJ86" s="1795"/>
      <c r="AK86" s="1795"/>
      <c r="AL86" s="1739"/>
      <c r="AM86" s="1739"/>
      <c r="AN86" s="1739"/>
      <c r="AO86" s="1739"/>
      <c r="AP86" s="1739"/>
      <c r="AQ86" s="1739"/>
      <c r="AR86" s="1739"/>
      <c r="AS86" s="39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3"/>
      <c r="BG86" s="425"/>
      <c r="BH86" s="425"/>
      <c r="BJ86" s="427"/>
    </row>
    <row r="87" spans="1:62" s="436" customFormat="1" ht="21.75" customHeight="1" thickTop="1" thickBot="1">
      <c r="A87" s="172"/>
      <c r="B87" s="1613" t="s">
        <v>251</v>
      </c>
      <c r="C87" s="1613"/>
      <c r="D87" s="1613"/>
      <c r="E87" s="1613"/>
      <c r="F87" s="1613"/>
      <c r="G87" s="1613"/>
      <c r="H87" s="1613"/>
      <c r="I87" s="1613"/>
      <c r="J87" s="1613"/>
      <c r="K87" s="1613"/>
      <c r="L87" s="1613"/>
      <c r="M87" s="1613"/>
      <c r="N87" s="1616"/>
      <c r="O87" s="1616"/>
      <c r="P87" s="1616"/>
      <c r="Q87" s="1616"/>
      <c r="R87" s="1616"/>
      <c r="S87" s="1616"/>
      <c r="T87" s="1616"/>
      <c r="U87" s="1616"/>
      <c r="V87" s="1616"/>
      <c r="W87" s="1616"/>
      <c r="X87" s="1616"/>
      <c r="Y87" s="1748"/>
      <c r="Z87" s="1748"/>
      <c r="AA87" s="1748"/>
      <c r="AB87" s="1748"/>
      <c r="AC87" s="1748"/>
      <c r="AD87" s="1748"/>
      <c r="AE87" s="1616"/>
      <c r="AF87" s="1616"/>
      <c r="AG87" s="1616"/>
      <c r="AH87" s="1616"/>
      <c r="AI87" s="1616"/>
      <c r="AJ87" s="1616"/>
      <c r="AK87" s="1616"/>
      <c r="AL87" s="1616"/>
      <c r="AM87" s="1616"/>
      <c r="AN87" s="1616"/>
      <c r="AO87" s="1616"/>
      <c r="AP87" s="1616"/>
      <c r="AQ87" s="1616"/>
      <c r="AR87" s="1616"/>
      <c r="AS87" s="39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433"/>
      <c r="BH87" s="433"/>
      <c r="BJ87" s="437"/>
    </row>
    <row r="88" spans="1:62" s="436" customFormat="1" ht="18" customHeight="1" thickTop="1">
      <c r="A88" s="1627" t="s">
        <v>420</v>
      </c>
      <c r="B88" s="465" t="s">
        <v>252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7"/>
      <c r="N88" s="1530" t="s">
        <v>253</v>
      </c>
      <c r="O88" s="1530"/>
      <c r="P88" s="1530"/>
      <c r="Q88" s="1530"/>
      <c r="R88" s="1741"/>
      <c r="S88" s="1741"/>
      <c r="T88" s="1741"/>
      <c r="U88" s="1741"/>
      <c r="V88" s="1741"/>
      <c r="W88" s="1741"/>
      <c r="X88" s="1741"/>
      <c r="Y88" s="1573">
        <v>5</v>
      </c>
      <c r="Z88" s="1574"/>
      <c r="AA88" s="1574"/>
      <c r="AB88" s="1574"/>
      <c r="AC88" s="1737" t="s">
        <v>154</v>
      </c>
      <c r="AD88" s="1738"/>
      <c r="AE88" s="1619">
        <f>R88*Y88</f>
        <v>0</v>
      </c>
      <c r="AF88" s="1619"/>
      <c r="AG88" s="1619"/>
      <c r="AH88" s="1619"/>
      <c r="AI88" s="1619"/>
      <c r="AJ88" s="1619"/>
      <c r="AK88" s="1619"/>
      <c r="AL88" s="1741"/>
      <c r="AM88" s="1741"/>
      <c r="AN88" s="1741"/>
      <c r="AO88" s="1741"/>
      <c r="AP88" s="1741"/>
      <c r="AQ88" s="1741"/>
      <c r="AR88" s="1741"/>
      <c r="AS88" s="39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3"/>
      <c r="BG88" s="425"/>
      <c r="BH88" s="425"/>
      <c r="BJ88" s="427"/>
    </row>
    <row r="89" spans="1:62" s="436" customFormat="1" ht="16.5" thickBot="1">
      <c r="A89" s="1628"/>
      <c r="B89" s="462" t="s">
        <v>254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51"/>
      <c r="N89" s="1360" t="s">
        <v>255</v>
      </c>
      <c r="O89" s="1360"/>
      <c r="P89" s="1360"/>
      <c r="Q89" s="1360"/>
      <c r="R89" s="1511"/>
      <c r="S89" s="1511"/>
      <c r="T89" s="1511"/>
      <c r="U89" s="1511"/>
      <c r="V89" s="1511"/>
      <c r="W89" s="1511"/>
      <c r="X89" s="1511"/>
      <c r="Y89" s="1509">
        <v>0.1</v>
      </c>
      <c r="Z89" s="1510"/>
      <c r="AA89" s="1510"/>
      <c r="AB89" s="1510"/>
      <c r="AC89" s="1735" t="s">
        <v>154</v>
      </c>
      <c r="AD89" s="1736"/>
      <c r="AE89" s="1619">
        <f>R89*Y89</f>
        <v>0</v>
      </c>
      <c r="AF89" s="1619"/>
      <c r="AG89" s="1619"/>
      <c r="AH89" s="1619"/>
      <c r="AI89" s="1619"/>
      <c r="AJ89" s="1619"/>
      <c r="AK89" s="1619"/>
      <c r="AL89" s="1511"/>
      <c r="AM89" s="1511"/>
      <c r="AN89" s="1511"/>
      <c r="AO89" s="1511"/>
      <c r="AP89" s="1511"/>
      <c r="AQ89" s="1511"/>
      <c r="AR89" s="1511"/>
      <c r="AS89" s="39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3"/>
      <c r="BG89" s="425"/>
      <c r="BH89" s="425"/>
      <c r="BJ89" s="427"/>
    </row>
    <row r="90" spans="1:62" s="436" customFormat="1" ht="15.75" thickTop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9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3"/>
      <c r="BG90" s="425"/>
      <c r="BH90" s="425"/>
      <c r="BJ90" s="427"/>
    </row>
    <row r="91" spans="1:62" s="436" customFormat="1" ht="15" hidden="1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5"/>
      <c r="U91" s="185"/>
      <c r="V91" s="185"/>
      <c r="W91" s="185"/>
      <c r="X91" s="185"/>
      <c r="Y91" s="185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408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409"/>
      <c r="BG91" s="442"/>
      <c r="BH91" s="442"/>
      <c r="BJ91" s="427"/>
    </row>
    <row r="92" spans="1:62" s="436" customFormat="1" ht="15" hidden="1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5"/>
      <c r="U92" s="185"/>
      <c r="V92" s="185"/>
      <c r="W92" s="185"/>
      <c r="X92" s="185"/>
      <c r="Y92" s="185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408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409"/>
      <c r="BG92" s="442"/>
      <c r="BH92" s="442"/>
      <c r="BJ92" s="427"/>
    </row>
    <row r="93" spans="1:62" s="436" customFormat="1" ht="15" hidden="1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5"/>
      <c r="U93" s="185"/>
      <c r="V93" s="185"/>
      <c r="W93" s="185"/>
      <c r="X93" s="185"/>
      <c r="Y93" s="185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408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409"/>
      <c r="BG93" s="442"/>
      <c r="BH93" s="442"/>
      <c r="BJ93" s="427"/>
    </row>
    <row r="94" spans="1:62" s="436" customFormat="1" ht="15" hidden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9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3"/>
      <c r="BG94" s="425"/>
      <c r="BH94" s="425"/>
      <c r="BJ94" s="427"/>
    </row>
    <row r="95" spans="1:62" s="436" customFormat="1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9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3"/>
      <c r="BG95" s="425"/>
      <c r="BH95" s="425"/>
      <c r="BJ95" s="427"/>
    </row>
    <row r="96" spans="1:62" s="426" customFormat="1" ht="18.75">
      <c r="A96" s="174" t="s">
        <v>306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144"/>
      <c r="U96" s="144"/>
      <c r="V96" s="144"/>
      <c r="W96" s="144"/>
      <c r="X96" s="144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1"/>
      <c r="BF96" s="33"/>
      <c r="BG96" s="425"/>
      <c r="BH96" s="425"/>
      <c r="BJ96" s="427"/>
    </row>
    <row r="97" spans="1:62" ht="15.75">
      <c r="A97" s="43"/>
      <c r="B97" s="43"/>
      <c r="C97" s="43"/>
      <c r="D97" s="43"/>
      <c r="E97" s="43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141"/>
      <c r="U97" s="141"/>
      <c r="V97" s="141"/>
      <c r="W97" s="141"/>
      <c r="X97" s="14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44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425"/>
      <c r="BH97" s="425"/>
      <c r="BJ97" s="427"/>
    </row>
    <row r="98" spans="1:62" ht="15.75">
      <c r="A98" s="152"/>
      <c r="B98" s="153"/>
      <c r="C98" s="153"/>
      <c r="D98" s="153"/>
      <c r="E98" s="153"/>
      <c r="F98" s="1360" t="s">
        <v>158</v>
      </c>
      <c r="G98" s="1360"/>
      <c r="H98" s="1360"/>
      <c r="I98" s="1360"/>
      <c r="J98" s="1360"/>
      <c r="K98" s="1360"/>
      <c r="L98" s="1360" t="s">
        <v>159</v>
      </c>
      <c r="M98" s="1360"/>
      <c r="N98" s="1360"/>
      <c r="O98" s="1360"/>
      <c r="P98" s="1360"/>
      <c r="Q98" s="1360"/>
      <c r="R98" s="31"/>
      <c r="S98" s="31"/>
      <c r="T98" s="150"/>
      <c r="U98" s="150"/>
      <c r="V98" s="150" t="s">
        <v>186</v>
      </c>
      <c r="W98" s="141"/>
      <c r="X98" s="14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45"/>
      <c r="AL98" s="46"/>
      <c r="AM98" s="46"/>
      <c r="AN98" s="46"/>
      <c r="AO98" s="46"/>
      <c r="AP98" s="31"/>
      <c r="AQ98" s="31"/>
      <c r="AR98" s="31"/>
      <c r="AS98" s="39"/>
      <c r="AT98" s="31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425"/>
      <c r="BH98" s="425"/>
      <c r="BJ98" s="427"/>
    </row>
    <row r="99" spans="1:62" ht="15.75">
      <c r="A99" s="1211" t="s">
        <v>307</v>
      </c>
      <c r="B99" s="1212"/>
      <c r="C99" s="1212"/>
      <c r="D99" s="1212"/>
      <c r="E99" s="1213"/>
      <c r="F99" s="1077"/>
      <c r="G99" s="1077"/>
      <c r="H99" s="1077"/>
      <c r="I99" s="1077"/>
      <c r="J99" s="1077"/>
      <c r="K99" s="1077"/>
      <c r="L99" s="1047"/>
      <c r="M99" s="1047"/>
      <c r="N99" s="1047"/>
      <c r="O99" s="1047"/>
      <c r="P99" s="1047"/>
      <c r="Q99" s="1047"/>
      <c r="R99" s="31"/>
      <c r="S99" s="31"/>
      <c r="T99" s="150"/>
      <c r="U99" s="150"/>
      <c r="V99" s="150" t="s">
        <v>203</v>
      </c>
      <c r="W99" s="141"/>
      <c r="X99" s="14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9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425"/>
      <c r="BH99" s="425"/>
      <c r="BJ99" s="427"/>
    </row>
    <row r="100" spans="1:62" ht="15.75">
      <c r="A100" s="1211" t="s">
        <v>145</v>
      </c>
      <c r="B100" s="1212"/>
      <c r="C100" s="1212"/>
      <c r="D100" s="1212"/>
      <c r="E100" s="1213"/>
      <c r="F100" s="1077"/>
      <c r="G100" s="1077"/>
      <c r="H100" s="1077"/>
      <c r="I100" s="1077"/>
      <c r="J100" s="1077"/>
      <c r="K100" s="1077"/>
      <c r="L100" s="1047"/>
      <c r="M100" s="1047"/>
      <c r="N100" s="1047"/>
      <c r="O100" s="1047"/>
      <c r="P100" s="1047"/>
      <c r="Q100" s="1047"/>
      <c r="R100" s="31"/>
      <c r="S100" s="31"/>
      <c r="T100" s="150"/>
      <c r="U100" s="150"/>
      <c r="V100" s="150" t="s">
        <v>1579</v>
      </c>
      <c r="W100" s="162"/>
      <c r="X100" s="161"/>
      <c r="Y100" s="46"/>
      <c r="Z100" s="46"/>
      <c r="AA100" s="46"/>
      <c r="AB100" s="46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9"/>
      <c r="AT100" s="31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425"/>
      <c r="BH100" s="425"/>
      <c r="BJ100" s="427"/>
    </row>
    <row r="101" spans="1:62" ht="15.75">
      <c r="A101" s="1211" t="s">
        <v>117</v>
      </c>
      <c r="B101" s="1212"/>
      <c r="C101" s="1212"/>
      <c r="D101" s="1212"/>
      <c r="E101" s="1213"/>
      <c r="F101" s="1077"/>
      <c r="G101" s="1077"/>
      <c r="H101" s="1077"/>
      <c r="I101" s="1077"/>
      <c r="J101" s="1077"/>
      <c r="K101" s="1077"/>
      <c r="L101" s="1047"/>
      <c r="M101" s="1047"/>
      <c r="N101" s="1047"/>
      <c r="O101" s="1047"/>
      <c r="P101" s="1047"/>
      <c r="Q101" s="1047"/>
      <c r="R101" s="31"/>
      <c r="S101" s="31"/>
      <c r="T101" s="150"/>
      <c r="U101" s="150"/>
      <c r="V101" s="150" t="s">
        <v>1580</v>
      </c>
      <c r="W101" s="164"/>
      <c r="X101" s="163"/>
      <c r="Y101" s="47"/>
      <c r="Z101" s="47"/>
      <c r="AA101" s="47"/>
      <c r="AB101" s="47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3"/>
      <c r="AZ101" s="33"/>
      <c r="BA101" s="33"/>
      <c r="BB101" s="33"/>
      <c r="BC101" s="33"/>
      <c r="BD101" s="33"/>
      <c r="BE101" s="33"/>
      <c r="BF101" s="33"/>
      <c r="BG101" s="425"/>
      <c r="BH101" s="425"/>
      <c r="BJ101" s="427"/>
    </row>
    <row r="102" spans="1:62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856"/>
      <c r="V102" s="856" t="s">
        <v>204</v>
      </c>
      <c r="W102" s="141"/>
      <c r="X102" s="14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3"/>
      <c r="AZ102" s="33"/>
      <c r="BA102" s="33"/>
      <c r="BB102" s="33"/>
      <c r="BC102" s="33"/>
      <c r="BD102" s="33"/>
      <c r="BE102" s="33"/>
      <c r="BF102" s="33"/>
      <c r="BG102" s="425"/>
      <c r="BH102" s="425"/>
      <c r="BJ102" s="427"/>
    </row>
    <row r="103" spans="1:62" s="436" customFormat="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9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3"/>
      <c r="BG103" s="425"/>
      <c r="BH103" s="425"/>
      <c r="BJ103" s="427"/>
    </row>
    <row r="104" spans="1:62" s="436" customFormat="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9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3"/>
      <c r="BG104" s="425"/>
      <c r="BH104" s="425"/>
      <c r="BJ104" s="427"/>
    </row>
    <row r="105" spans="1:62" s="426" customFormat="1" ht="22.5" customHeight="1">
      <c r="A105" s="137" t="s">
        <v>1697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33"/>
      <c r="BF105" s="33"/>
      <c r="BG105" s="425"/>
      <c r="BH105" s="425"/>
      <c r="BJ105" s="427"/>
    </row>
    <row r="106" spans="1:62" s="426" customFormat="1" ht="22.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3"/>
      <c r="BF106" s="33"/>
      <c r="BG106" s="425"/>
      <c r="BH106" s="425"/>
      <c r="BJ106" s="427"/>
    </row>
    <row r="107" spans="1:62" s="436" customFormat="1" ht="20.25">
      <c r="A107" s="626" t="s">
        <v>311</v>
      </c>
      <c r="B107" s="23"/>
      <c r="C107" s="23"/>
      <c r="D107" s="23"/>
      <c r="E107" s="23"/>
      <c r="F107" s="1352">
        <f>U1</f>
        <v>2012</v>
      </c>
      <c r="G107" s="1352"/>
      <c r="H107" s="1352"/>
      <c r="I107" s="1352"/>
      <c r="J107" s="1352"/>
      <c r="K107" s="1352"/>
      <c r="L107" s="1352"/>
      <c r="M107" s="1352"/>
      <c r="N107" s="31"/>
      <c r="O107" s="31"/>
      <c r="P107" s="31"/>
      <c r="Q107" s="31"/>
      <c r="R107" s="31"/>
      <c r="S107" s="31"/>
      <c r="T107" s="31"/>
      <c r="U107" s="31"/>
      <c r="V107" s="31"/>
      <c r="W107" s="184"/>
      <c r="X107" s="184"/>
      <c r="Y107" s="788" t="s">
        <v>1687</v>
      </c>
      <c r="Z107" s="788"/>
      <c r="AA107" s="788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184"/>
      <c r="AM107" s="184"/>
      <c r="AN107" s="31"/>
      <c r="AO107" s="31"/>
      <c r="AP107" s="31"/>
      <c r="AQ107" s="31"/>
      <c r="AR107" s="31"/>
      <c r="AS107" s="39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3"/>
      <c r="BG107" s="425"/>
      <c r="BH107" s="425"/>
    </row>
    <row r="108" spans="1:62" s="436" customFormat="1" ht="15.75" customHeight="1">
      <c r="A108" s="1541" t="s">
        <v>386</v>
      </c>
      <c r="B108" s="1541"/>
      <c r="C108" s="1541"/>
      <c r="D108" s="1541"/>
      <c r="E108" s="1541"/>
      <c r="F108" s="1515" t="str">
        <f>F6&amp;" - "&amp;M6&amp;P6</f>
        <v>01.01. - 31.12.2012.</v>
      </c>
      <c r="G108" s="1516"/>
      <c r="H108" s="1516"/>
      <c r="I108" s="1516"/>
      <c r="J108" s="1516"/>
      <c r="K108" s="1516"/>
      <c r="L108" s="1516"/>
      <c r="M108" s="1517"/>
      <c r="N108" s="31"/>
      <c r="O108" s="31"/>
      <c r="P108" s="31"/>
      <c r="Q108" s="31"/>
      <c r="R108" s="31"/>
      <c r="S108" s="31"/>
      <c r="T108" s="31"/>
      <c r="U108" s="31"/>
      <c r="V108" s="31"/>
      <c r="W108" s="184"/>
      <c r="X108" s="184"/>
      <c r="Y108" s="1624" t="s">
        <v>1595</v>
      </c>
      <c r="Z108" s="1625"/>
      <c r="AA108" s="1625"/>
      <c r="AB108" s="1625"/>
      <c r="AC108" s="1626"/>
      <c r="AD108" s="1605">
        <f>U1-1</f>
        <v>2011</v>
      </c>
      <c r="AE108" s="1605"/>
      <c r="AF108" s="1605"/>
      <c r="AG108" s="1605"/>
      <c r="AH108" s="1605"/>
      <c r="AI108" s="1605"/>
      <c r="AJ108" s="1605"/>
      <c r="AK108" s="1605"/>
      <c r="AL108" s="184"/>
      <c r="AM108" s="184"/>
      <c r="AN108" s="31"/>
      <c r="AO108" s="31"/>
      <c r="AP108" s="31"/>
      <c r="AQ108" s="31"/>
      <c r="AR108" s="31"/>
      <c r="AS108" s="39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3"/>
      <c r="BG108" s="425"/>
      <c r="BH108" s="425"/>
    </row>
    <row r="109" spans="1:62" s="436" customFormat="1" ht="18" customHeight="1">
      <c r="A109" s="1771" t="s">
        <v>898</v>
      </c>
      <c r="B109" s="1771"/>
      <c r="C109" s="1771"/>
      <c r="D109" s="1771"/>
      <c r="E109" s="1772"/>
      <c r="F109" s="1518"/>
      <c r="G109" s="1519"/>
      <c r="H109" s="1519"/>
      <c r="I109" s="1519"/>
      <c r="J109" s="1519"/>
      <c r="K109" s="1519"/>
      <c r="L109" s="1519"/>
      <c r="M109" s="1520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1617" t="s">
        <v>719</v>
      </c>
      <c r="Z109" s="1618"/>
      <c r="AA109" s="1618"/>
      <c r="AB109" s="1618"/>
      <c r="AC109" s="1618"/>
      <c r="AD109" s="1606" t="str">
        <f>UnosPod!F6&amp;" - "&amp;UnosPod!M6&amp;UnosPod!U1-1</f>
        <v>01.01. - 31.12.2011</v>
      </c>
      <c r="AE109" s="1606"/>
      <c r="AF109" s="1606"/>
      <c r="AG109" s="1606"/>
      <c r="AH109" s="1606"/>
      <c r="AI109" s="1606"/>
      <c r="AJ109" s="1606"/>
      <c r="AK109" s="1607"/>
      <c r="AL109" s="31"/>
      <c r="AM109" s="31"/>
      <c r="AN109" s="31"/>
      <c r="AO109" s="31"/>
      <c r="AP109" s="31"/>
      <c r="AQ109" s="31"/>
      <c r="AR109" s="31"/>
      <c r="AS109" s="39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3"/>
      <c r="BG109" s="425"/>
      <c r="BH109" s="425"/>
    </row>
    <row r="110" spans="1:62" s="436" customFormat="1" ht="15.75">
      <c r="A110" s="1610" t="s">
        <v>171</v>
      </c>
      <c r="B110" s="1611"/>
      <c r="C110" s="1611"/>
      <c r="D110" s="1611"/>
      <c r="E110" s="1612"/>
      <c r="F110" s="1193"/>
      <c r="G110" s="1194"/>
      <c r="H110" s="1194"/>
      <c r="I110" s="1194"/>
      <c r="J110" s="1194"/>
      <c r="K110" s="1194"/>
      <c r="L110" s="1194"/>
      <c r="M110" s="1194"/>
      <c r="N110" s="1620">
        <v>110</v>
      </c>
      <c r="O110" s="1330"/>
      <c r="P110" s="471"/>
      <c r="Q110" s="56"/>
      <c r="R110" s="56"/>
      <c r="S110" s="56"/>
      <c r="T110" s="56"/>
      <c r="U110" s="56"/>
      <c r="V110" s="56"/>
      <c r="W110" s="56"/>
      <c r="X110" s="56"/>
      <c r="Y110" s="1565" t="s">
        <v>721</v>
      </c>
      <c r="Z110" s="1566"/>
      <c r="AA110" s="1566"/>
      <c r="AB110" s="1566"/>
      <c r="AC110" s="1566"/>
      <c r="AD110" s="1608"/>
      <c r="AE110" s="1608"/>
      <c r="AF110" s="1608"/>
      <c r="AG110" s="1608"/>
      <c r="AH110" s="1608"/>
      <c r="AI110" s="1608"/>
      <c r="AJ110" s="1608"/>
      <c r="AK110" s="1609"/>
      <c r="AL110" s="31"/>
      <c r="AM110" s="31"/>
      <c r="AN110" s="31"/>
      <c r="AO110" s="31"/>
      <c r="AP110" s="31"/>
      <c r="AQ110" s="31"/>
      <c r="AR110" s="31"/>
      <c r="AS110" s="39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3"/>
      <c r="BG110" s="425"/>
      <c r="BH110" s="425"/>
    </row>
    <row r="111" spans="1:62" s="436" customFormat="1" ht="15.75">
      <c r="A111" s="1199" t="s">
        <v>172</v>
      </c>
      <c r="B111" s="1199"/>
      <c r="C111" s="1199"/>
      <c r="D111" s="1199"/>
      <c r="E111" s="1200"/>
      <c r="F111" s="1193"/>
      <c r="G111" s="1194"/>
      <c r="H111" s="1194"/>
      <c r="I111" s="1194"/>
      <c r="J111" s="1194"/>
      <c r="K111" s="1194"/>
      <c r="L111" s="1194"/>
      <c r="M111" s="1194"/>
      <c r="N111" s="610"/>
      <c r="O111" s="471"/>
      <c r="P111" s="471"/>
      <c r="Q111" s="56"/>
      <c r="R111" s="56"/>
      <c r="S111" s="56"/>
      <c r="T111" s="56"/>
      <c r="U111" s="56"/>
      <c r="V111" s="56"/>
      <c r="W111" s="56"/>
      <c r="X111" s="56"/>
      <c r="Y111" s="1569">
        <v>201</v>
      </c>
      <c r="Z111" s="1570"/>
      <c r="AA111" s="1570"/>
      <c r="AB111" s="1570"/>
      <c r="AC111" s="1570"/>
      <c r="AD111" s="1225">
        <f>AD112+AD116+AD120+AD121</f>
        <v>0</v>
      </c>
      <c r="AE111" s="1225"/>
      <c r="AF111" s="1225"/>
      <c r="AG111" s="1225"/>
      <c r="AH111" s="1225"/>
      <c r="AI111" s="1225"/>
      <c r="AJ111" s="1225"/>
      <c r="AK111" s="1226"/>
      <c r="AL111" s="31"/>
      <c r="AM111" s="31"/>
      <c r="AN111" s="31"/>
      <c r="AO111" s="31"/>
      <c r="AP111" s="31"/>
      <c r="AQ111" s="31"/>
      <c r="AR111" s="31"/>
      <c r="AS111" s="39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3"/>
      <c r="BG111" s="425"/>
      <c r="BH111" s="425"/>
    </row>
    <row r="112" spans="1:62" s="436" customFormat="1" ht="16.5" thickBot="1">
      <c r="A112" s="1199" t="s">
        <v>173</v>
      </c>
      <c r="B112" s="1199"/>
      <c r="C112" s="1199"/>
      <c r="D112" s="1199"/>
      <c r="E112" s="1200"/>
      <c r="F112" s="1193"/>
      <c r="G112" s="1194"/>
      <c r="H112" s="1194"/>
      <c r="I112" s="1194"/>
      <c r="J112" s="1194"/>
      <c r="K112" s="1194"/>
      <c r="L112" s="1194"/>
      <c r="M112" s="1194"/>
      <c r="N112" s="610"/>
      <c r="O112" s="471"/>
      <c r="P112" s="471"/>
      <c r="Q112" s="56"/>
      <c r="R112" s="56"/>
      <c r="S112" s="56"/>
      <c r="T112" s="56"/>
      <c r="U112" s="56"/>
      <c r="V112" s="56"/>
      <c r="W112" s="56"/>
      <c r="X112" s="56"/>
      <c r="Y112" s="950">
        <v>202</v>
      </c>
      <c r="Z112" s="914"/>
      <c r="AA112" s="914"/>
      <c r="AB112" s="914"/>
      <c r="AC112" s="914"/>
      <c r="AD112" s="1567">
        <f>SUM(AD113:AK115)</f>
        <v>0</v>
      </c>
      <c r="AE112" s="1567"/>
      <c r="AF112" s="1567"/>
      <c r="AG112" s="1567"/>
      <c r="AH112" s="1567"/>
      <c r="AI112" s="1567"/>
      <c r="AJ112" s="1567"/>
      <c r="AK112" s="1568"/>
      <c r="AL112" s="31"/>
      <c r="AM112" s="31"/>
      <c r="AN112" s="31"/>
      <c r="AO112" s="31"/>
      <c r="AP112" s="31"/>
      <c r="AQ112" s="31"/>
      <c r="AR112" s="31"/>
      <c r="AS112" s="39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3"/>
      <c r="BG112" s="425"/>
      <c r="BH112" s="425"/>
    </row>
    <row r="113" spans="1:60" s="436" customFormat="1" ht="16.5" thickBot="1">
      <c r="A113" s="1201" t="s">
        <v>170</v>
      </c>
      <c r="B113" s="1201"/>
      <c r="C113" s="1201"/>
      <c r="D113" s="1201"/>
      <c r="E113" s="1202"/>
      <c r="F113" s="1637">
        <f>SUM(F110:M112)</f>
        <v>0</v>
      </c>
      <c r="G113" s="1431"/>
      <c r="H113" s="1431"/>
      <c r="I113" s="1431"/>
      <c r="J113" s="1431"/>
      <c r="K113" s="1431"/>
      <c r="L113" s="1431"/>
      <c r="M113" s="1749"/>
      <c r="N113" s="610"/>
      <c r="O113" s="472"/>
      <c r="P113" s="472"/>
      <c r="Q113" s="56"/>
      <c r="R113" s="56"/>
      <c r="S113" s="56"/>
      <c r="T113" s="56"/>
      <c r="U113" s="56"/>
      <c r="V113" s="56"/>
      <c r="W113" s="56"/>
      <c r="X113" s="56"/>
      <c r="Y113" s="950">
        <v>203</v>
      </c>
      <c r="Z113" s="914"/>
      <c r="AA113" s="914"/>
      <c r="AB113" s="914"/>
      <c r="AC113" s="914"/>
      <c r="AD113" s="951"/>
      <c r="AE113" s="951"/>
      <c r="AF113" s="951"/>
      <c r="AG113" s="951"/>
      <c r="AH113" s="951"/>
      <c r="AI113" s="951"/>
      <c r="AJ113" s="951"/>
      <c r="AK113" s="952"/>
      <c r="AL113" s="31"/>
      <c r="AM113" s="31"/>
      <c r="AN113" s="31"/>
      <c r="AO113" s="31"/>
      <c r="AP113" s="31"/>
      <c r="AQ113" s="31"/>
      <c r="AR113" s="31"/>
      <c r="AS113" s="39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3"/>
      <c r="BG113" s="425"/>
      <c r="BH113" s="425"/>
    </row>
    <row r="114" spans="1:60" s="436" customFormat="1" ht="15.75">
      <c r="A114" s="1199" t="s">
        <v>437</v>
      </c>
      <c r="B114" s="1199"/>
      <c r="C114" s="1199"/>
      <c r="D114" s="1199"/>
      <c r="E114" s="1200"/>
      <c r="F114" s="1193"/>
      <c r="G114" s="1194"/>
      <c r="H114" s="1194"/>
      <c r="I114" s="1194"/>
      <c r="J114" s="1194"/>
      <c r="K114" s="1194"/>
      <c r="L114" s="1194"/>
      <c r="M114" s="1194"/>
      <c r="N114" s="610"/>
      <c r="O114" s="471"/>
      <c r="P114" s="471"/>
      <c r="Q114" s="56"/>
      <c r="R114" s="56"/>
      <c r="S114" s="56"/>
      <c r="T114" s="56"/>
      <c r="U114" s="56"/>
      <c r="V114" s="56"/>
      <c r="W114" s="56"/>
      <c r="X114" s="56"/>
      <c r="Y114" s="950">
        <v>204</v>
      </c>
      <c r="Z114" s="914"/>
      <c r="AA114" s="914"/>
      <c r="AB114" s="914"/>
      <c r="AC114" s="914"/>
      <c r="AD114" s="951"/>
      <c r="AE114" s="951"/>
      <c r="AF114" s="951"/>
      <c r="AG114" s="951"/>
      <c r="AH114" s="951"/>
      <c r="AI114" s="951"/>
      <c r="AJ114" s="951"/>
      <c r="AK114" s="952"/>
      <c r="AL114" s="31"/>
      <c r="AM114" s="31"/>
      <c r="AN114" s="31"/>
      <c r="AO114" s="31"/>
      <c r="AP114" s="31"/>
      <c r="AQ114" s="31"/>
      <c r="AR114" s="31"/>
      <c r="AS114" s="39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3"/>
      <c r="BG114" s="425"/>
      <c r="BH114" s="425"/>
    </row>
    <row r="115" spans="1:60" s="436" customFormat="1" ht="15.75">
      <c r="A115" s="1199" t="s">
        <v>438</v>
      </c>
      <c r="B115" s="1199"/>
      <c r="C115" s="1199"/>
      <c r="D115" s="1199"/>
      <c r="E115" s="1200"/>
      <c r="F115" s="1193">
        <v>86338.6</v>
      </c>
      <c r="G115" s="1194"/>
      <c r="H115" s="1194"/>
      <c r="I115" s="1194"/>
      <c r="J115" s="1194"/>
      <c r="K115" s="1194"/>
      <c r="L115" s="1194"/>
      <c r="M115" s="1194"/>
      <c r="N115" s="610"/>
      <c r="O115" s="471"/>
      <c r="P115" s="471"/>
      <c r="Q115" s="56"/>
      <c r="R115" s="56"/>
      <c r="S115" s="56"/>
      <c r="T115" s="56"/>
      <c r="U115" s="56"/>
      <c r="V115" s="56"/>
      <c r="W115" s="56"/>
      <c r="X115" s="56"/>
      <c r="Y115" s="950">
        <v>205</v>
      </c>
      <c r="Z115" s="914"/>
      <c r="AA115" s="914"/>
      <c r="AB115" s="914"/>
      <c r="AC115" s="914"/>
      <c r="AD115" s="951"/>
      <c r="AE115" s="951"/>
      <c r="AF115" s="951"/>
      <c r="AG115" s="951"/>
      <c r="AH115" s="951"/>
      <c r="AI115" s="951"/>
      <c r="AJ115" s="951"/>
      <c r="AK115" s="952"/>
      <c r="AL115" s="31"/>
      <c r="AM115" s="31"/>
      <c r="AN115" s="31"/>
      <c r="AO115" s="31"/>
      <c r="AP115" s="31"/>
      <c r="AQ115" s="31"/>
      <c r="AR115" s="31"/>
      <c r="AS115" s="39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3"/>
      <c r="BG115" s="425"/>
      <c r="BH115" s="425"/>
    </row>
    <row r="116" spans="1:60" s="436" customFormat="1" ht="16.5" thickBot="1">
      <c r="A116" s="1199" t="s">
        <v>324</v>
      </c>
      <c r="B116" s="1199"/>
      <c r="C116" s="1199"/>
      <c r="D116" s="1199"/>
      <c r="E116" s="1200"/>
      <c r="F116" s="1193"/>
      <c r="G116" s="1194"/>
      <c r="H116" s="1194"/>
      <c r="I116" s="1194"/>
      <c r="J116" s="1194"/>
      <c r="K116" s="1194"/>
      <c r="L116" s="1194"/>
      <c r="M116" s="1194"/>
      <c r="N116" s="610"/>
      <c r="O116" s="471"/>
      <c r="P116" s="471"/>
      <c r="Q116" s="56"/>
      <c r="R116" s="56"/>
      <c r="S116" s="56"/>
      <c r="T116" s="56"/>
      <c r="U116" s="56"/>
      <c r="V116" s="56"/>
      <c r="W116" s="56"/>
      <c r="X116" s="56"/>
      <c r="Y116" s="950">
        <v>206</v>
      </c>
      <c r="Z116" s="914"/>
      <c r="AA116" s="914"/>
      <c r="AB116" s="914"/>
      <c r="AC116" s="914"/>
      <c r="AD116" s="1225">
        <f>SUM(AD117:AK119)</f>
        <v>0</v>
      </c>
      <c r="AE116" s="1225"/>
      <c r="AF116" s="1225"/>
      <c r="AG116" s="1225"/>
      <c r="AH116" s="1225"/>
      <c r="AI116" s="1225"/>
      <c r="AJ116" s="1225"/>
      <c r="AK116" s="1226"/>
      <c r="AL116" s="31"/>
      <c r="AM116" s="31"/>
      <c r="AN116" s="31"/>
      <c r="AO116" s="31"/>
      <c r="AP116" s="31"/>
      <c r="AQ116" s="31"/>
      <c r="AR116" s="31"/>
      <c r="AS116" s="39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3"/>
      <c r="BG116" s="425"/>
      <c r="BH116" s="425"/>
    </row>
    <row r="117" spans="1:60" s="436" customFormat="1" ht="16.5" thickBot="1">
      <c r="A117" s="1201" t="s">
        <v>174</v>
      </c>
      <c r="B117" s="1201"/>
      <c r="C117" s="1201"/>
      <c r="D117" s="1201"/>
      <c r="E117" s="1202"/>
      <c r="F117" s="1197">
        <f>SUM(F114:M116)</f>
        <v>86338.6</v>
      </c>
      <c r="G117" s="1010"/>
      <c r="H117" s="1010"/>
      <c r="I117" s="1010"/>
      <c r="J117" s="1010"/>
      <c r="K117" s="1010"/>
      <c r="L117" s="1010"/>
      <c r="M117" s="1198"/>
      <c r="N117" s="610"/>
      <c r="O117" s="472"/>
      <c r="P117" s="472"/>
      <c r="Q117" s="56"/>
      <c r="R117" s="56"/>
      <c r="S117" s="56"/>
      <c r="T117" s="56"/>
      <c r="U117" s="56"/>
      <c r="V117" s="56"/>
      <c r="W117" s="56"/>
      <c r="X117" s="56"/>
      <c r="Y117" s="950">
        <v>207</v>
      </c>
      <c r="Z117" s="914"/>
      <c r="AA117" s="914"/>
      <c r="AB117" s="914"/>
      <c r="AC117" s="914"/>
      <c r="AD117" s="951"/>
      <c r="AE117" s="951"/>
      <c r="AF117" s="951"/>
      <c r="AG117" s="951"/>
      <c r="AH117" s="951"/>
      <c r="AI117" s="951"/>
      <c r="AJ117" s="951"/>
      <c r="AK117" s="952"/>
      <c r="AL117" s="31"/>
      <c r="AM117" s="31"/>
      <c r="AN117" s="31"/>
      <c r="AO117" s="31"/>
      <c r="AP117" s="31"/>
      <c r="AQ117" s="31"/>
      <c r="AR117" s="31"/>
      <c r="AS117" s="39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3"/>
      <c r="BG117" s="425"/>
      <c r="BH117" s="425"/>
    </row>
    <row r="118" spans="1:60" s="436" customFormat="1" ht="15.75">
      <c r="A118" s="1199" t="s">
        <v>439</v>
      </c>
      <c r="B118" s="1199"/>
      <c r="C118" s="1199"/>
      <c r="D118" s="1199"/>
      <c r="E118" s="1200"/>
      <c r="F118" s="1193"/>
      <c r="G118" s="1194"/>
      <c r="H118" s="1194"/>
      <c r="I118" s="1194"/>
      <c r="J118" s="1194"/>
      <c r="K118" s="1194"/>
      <c r="L118" s="1194"/>
      <c r="M118" s="1194"/>
      <c r="N118" s="610"/>
      <c r="O118" s="473"/>
      <c r="P118" s="473"/>
      <c r="Q118" s="56"/>
      <c r="R118" s="56"/>
      <c r="S118" s="56"/>
      <c r="T118" s="56"/>
      <c r="U118" s="56"/>
      <c r="V118" s="56"/>
      <c r="W118" s="56"/>
      <c r="X118" s="56"/>
      <c r="Y118" s="950">
        <v>208</v>
      </c>
      <c r="Z118" s="914"/>
      <c r="AA118" s="914"/>
      <c r="AB118" s="914"/>
      <c r="AC118" s="914"/>
      <c r="AD118" s="951"/>
      <c r="AE118" s="951"/>
      <c r="AF118" s="951"/>
      <c r="AG118" s="951"/>
      <c r="AH118" s="951"/>
      <c r="AI118" s="951"/>
      <c r="AJ118" s="951"/>
      <c r="AK118" s="952"/>
      <c r="AL118" s="31"/>
      <c r="AM118" s="31"/>
      <c r="AN118" s="31"/>
      <c r="AO118" s="31"/>
      <c r="AP118" s="31"/>
      <c r="AQ118" s="31"/>
      <c r="AR118" s="31"/>
      <c r="AS118" s="39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3"/>
      <c r="BG118" s="425"/>
      <c r="BH118" s="425"/>
    </row>
    <row r="119" spans="1:60" s="436" customFormat="1" ht="16.5" thickBot="1">
      <c r="A119" s="1199" t="s">
        <v>440</v>
      </c>
      <c r="B119" s="1199"/>
      <c r="C119" s="1199"/>
      <c r="D119" s="1199"/>
      <c r="E119" s="1200"/>
      <c r="F119" s="1193"/>
      <c r="G119" s="1194"/>
      <c r="H119" s="1194"/>
      <c r="I119" s="1194"/>
      <c r="J119" s="1194"/>
      <c r="K119" s="1194"/>
      <c r="L119" s="1194"/>
      <c r="M119" s="1194"/>
      <c r="N119" s="610"/>
      <c r="O119" s="473"/>
      <c r="P119" s="473"/>
      <c r="Q119" s="56"/>
      <c r="R119" s="56"/>
      <c r="S119" s="56"/>
      <c r="T119" s="56"/>
      <c r="U119" s="56"/>
      <c r="V119" s="56"/>
      <c r="W119" s="56"/>
      <c r="X119" s="56"/>
      <c r="Y119" s="950">
        <v>209</v>
      </c>
      <c r="Z119" s="914"/>
      <c r="AA119" s="914"/>
      <c r="AB119" s="914"/>
      <c r="AC119" s="914"/>
      <c r="AD119" s="951"/>
      <c r="AE119" s="951"/>
      <c r="AF119" s="951"/>
      <c r="AG119" s="951"/>
      <c r="AH119" s="951"/>
      <c r="AI119" s="951"/>
      <c r="AJ119" s="951"/>
      <c r="AK119" s="952"/>
      <c r="AL119" s="31"/>
      <c r="AM119" s="31"/>
      <c r="AN119" s="31"/>
      <c r="AO119" s="31"/>
      <c r="AP119" s="31"/>
      <c r="AQ119" s="31"/>
      <c r="AR119" s="31"/>
      <c r="AS119" s="39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3"/>
      <c r="BG119" s="425"/>
      <c r="BH119" s="425"/>
    </row>
    <row r="120" spans="1:60" s="436" customFormat="1" ht="16.5" thickBot="1">
      <c r="A120" s="1201" t="s">
        <v>118</v>
      </c>
      <c r="B120" s="1201"/>
      <c r="C120" s="1201"/>
      <c r="D120" s="1201"/>
      <c r="E120" s="1202"/>
      <c r="F120" s="1197">
        <f>SUM(F118:M119)</f>
        <v>0</v>
      </c>
      <c r="G120" s="1010"/>
      <c r="H120" s="1010"/>
      <c r="I120" s="1010"/>
      <c r="J120" s="1010"/>
      <c r="K120" s="1010"/>
      <c r="L120" s="1010"/>
      <c r="M120" s="1198"/>
      <c r="N120" s="610"/>
      <c r="O120" s="472"/>
      <c r="P120" s="472"/>
      <c r="Q120" s="56"/>
      <c r="R120" s="56"/>
      <c r="S120" s="56"/>
      <c r="T120" s="56"/>
      <c r="U120" s="56"/>
      <c r="V120" s="56"/>
      <c r="W120" s="56"/>
      <c r="X120" s="56"/>
      <c r="Y120" s="950">
        <v>210</v>
      </c>
      <c r="Z120" s="914"/>
      <c r="AA120" s="914"/>
      <c r="AB120" s="914"/>
      <c r="AC120" s="914"/>
      <c r="AD120" s="951"/>
      <c r="AE120" s="951"/>
      <c r="AF120" s="951"/>
      <c r="AG120" s="951"/>
      <c r="AH120" s="951"/>
      <c r="AI120" s="951"/>
      <c r="AJ120" s="951"/>
      <c r="AK120" s="952"/>
      <c r="AL120" s="31"/>
      <c r="AM120" s="31"/>
      <c r="AN120" s="31"/>
      <c r="AO120" s="31"/>
      <c r="AP120" s="31"/>
      <c r="AQ120" s="31"/>
      <c r="AR120" s="31"/>
      <c r="AS120" s="39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3"/>
      <c r="BG120" s="425"/>
      <c r="BH120" s="425"/>
    </row>
    <row r="121" spans="1:60" s="436" customFormat="1" ht="15.75">
      <c r="A121" s="1199" t="s">
        <v>817</v>
      </c>
      <c r="B121" s="1199"/>
      <c r="C121" s="1199"/>
      <c r="D121" s="1199"/>
      <c r="E121" s="1200"/>
      <c r="F121" s="1193"/>
      <c r="G121" s="1194"/>
      <c r="H121" s="1194"/>
      <c r="I121" s="1194"/>
      <c r="J121" s="1194"/>
      <c r="K121" s="1194"/>
      <c r="L121" s="1194"/>
      <c r="M121" s="1194"/>
      <c r="N121" s="610"/>
      <c r="O121" s="471"/>
      <c r="P121" s="471"/>
      <c r="Q121" s="620"/>
      <c r="R121" s="56"/>
      <c r="S121" s="56"/>
      <c r="T121" s="56"/>
      <c r="U121" s="56"/>
      <c r="V121" s="56"/>
      <c r="W121" s="56"/>
      <c r="X121" s="56"/>
      <c r="Y121" s="950">
        <v>211</v>
      </c>
      <c r="Z121" s="914"/>
      <c r="AA121" s="914"/>
      <c r="AB121" s="914"/>
      <c r="AC121" s="914"/>
      <c r="AD121" s="951"/>
      <c r="AE121" s="951"/>
      <c r="AF121" s="951"/>
      <c r="AG121" s="951"/>
      <c r="AH121" s="951"/>
      <c r="AI121" s="951"/>
      <c r="AJ121" s="951"/>
      <c r="AK121" s="952"/>
      <c r="AL121" s="31"/>
      <c r="AM121" s="31"/>
      <c r="AN121" s="31"/>
      <c r="AO121" s="31"/>
      <c r="AP121" s="31"/>
      <c r="AQ121" s="31"/>
      <c r="AR121" s="31"/>
      <c r="AS121" s="39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3"/>
      <c r="BG121" s="425"/>
      <c r="BH121" s="425"/>
    </row>
    <row r="122" spans="1:60" s="436" customFormat="1" ht="15.75">
      <c r="A122" s="1199" t="s">
        <v>818</v>
      </c>
      <c r="B122" s="1199"/>
      <c r="C122" s="1199"/>
      <c r="D122" s="1199"/>
      <c r="E122" s="1200"/>
      <c r="F122" s="1193"/>
      <c r="G122" s="1194"/>
      <c r="H122" s="1194"/>
      <c r="I122" s="1194"/>
      <c r="J122" s="1194"/>
      <c r="K122" s="1194"/>
      <c r="L122" s="1194"/>
      <c r="M122" s="1194"/>
      <c r="N122" s="610"/>
      <c r="O122" s="471"/>
      <c r="P122" s="471"/>
      <c r="Q122" s="620"/>
      <c r="R122" s="56"/>
      <c r="S122" s="56"/>
      <c r="T122" s="56"/>
      <c r="U122" s="56"/>
      <c r="V122" s="56"/>
      <c r="W122" s="56"/>
      <c r="X122" s="56"/>
      <c r="Y122" s="950">
        <v>212</v>
      </c>
      <c r="Z122" s="914"/>
      <c r="AA122" s="914"/>
      <c r="AB122" s="914"/>
      <c r="AC122" s="914"/>
      <c r="AD122" s="1225">
        <f>AD123+AD124+AD125+AD129+AD130+AD131+AD132-AD133+AD134</f>
        <v>75534</v>
      </c>
      <c r="AE122" s="1225"/>
      <c r="AF122" s="1225"/>
      <c r="AG122" s="1225"/>
      <c r="AH122" s="1225"/>
      <c r="AI122" s="1225"/>
      <c r="AJ122" s="1225"/>
      <c r="AK122" s="1226"/>
      <c r="AL122" s="31"/>
      <c r="AM122" s="31"/>
      <c r="AN122" s="31"/>
      <c r="AO122" s="31"/>
      <c r="AP122" s="31"/>
      <c r="AQ122" s="31"/>
      <c r="AR122" s="31"/>
      <c r="AS122" s="39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3"/>
      <c r="BG122" s="425"/>
      <c r="BH122" s="425"/>
    </row>
    <row r="123" spans="1:60" s="436" customFormat="1" ht="15.75">
      <c r="A123" s="1199" t="s">
        <v>820</v>
      </c>
      <c r="B123" s="1199"/>
      <c r="C123" s="1199"/>
      <c r="D123" s="1199"/>
      <c r="E123" s="1200"/>
      <c r="F123" s="1193"/>
      <c r="G123" s="1194"/>
      <c r="H123" s="1194"/>
      <c r="I123" s="1194"/>
      <c r="J123" s="1194"/>
      <c r="K123" s="1194"/>
      <c r="L123" s="1194"/>
      <c r="M123" s="1194"/>
      <c r="N123" s="610"/>
      <c r="O123" s="471"/>
      <c r="P123" s="471"/>
      <c r="Q123" s="620"/>
      <c r="R123" s="56"/>
      <c r="S123" s="56"/>
      <c r="T123" s="56"/>
      <c r="U123" s="56"/>
      <c r="V123" s="56"/>
      <c r="W123" s="56"/>
      <c r="X123" s="56"/>
      <c r="Y123" s="950">
        <v>213</v>
      </c>
      <c r="Z123" s="914"/>
      <c r="AA123" s="914"/>
      <c r="AB123" s="914"/>
      <c r="AC123" s="914"/>
      <c r="AD123" s="951"/>
      <c r="AE123" s="951"/>
      <c r="AF123" s="951"/>
      <c r="AG123" s="951"/>
      <c r="AH123" s="951"/>
      <c r="AI123" s="951"/>
      <c r="AJ123" s="951"/>
      <c r="AK123" s="952"/>
      <c r="AL123" s="31"/>
      <c r="AM123" s="31"/>
      <c r="AN123" s="31"/>
      <c r="AO123" s="31"/>
      <c r="AP123" s="31"/>
      <c r="AQ123" s="31"/>
      <c r="AR123" s="31"/>
      <c r="AS123" s="39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3"/>
      <c r="BG123" s="425"/>
      <c r="BH123" s="425"/>
    </row>
    <row r="124" spans="1:60" s="436" customFormat="1" ht="15.75">
      <c r="A124" s="1199" t="s">
        <v>821</v>
      </c>
      <c r="B124" s="1199"/>
      <c r="C124" s="1199"/>
      <c r="D124" s="1199"/>
      <c r="E124" s="1200"/>
      <c r="F124" s="1193"/>
      <c r="G124" s="1194"/>
      <c r="H124" s="1194"/>
      <c r="I124" s="1194"/>
      <c r="J124" s="1194"/>
      <c r="K124" s="1194"/>
      <c r="L124" s="1194"/>
      <c r="M124" s="1194"/>
      <c r="N124" s="610"/>
      <c r="O124" s="471"/>
      <c r="P124" s="471"/>
      <c r="Q124" s="620"/>
      <c r="R124" s="56"/>
      <c r="S124" s="56"/>
      <c r="T124" s="56"/>
      <c r="U124" s="56"/>
      <c r="V124" s="56"/>
      <c r="W124" s="56"/>
      <c r="X124" s="56"/>
      <c r="Y124" s="950">
        <v>214</v>
      </c>
      <c r="Z124" s="914"/>
      <c r="AA124" s="914"/>
      <c r="AB124" s="914"/>
      <c r="AC124" s="914"/>
      <c r="AD124" s="951">
        <v>422</v>
      </c>
      <c r="AE124" s="951"/>
      <c r="AF124" s="951"/>
      <c r="AG124" s="951"/>
      <c r="AH124" s="951"/>
      <c r="AI124" s="951"/>
      <c r="AJ124" s="951"/>
      <c r="AK124" s="952"/>
      <c r="AL124" s="31"/>
      <c r="AM124" s="31"/>
      <c r="AN124" s="31"/>
      <c r="AO124" s="31"/>
      <c r="AP124" s="31"/>
      <c r="AQ124" s="31"/>
      <c r="AR124" s="31"/>
      <c r="AS124" s="39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3"/>
      <c r="BG124" s="425"/>
      <c r="BH124" s="425"/>
    </row>
    <row r="125" spans="1:60" s="436" customFormat="1" ht="15.75">
      <c r="A125" s="1199" t="s">
        <v>822</v>
      </c>
      <c r="B125" s="1199"/>
      <c r="C125" s="1199"/>
      <c r="D125" s="1199"/>
      <c r="E125" s="1200"/>
      <c r="F125" s="1193"/>
      <c r="G125" s="1194"/>
      <c r="H125" s="1194"/>
      <c r="I125" s="1194"/>
      <c r="J125" s="1194"/>
      <c r="K125" s="1194"/>
      <c r="L125" s="1194"/>
      <c r="M125" s="1194"/>
      <c r="N125" s="610"/>
      <c r="O125" s="471"/>
      <c r="P125" s="471"/>
      <c r="Q125" s="620"/>
      <c r="R125" s="56"/>
      <c r="S125" s="56"/>
      <c r="T125" s="56"/>
      <c r="U125" s="56"/>
      <c r="V125" s="56"/>
      <c r="W125" s="56"/>
      <c r="X125" s="56"/>
      <c r="Y125" s="950">
        <v>215</v>
      </c>
      <c r="Z125" s="914"/>
      <c r="AA125" s="914"/>
      <c r="AB125" s="914"/>
      <c r="AC125" s="914"/>
      <c r="AD125" s="1225">
        <f>SUM(AD126:AK128)</f>
        <v>45668</v>
      </c>
      <c r="AE125" s="1225"/>
      <c r="AF125" s="1225"/>
      <c r="AG125" s="1225"/>
      <c r="AH125" s="1225"/>
      <c r="AI125" s="1225"/>
      <c r="AJ125" s="1225"/>
      <c r="AK125" s="1226"/>
      <c r="AL125" s="31"/>
      <c r="AM125" s="31"/>
      <c r="AN125" s="31"/>
      <c r="AO125" s="31"/>
      <c r="AP125" s="31"/>
      <c r="AQ125" s="31"/>
      <c r="AR125" s="31"/>
      <c r="AS125" s="39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3"/>
      <c r="BG125" s="425"/>
      <c r="BH125" s="425"/>
    </row>
    <row r="126" spans="1:60" s="436" customFormat="1" ht="16.5" thickBot="1">
      <c r="A126" s="1199" t="s">
        <v>824</v>
      </c>
      <c r="B126" s="1199"/>
      <c r="C126" s="1199"/>
      <c r="D126" s="1199"/>
      <c r="E126" s="1200"/>
      <c r="F126" s="1193"/>
      <c r="G126" s="1194"/>
      <c r="H126" s="1194"/>
      <c r="I126" s="1194"/>
      <c r="J126" s="1194"/>
      <c r="K126" s="1194"/>
      <c r="L126" s="1194"/>
      <c r="M126" s="1194"/>
      <c r="N126" s="610"/>
      <c r="O126" s="471"/>
      <c r="P126" s="471"/>
      <c r="Q126" s="620"/>
      <c r="R126" s="56"/>
      <c r="S126" s="56"/>
      <c r="T126" s="56"/>
      <c r="U126" s="56"/>
      <c r="V126" s="56"/>
      <c r="W126" s="56"/>
      <c r="X126" s="56"/>
      <c r="Y126" s="950">
        <v>216</v>
      </c>
      <c r="Z126" s="914"/>
      <c r="AA126" s="914"/>
      <c r="AB126" s="914"/>
      <c r="AC126" s="914"/>
      <c r="AD126" s="951">
        <v>39441</v>
      </c>
      <c r="AE126" s="951"/>
      <c r="AF126" s="951"/>
      <c r="AG126" s="951"/>
      <c r="AH126" s="951"/>
      <c r="AI126" s="951"/>
      <c r="AJ126" s="951"/>
      <c r="AK126" s="952"/>
      <c r="AL126" s="31"/>
      <c r="AM126" s="31"/>
      <c r="AN126" s="31"/>
      <c r="AO126" s="31"/>
      <c r="AP126" s="31"/>
      <c r="AQ126" s="31"/>
      <c r="AR126" s="31"/>
      <c r="AS126" s="39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3"/>
      <c r="BG126" s="425"/>
      <c r="BH126" s="425"/>
    </row>
    <row r="127" spans="1:60" s="436" customFormat="1" ht="16.5" thickBot="1">
      <c r="A127" s="1201" t="s">
        <v>865</v>
      </c>
      <c r="B127" s="1201"/>
      <c r="C127" s="1201"/>
      <c r="D127" s="1201"/>
      <c r="E127" s="1202"/>
      <c r="F127" s="1197">
        <f>SUM(F121:M126)</f>
        <v>0</v>
      </c>
      <c r="G127" s="1010"/>
      <c r="H127" s="1010"/>
      <c r="I127" s="1010"/>
      <c r="J127" s="1010"/>
      <c r="K127" s="1010"/>
      <c r="L127" s="1010"/>
      <c r="M127" s="1198"/>
      <c r="N127" s="610"/>
      <c r="O127" s="472"/>
      <c r="P127" s="472"/>
      <c r="Q127" s="56"/>
      <c r="R127" s="56"/>
      <c r="S127" s="56"/>
      <c r="T127" s="56"/>
      <c r="U127" s="56"/>
      <c r="V127" s="56"/>
      <c r="W127" s="56"/>
      <c r="X127" s="56"/>
      <c r="Y127" s="950">
        <v>217</v>
      </c>
      <c r="Z127" s="914"/>
      <c r="AA127" s="914"/>
      <c r="AB127" s="914"/>
      <c r="AC127" s="914"/>
      <c r="AD127" s="951">
        <v>6227</v>
      </c>
      <c r="AE127" s="951"/>
      <c r="AF127" s="951"/>
      <c r="AG127" s="951"/>
      <c r="AH127" s="951"/>
      <c r="AI127" s="951"/>
      <c r="AJ127" s="951"/>
      <c r="AK127" s="952"/>
      <c r="AL127" s="31"/>
      <c r="AM127" s="31"/>
      <c r="AN127" s="31"/>
      <c r="AO127" s="31"/>
      <c r="AP127" s="31"/>
      <c r="AQ127" s="31"/>
      <c r="AR127" s="31"/>
      <c r="AS127" s="39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3"/>
      <c r="BG127" s="425"/>
      <c r="BH127" s="425"/>
    </row>
    <row r="128" spans="1:60" s="436" customFormat="1" ht="16.5" thickBot="1">
      <c r="A128" s="1209" t="s">
        <v>441</v>
      </c>
      <c r="B128" s="1209"/>
      <c r="C128" s="1209"/>
      <c r="D128" s="1209"/>
      <c r="E128" s="1210"/>
      <c r="F128" s="1744"/>
      <c r="G128" s="1745"/>
      <c r="H128" s="1745"/>
      <c r="I128" s="1745"/>
      <c r="J128" s="1745"/>
      <c r="K128" s="1745"/>
      <c r="L128" s="1745"/>
      <c r="M128" s="1745"/>
      <c r="N128" s="612"/>
      <c r="O128" s="471"/>
      <c r="P128" s="471"/>
      <c r="Q128" s="56"/>
      <c r="R128" s="56"/>
      <c r="S128" s="56"/>
      <c r="T128" s="56"/>
      <c r="U128" s="56"/>
      <c r="V128" s="56"/>
      <c r="W128" s="56"/>
      <c r="X128" s="56"/>
      <c r="Y128" s="950">
        <v>218</v>
      </c>
      <c r="Z128" s="914"/>
      <c r="AA128" s="914"/>
      <c r="AB128" s="914"/>
      <c r="AC128" s="914"/>
      <c r="AD128" s="951"/>
      <c r="AE128" s="951"/>
      <c r="AF128" s="951"/>
      <c r="AG128" s="951"/>
      <c r="AH128" s="951"/>
      <c r="AI128" s="951"/>
      <c r="AJ128" s="951"/>
      <c r="AK128" s="952"/>
      <c r="AL128" s="31"/>
      <c r="AM128" s="31"/>
      <c r="AN128" s="31"/>
      <c r="AO128" s="31"/>
      <c r="AP128" s="31"/>
      <c r="AQ128" s="31"/>
      <c r="AR128" s="31"/>
      <c r="AS128" s="39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3"/>
      <c r="BG128" s="425"/>
      <c r="BH128" s="425"/>
    </row>
    <row r="129" spans="1:60" s="436" customFormat="1" ht="16.5" thickTop="1">
      <c r="A129" s="1575" t="s">
        <v>1576</v>
      </c>
      <c r="B129" s="1575"/>
      <c r="C129" s="1575"/>
      <c r="D129" s="1575"/>
      <c r="E129" s="1576"/>
      <c r="F129" s="1600"/>
      <c r="G129" s="1601"/>
      <c r="H129" s="1601"/>
      <c r="I129" s="1601"/>
      <c r="J129" s="1601"/>
      <c r="K129" s="1601"/>
      <c r="L129" s="1601"/>
      <c r="M129" s="1602"/>
      <c r="N129" s="613"/>
      <c r="O129" s="471"/>
      <c r="P129" s="621"/>
      <c r="Q129" s="56"/>
      <c r="R129" s="56"/>
      <c r="S129" s="56"/>
      <c r="T129" s="56"/>
      <c r="U129" s="56"/>
      <c r="V129" s="56"/>
      <c r="W129" s="56"/>
      <c r="X129" s="56"/>
      <c r="Y129" s="950">
        <v>219</v>
      </c>
      <c r="Z129" s="914"/>
      <c r="AA129" s="914"/>
      <c r="AB129" s="914"/>
      <c r="AC129" s="914"/>
      <c r="AD129" s="951">
        <v>4041</v>
      </c>
      <c r="AE129" s="951"/>
      <c r="AF129" s="951"/>
      <c r="AG129" s="951"/>
      <c r="AH129" s="951"/>
      <c r="AI129" s="951"/>
      <c r="AJ129" s="951"/>
      <c r="AK129" s="952"/>
      <c r="AL129" s="31"/>
      <c r="AM129" s="31"/>
      <c r="AN129" s="31"/>
      <c r="AO129" s="31"/>
      <c r="AP129" s="31"/>
      <c r="AQ129" s="31"/>
      <c r="AR129" s="31"/>
      <c r="AS129" s="39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3"/>
      <c r="BG129" s="425"/>
      <c r="BH129" s="425"/>
    </row>
    <row r="130" spans="1:60" s="436" customFormat="1" ht="16.5" thickBot="1">
      <c r="A130" s="1621" t="s">
        <v>1575</v>
      </c>
      <c r="B130" s="1621"/>
      <c r="C130" s="1621"/>
      <c r="D130" s="1621"/>
      <c r="E130" s="1622"/>
      <c r="F130" s="1562"/>
      <c r="G130" s="1563"/>
      <c r="H130" s="1563"/>
      <c r="I130" s="1563"/>
      <c r="J130" s="1563"/>
      <c r="K130" s="1563"/>
      <c r="L130" s="1563"/>
      <c r="M130" s="1564"/>
      <c r="N130" s="612"/>
      <c r="O130" s="471"/>
      <c r="P130" s="621"/>
      <c r="Q130" s="56"/>
      <c r="R130" s="56"/>
      <c r="S130" s="56"/>
      <c r="T130" s="56"/>
      <c r="U130" s="56"/>
      <c r="V130" s="56"/>
      <c r="W130" s="56"/>
      <c r="X130" s="56"/>
      <c r="Y130" s="950">
        <v>220</v>
      </c>
      <c r="Z130" s="914"/>
      <c r="AA130" s="914"/>
      <c r="AB130" s="914"/>
      <c r="AC130" s="914"/>
      <c r="AD130" s="951"/>
      <c r="AE130" s="951"/>
      <c r="AF130" s="951"/>
      <c r="AG130" s="951"/>
      <c r="AH130" s="951"/>
      <c r="AI130" s="951"/>
      <c r="AJ130" s="951"/>
      <c r="AK130" s="952"/>
      <c r="AL130" s="31"/>
      <c r="AM130" s="31"/>
      <c r="AN130" s="31"/>
      <c r="AO130" s="31"/>
      <c r="AP130" s="31"/>
      <c r="AQ130" s="31"/>
      <c r="AR130" s="31"/>
      <c r="AS130" s="39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3"/>
      <c r="BG130" s="425"/>
      <c r="BH130" s="425"/>
    </row>
    <row r="131" spans="1:60" s="436" customFormat="1" ht="16.5" thickTop="1">
      <c r="A131" s="1733" t="s">
        <v>442</v>
      </c>
      <c r="B131" s="1733"/>
      <c r="C131" s="1733"/>
      <c r="D131" s="1733"/>
      <c r="E131" s="1734"/>
      <c r="F131" s="1598"/>
      <c r="G131" s="1599"/>
      <c r="H131" s="1599"/>
      <c r="I131" s="1599"/>
      <c r="J131" s="1599"/>
      <c r="K131" s="1599"/>
      <c r="L131" s="1599"/>
      <c r="M131" s="1599"/>
      <c r="N131" s="613"/>
      <c r="O131" s="471"/>
      <c r="P131" s="471"/>
      <c r="Q131" s="56"/>
      <c r="R131" s="56"/>
      <c r="S131" s="56"/>
      <c r="T131" s="56"/>
      <c r="U131" s="56"/>
      <c r="V131" s="56"/>
      <c r="W131" s="56"/>
      <c r="X131" s="56"/>
      <c r="Y131" s="950">
        <v>221</v>
      </c>
      <c r="Z131" s="914"/>
      <c r="AA131" s="914"/>
      <c r="AB131" s="914"/>
      <c r="AC131" s="914"/>
      <c r="AD131" s="951"/>
      <c r="AE131" s="951"/>
      <c r="AF131" s="951"/>
      <c r="AG131" s="951"/>
      <c r="AH131" s="951"/>
      <c r="AI131" s="951"/>
      <c r="AJ131" s="951"/>
      <c r="AK131" s="952"/>
      <c r="AL131" s="31"/>
      <c r="AM131" s="31"/>
      <c r="AN131" s="31"/>
      <c r="AO131" s="31"/>
      <c r="AP131" s="31"/>
      <c r="AQ131" s="31"/>
      <c r="AR131" s="31"/>
      <c r="AS131" s="39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3"/>
      <c r="BG131" s="425"/>
      <c r="BH131" s="425"/>
    </row>
    <row r="132" spans="1:60" s="436" customFormat="1" ht="15.75">
      <c r="A132" s="1199" t="s">
        <v>443</v>
      </c>
      <c r="B132" s="1199"/>
      <c r="C132" s="1199"/>
      <c r="D132" s="1199"/>
      <c r="E132" s="1200"/>
      <c r="F132" s="1598"/>
      <c r="G132" s="1599"/>
      <c r="H132" s="1599"/>
      <c r="I132" s="1599"/>
      <c r="J132" s="1599"/>
      <c r="K132" s="1599"/>
      <c r="L132" s="1599"/>
      <c r="M132" s="1599"/>
      <c r="N132" s="610"/>
      <c r="O132" s="471"/>
      <c r="P132" s="471"/>
      <c r="Q132" s="56"/>
      <c r="R132" s="56"/>
      <c r="S132" s="56"/>
      <c r="T132" s="56"/>
      <c r="U132" s="56"/>
      <c r="V132" s="56"/>
      <c r="W132" s="56"/>
      <c r="X132" s="56"/>
      <c r="Y132" s="950">
        <v>222</v>
      </c>
      <c r="Z132" s="914"/>
      <c r="AA132" s="914"/>
      <c r="AB132" s="914"/>
      <c r="AC132" s="914"/>
      <c r="AD132" s="951">
        <v>25403</v>
      </c>
      <c r="AE132" s="951"/>
      <c r="AF132" s="951"/>
      <c r="AG132" s="951"/>
      <c r="AH132" s="951"/>
      <c r="AI132" s="951"/>
      <c r="AJ132" s="951"/>
      <c r="AK132" s="952"/>
      <c r="AL132" s="31"/>
      <c r="AM132" s="31"/>
      <c r="AN132" s="31"/>
      <c r="AO132" s="31"/>
      <c r="AP132" s="31"/>
      <c r="AQ132" s="31"/>
      <c r="AR132" s="31"/>
      <c r="AS132" s="39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3"/>
      <c r="BG132" s="425"/>
      <c r="BH132" s="425"/>
    </row>
    <row r="133" spans="1:60" s="436" customFormat="1" ht="15.75">
      <c r="A133" s="1199" t="s">
        <v>444</v>
      </c>
      <c r="B133" s="1199"/>
      <c r="C133" s="1199"/>
      <c r="D133" s="1199"/>
      <c r="E133" s="1200"/>
      <c r="F133" s="1598"/>
      <c r="G133" s="1599"/>
      <c r="H133" s="1599"/>
      <c r="I133" s="1599"/>
      <c r="J133" s="1599"/>
      <c r="K133" s="1599"/>
      <c r="L133" s="1599"/>
      <c r="M133" s="1599"/>
      <c r="N133" s="610"/>
      <c r="O133" s="471"/>
      <c r="P133" s="471"/>
      <c r="Q133" s="56"/>
      <c r="R133" s="56"/>
      <c r="S133" s="56"/>
      <c r="T133" s="56"/>
      <c r="U133" s="56"/>
      <c r="V133" s="56"/>
      <c r="W133" s="56"/>
      <c r="X133" s="56"/>
      <c r="Y133" s="969">
        <v>223</v>
      </c>
      <c r="Z133" s="970"/>
      <c r="AA133" s="970"/>
      <c r="AB133" s="970"/>
      <c r="AC133" s="970"/>
      <c r="AD133" s="1571"/>
      <c r="AE133" s="1571"/>
      <c r="AF133" s="1571"/>
      <c r="AG133" s="1571"/>
      <c r="AH133" s="1571"/>
      <c r="AI133" s="1571"/>
      <c r="AJ133" s="1571"/>
      <c r="AK133" s="1572"/>
      <c r="AL133" s="31"/>
      <c r="AM133" s="31"/>
      <c r="AN133" s="31"/>
      <c r="AO133" s="31"/>
      <c r="AP133" s="31"/>
      <c r="AQ133" s="31"/>
      <c r="AR133" s="31"/>
      <c r="AS133" s="39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3"/>
      <c r="BG133" s="425"/>
      <c r="BH133" s="425"/>
    </row>
    <row r="134" spans="1:60" s="436" customFormat="1" ht="15.75">
      <c r="A134" s="1199" t="s">
        <v>445</v>
      </c>
      <c r="B134" s="1199"/>
      <c r="C134" s="1199"/>
      <c r="D134" s="1199"/>
      <c r="E134" s="1200"/>
      <c r="F134" s="1598"/>
      <c r="G134" s="1599"/>
      <c r="H134" s="1599"/>
      <c r="I134" s="1599"/>
      <c r="J134" s="1599"/>
      <c r="K134" s="1599"/>
      <c r="L134" s="1599"/>
      <c r="M134" s="1599"/>
      <c r="N134" s="610"/>
      <c r="O134" s="471"/>
      <c r="P134" s="471"/>
      <c r="Q134" s="56"/>
      <c r="R134" s="56"/>
      <c r="S134" s="56"/>
      <c r="T134" s="56"/>
      <c r="U134" s="56"/>
      <c r="V134" s="56"/>
      <c r="W134" s="56"/>
      <c r="X134" s="56"/>
      <c r="Y134" s="969">
        <v>224</v>
      </c>
      <c r="Z134" s="970"/>
      <c r="AA134" s="970"/>
      <c r="AB134" s="970"/>
      <c r="AC134" s="970"/>
      <c r="AD134" s="1571"/>
      <c r="AE134" s="1571"/>
      <c r="AF134" s="1571"/>
      <c r="AG134" s="1571"/>
      <c r="AH134" s="1571"/>
      <c r="AI134" s="1571"/>
      <c r="AJ134" s="1571"/>
      <c r="AK134" s="1572"/>
      <c r="AL134" s="31"/>
      <c r="AM134" s="31"/>
      <c r="AN134" s="31"/>
      <c r="AO134" s="31"/>
      <c r="AP134" s="31"/>
      <c r="AQ134" s="31"/>
      <c r="AR134" s="31"/>
      <c r="AS134" s="39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3"/>
      <c r="BG134" s="425"/>
      <c r="BH134" s="425"/>
    </row>
    <row r="135" spans="1:60" s="436" customFormat="1" ht="15.75">
      <c r="A135" s="1199" t="s">
        <v>263</v>
      </c>
      <c r="B135" s="1199"/>
      <c r="C135" s="1199"/>
      <c r="D135" s="1199"/>
      <c r="E135" s="1200"/>
      <c r="F135" s="1598"/>
      <c r="G135" s="1599"/>
      <c r="H135" s="1599"/>
      <c r="I135" s="1599"/>
      <c r="J135" s="1599"/>
      <c r="K135" s="1599"/>
      <c r="L135" s="1599"/>
      <c r="M135" s="1599"/>
      <c r="N135" s="610"/>
      <c r="O135" s="471"/>
      <c r="P135" s="471"/>
      <c r="Q135" s="56"/>
      <c r="R135" s="56"/>
      <c r="S135" s="56"/>
      <c r="T135" s="56"/>
      <c r="U135" s="56"/>
      <c r="V135" s="56"/>
      <c r="W135" s="56"/>
      <c r="X135" s="56"/>
      <c r="Y135" s="950">
        <v>225</v>
      </c>
      <c r="Z135" s="914"/>
      <c r="AA135" s="914"/>
      <c r="AB135" s="914"/>
      <c r="AC135" s="914"/>
      <c r="AD135" s="1225">
        <f>IF(AD111-AD122&lt;0,0,AD111-AD122)</f>
        <v>0</v>
      </c>
      <c r="AE135" s="1225"/>
      <c r="AF135" s="1225"/>
      <c r="AG135" s="1225"/>
      <c r="AH135" s="1225"/>
      <c r="AI135" s="1225"/>
      <c r="AJ135" s="1225"/>
      <c r="AK135" s="1226"/>
      <c r="AL135" s="31"/>
      <c r="AM135" s="31"/>
      <c r="AN135" s="31"/>
      <c r="AO135" s="31"/>
      <c r="AP135" s="31"/>
      <c r="AQ135" s="31"/>
      <c r="AR135" s="31"/>
      <c r="AS135" s="39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3"/>
      <c r="BG135" s="425"/>
      <c r="BH135" s="425"/>
    </row>
    <row r="136" spans="1:60" s="436" customFormat="1" ht="16.5" thickBot="1">
      <c r="A136" s="1199" t="s">
        <v>37</v>
      </c>
      <c r="B136" s="1199"/>
      <c r="C136" s="1199"/>
      <c r="D136" s="1199"/>
      <c r="E136" s="1200"/>
      <c r="F136" s="1598"/>
      <c r="G136" s="1599"/>
      <c r="H136" s="1599"/>
      <c r="I136" s="1599"/>
      <c r="J136" s="1599"/>
      <c r="K136" s="1599"/>
      <c r="L136" s="1599"/>
      <c r="M136" s="1599"/>
      <c r="N136" s="610"/>
      <c r="O136" s="471"/>
      <c r="P136" s="471"/>
      <c r="Q136" s="56"/>
      <c r="R136" s="56"/>
      <c r="S136" s="56"/>
      <c r="T136" s="56"/>
      <c r="U136" s="56"/>
      <c r="V136" s="56"/>
      <c r="W136" s="56"/>
      <c r="X136" s="56"/>
      <c r="Y136" s="950">
        <v>226</v>
      </c>
      <c r="Z136" s="914"/>
      <c r="AA136" s="914"/>
      <c r="AB136" s="914"/>
      <c r="AC136" s="914"/>
      <c r="AD136" s="1225">
        <f>IF(AD122-AD111&lt;0,0,AD122-AD111)</f>
        <v>75534</v>
      </c>
      <c r="AE136" s="1225"/>
      <c r="AF136" s="1225"/>
      <c r="AG136" s="1225"/>
      <c r="AH136" s="1225"/>
      <c r="AI136" s="1225"/>
      <c r="AJ136" s="1225"/>
      <c r="AK136" s="1226"/>
      <c r="AL136" s="31"/>
      <c r="AM136" s="31"/>
      <c r="AN136" s="31"/>
      <c r="AO136" s="31"/>
      <c r="AP136" s="31"/>
      <c r="AQ136" s="31"/>
      <c r="AR136" s="31"/>
      <c r="AS136" s="39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3"/>
      <c r="BG136" s="425"/>
      <c r="BH136" s="425"/>
    </row>
    <row r="137" spans="1:60" s="436" customFormat="1" ht="16.5" thickBot="1">
      <c r="A137" s="1201" t="s">
        <v>446</v>
      </c>
      <c r="B137" s="1201"/>
      <c r="C137" s="1201"/>
      <c r="D137" s="1201"/>
      <c r="E137" s="1202"/>
      <c r="F137" s="1197">
        <f>SUM(F128:M136)-F129-F130</f>
        <v>0</v>
      </c>
      <c r="G137" s="1010"/>
      <c r="H137" s="1010"/>
      <c r="I137" s="1010"/>
      <c r="J137" s="1010"/>
      <c r="K137" s="1010"/>
      <c r="L137" s="1010"/>
      <c r="M137" s="1198"/>
      <c r="N137" s="610"/>
      <c r="O137" s="472"/>
      <c r="P137" s="472"/>
      <c r="Q137" s="56"/>
      <c r="R137" s="56"/>
      <c r="S137" s="56"/>
      <c r="T137" s="56"/>
      <c r="U137" s="56"/>
      <c r="V137" s="56"/>
      <c r="W137" s="56"/>
      <c r="X137" s="56"/>
      <c r="Y137" s="950">
        <v>227</v>
      </c>
      <c r="Z137" s="914"/>
      <c r="AA137" s="914"/>
      <c r="AB137" s="914"/>
      <c r="AC137" s="914"/>
      <c r="AD137" s="1225">
        <f>SUM(AD138:AK141)+AD142+AD143</f>
        <v>133</v>
      </c>
      <c r="AE137" s="1225"/>
      <c r="AF137" s="1225"/>
      <c r="AG137" s="1225"/>
      <c r="AH137" s="1225"/>
      <c r="AI137" s="1225"/>
      <c r="AJ137" s="1225"/>
      <c r="AK137" s="1226"/>
      <c r="AL137" s="31"/>
      <c r="AM137" s="31"/>
      <c r="AN137" s="31"/>
      <c r="AO137" s="31"/>
      <c r="AP137" s="31"/>
      <c r="AQ137" s="31"/>
      <c r="AR137" s="31"/>
      <c r="AS137" s="39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3"/>
      <c r="BG137" s="425"/>
      <c r="BH137" s="425"/>
    </row>
    <row r="138" spans="1:60" s="436" customFormat="1" ht="15.75">
      <c r="A138" s="1199" t="s">
        <v>448</v>
      </c>
      <c r="B138" s="1199"/>
      <c r="C138" s="1199"/>
      <c r="D138" s="1199"/>
      <c r="E138" s="1200"/>
      <c r="F138" s="1193">
        <v>2700</v>
      </c>
      <c r="G138" s="1194"/>
      <c r="H138" s="1194"/>
      <c r="I138" s="1194"/>
      <c r="J138" s="1194"/>
      <c r="K138" s="1194"/>
      <c r="L138" s="1194"/>
      <c r="M138" s="1194"/>
      <c r="N138" s="610"/>
      <c r="O138" s="471"/>
      <c r="P138" s="471"/>
      <c r="Q138" s="56"/>
      <c r="R138" s="56"/>
      <c r="S138" s="56"/>
      <c r="T138" s="56"/>
      <c r="U138" s="56"/>
      <c r="V138" s="56"/>
      <c r="W138" s="56"/>
      <c r="X138" s="56"/>
      <c r="Y138" s="950">
        <v>228</v>
      </c>
      <c r="Z138" s="914"/>
      <c r="AA138" s="914"/>
      <c r="AB138" s="914"/>
      <c r="AC138" s="914"/>
      <c r="AD138" s="951">
        <v>133</v>
      </c>
      <c r="AE138" s="951"/>
      <c r="AF138" s="951"/>
      <c r="AG138" s="951"/>
      <c r="AH138" s="951"/>
      <c r="AI138" s="951"/>
      <c r="AJ138" s="951"/>
      <c r="AK138" s="952"/>
      <c r="AL138" s="31"/>
      <c r="AM138" s="31"/>
      <c r="AN138" s="31"/>
      <c r="AO138" s="31"/>
      <c r="AP138" s="31"/>
      <c r="AQ138" s="31"/>
      <c r="AR138" s="31"/>
      <c r="AS138" s="39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3"/>
      <c r="BG138" s="425"/>
      <c r="BH138" s="425"/>
    </row>
    <row r="139" spans="1:60" s="436" customFormat="1" ht="15.75">
      <c r="A139" s="1199" t="s">
        <v>264</v>
      </c>
      <c r="B139" s="1199"/>
      <c r="C139" s="1199"/>
      <c r="D139" s="1199"/>
      <c r="E139" s="1200"/>
      <c r="F139" s="1193">
        <v>121.9</v>
      </c>
      <c r="G139" s="1194"/>
      <c r="H139" s="1194"/>
      <c r="I139" s="1194"/>
      <c r="J139" s="1194"/>
      <c r="K139" s="1194"/>
      <c r="L139" s="1194"/>
      <c r="M139" s="1194"/>
      <c r="N139" s="610"/>
      <c r="O139" s="471"/>
      <c r="P139" s="471"/>
      <c r="Q139" s="56"/>
      <c r="R139" s="56"/>
      <c r="S139" s="56"/>
      <c r="T139" s="56"/>
      <c r="U139" s="56"/>
      <c r="V139" s="56"/>
      <c r="W139" s="56"/>
      <c r="X139" s="56"/>
      <c r="Y139" s="950">
        <v>229</v>
      </c>
      <c r="Z139" s="914"/>
      <c r="AA139" s="914"/>
      <c r="AB139" s="914"/>
      <c r="AC139" s="914"/>
      <c r="AD139" s="951"/>
      <c r="AE139" s="951"/>
      <c r="AF139" s="951"/>
      <c r="AG139" s="951"/>
      <c r="AH139" s="951"/>
      <c r="AI139" s="951"/>
      <c r="AJ139" s="951"/>
      <c r="AK139" s="952"/>
      <c r="AL139" s="31"/>
      <c r="AM139" s="31"/>
      <c r="AN139" s="31"/>
      <c r="AO139" s="31"/>
      <c r="AP139" s="31"/>
      <c r="AQ139" s="31"/>
      <c r="AR139" s="31"/>
      <c r="AS139" s="39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3"/>
      <c r="BG139" s="425"/>
      <c r="BH139" s="425"/>
    </row>
    <row r="140" spans="1:60" s="436" customFormat="1" ht="15.75">
      <c r="A140" s="1199" t="s">
        <v>449</v>
      </c>
      <c r="B140" s="1199"/>
      <c r="C140" s="1199"/>
      <c r="D140" s="1199"/>
      <c r="E140" s="1200"/>
      <c r="F140" s="1193"/>
      <c r="G140" s="1194"/>
      <c r="H140" s="1194"/>
      <c r="I140" s="1194"/>
      <c r="J140" s="1194"/>
      <c r="K140" s="1194"/>
      <c r="L140" s="1194"/>
      <c r="M140" s="1194"/>
      <c r="N140" s="610"/>
      <c r="O140" s="471"/>
      <c r="P140" s="471"/>
      <c r="Q140" s="56"/>
      <c r="R140" s="56"/>
      <c r="S140" s="56"/>
      <c r="T140" s="56"/>
      <c r="U140" s="56"/>
      <c r="V140" s="56"/>
      <c r="W140" s="56"/>
      <c r="X140" s="56"/>
      <c r="Y140" s="950">
        <v>230</v>
      </c>
      <c r="Z140" s="914"/>
      <c r="AA140" s="914"/>
      <c r="AB140" s="914"/>
      <c r="AC140" s="914"/>
      <c r="AD140" s="951"/>
      <c r="AE140" s="951"/>
      <c r="AF140" s="951"/>
      <c r="AG140" s="951"/>
      <c r="AH140" s="951"/>
      <c r="AI140" s="951"/>
      <c r="AJ140" s="951"/>
      <c r="AK140" s="952"/>
      <c r="AL140" s="31"/>
      <c r="AM140" s="31"/>
      <c r="AN140" s="31"/>
      <c r="AO140" s="31"/>
      <c r="AP140" s="31"/>
      <c r="AQ140" s="31"/>
      <c r="AR140" s="31"/>
      <c r="AS140" s="39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3"/>
      <c r="BG140" s="425"/>
      <c r="BH140" s="425"/>
    </row>
    <row r="141" spans="1:60" s="436" customFormat="1" ht="15.75">
      <c r="A141" s="1199" t="s">
        <v>325</v>
      </c>
      <c r="B141" s="1199"/>
      <c r="C141" s="1199"/>
      <c r="D141" s="1199"/>
      <c r="E141" s="1200"/>
      <c r="F141" s="1193"/>
      <c r="G141" s="1194"/>
      <c r="H141" s="1194"/>
      <c r="I141" s="1194"/>
      <c r="J141" s="1194"/>
      <c r="K141" s="1194"/>
      <c r="L141" s="1194"/>
      <c r="M141" s="1194"/>
      <c r="N141" s="610"/>
      <c r="O141" s="471"/>
      <c r="P141" s="471"/>
      <c r="Q141" s="56"/>
      <c r="R141" s="56"/>
      <c r="S141" s="56"/>
      <c r="T141" s="56"/>
      <c r="U141" s="56"/>
      <c r="V141" s="56"/>
      <c r="W141" s="56"/>
      <c r="X141" s="56"/>
      <c r="Y141" s="950">
        <v>231</v>
      </c>
      <c r="Z141" s="914"/>
      <c r="AA141" s="914"/>
      <c r="AB141" s="914"/>
      <c r="AC141" s="914"/>
      <c r="AD141" s="951"/>
      <c r="AE141" s="951"/>
      <c r="AF141" s="951"/>
      <c r="AG141" s="951"/>
      <c r="AH141" s="951"/>
      <c r="AI141" s="951"/>
      <c r="AJ141" s="951"/>
      <c r="AK141" s="952"/>
      <c r="AL141" s="31"/>
      <c r="AM141" s="31"/>
      <c r="AN141" s="31"/>
      <c r="AO141" s="31"/>
      <c r="AP141" s="31"/>
      <c r="AQ141" s="31"/>
      <c r="AR141" s="31"/>
      <c r="AS141" s="39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3"/>
      <c r="BG141" s="425"/>
      <c r="BH141" s="425"/>
    </row>
    <row r="142" spans="1:60" s="436" customFormat="1" ht="15.75">
      <c r="A142" s="1199" t="s">
        <v>450</v>
      </c>
      <c r="B142" s="1199"/>
      <c r="C142" s="1199"/>
      <c r="D142" s="1199"/>
      <c r="E142" s="1200"/>
      <c r="F142" s="1193"/>
      <c r="G142" s="1194"/>
      <c r="H142" s="1194"/>
      <c r="I142" s="1194"/>
      <c r="J142" s="1194"/>
      <c r="K142" s="1194"/>
      <c r="L142" s="1194"/>
      <c r="M142" s="1194"/>
      <c r="N142" s="610"/>
      <c r="O142" s="471"/>
      <c r="P142" s="471"/>
      <c r="Q142" s="56"/>
      <c r="R142" s="56"/>
      <c r="S142" s="56"/>
      <c r="T142" s="56"/>
      <c r="U142" s="56"/>
      <c r="V142" s="56"/>
      <c r="W142" s="56"/>
      <c r="X142" s="56"/>
      <c r="Y142" s="950">
        <v>232</v>
      </c>
      <c r="Z142" s="914"/>
      <c r="AA142" s="914"/>
      <c r="AB142" s="914"/>
      <c r="AC142" s="914"/>
      <c r="AD142" s="971"/>
      <c r="AE142" s="971"/>
      <c r="AF142" s="971"/>
      <c r="AG142" s="971"/>
      <c r="AH142" s="971"/>
      <c r="AI142" s="971"/>
      <c r="AJ142" s="971"/>
      <c r="AK142" s="972"/>
      <c r="AL142" s="31"/>
      <c r="AM142" s="31"/>
      <c r="AN142" s="31"/>
      <c r="AO142" s="31"/>
      <c r="AP142" s="31"/>
      <c r="AQ142" s="31"/>
      <c r="AR142" s="31"/>
      <c r="AS142" s="39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3"/>
      <c r="BG142" s="425"/>
      <c r="BH142" s="425"/>
    </row>
    <row r="143" spans="1:60" s="436" customFormat="1" ht="16.5" thickBot="1">
      <c r="A143" s="1199" t="s">
        <v>214</v>
      </c>
      <c r="B143" s="1199"/>
      <c r="C143" s="1199"/>
      <c r="D143" s="1199"/>
      <c r="E143" s="1200"/>
      <c r="F143" s="1193">
        <v>0.03</v>
      </c>
      <c r="G143" s="1194"/>
      <c r="H143" s="1194"/>
      <c r="I143" s="1194"/>
      <c r="J143" s="1194"/>
      <c r="K143" s="1194"/>
      <c r="L143" s="1194"/>
      <c r="M143" s="1194"/>
      <c r="N143" s="610"/>
      <c r="O143" s="471"/>
      <c r="P143" s="471"/>
      <c r="Q143" s="56"/>
      <c r="R143" s="56"/>
      <c r="S143" s="56"/>
      <c r="T143" s="56"/>
      <c r="U143" s="56"/>
      <c r="V143" s="56"/>
      <c r="W143" s="56"/>
      <c r="X143" s="56"/>
      <c r="Y143" s="950">
        <v>233</v>
      </c>
      <c r="Z143" s="914"/>
      <c r="AA143" s="914"/>
      <c r="AB143" s="914"/>
      <c r="AC143" s="914"/>
      <c r="AD143" s="971"/>
      <c r="AE143" s="971"/>
      <c r="AF143" s="971"/>
      <c r="AG143" s="971"/>
      <c r="AH143" s="971"/>
      <c r="AI143" s="971"/>
      <c r="AJ143" s="971"/>
      <c r="AK143" s="972"/>
      <c r="AL143" s="31"/>
      <c r="AM143" s="31"/>
      <c r="AN143" s="31"/>
      <c r="AO143" s="31"/>
      <c r="AP143" s="31"/>
      <c r="AQ143" s="31"/>
      <c r="AR143" s="31"/>
      <c r="AS143" s="39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3"/>
      <c r="BG143" s="425"/>
      <c r="BH143" s="425"/>
    </row>
    <row r="144" spans="1:60" s="436" customFormat="1" ht="16.5" thickBot="1">
      <c r="A144" s="1201" t="s">
        <v>447</v>
      </c>
      <c r="B144" s="1201"/>
      <c r="C144" s="1201"/>
      <c r="D144" s="1201"/>
      <c r="E144" s="1202"/>
      <c r="F144" s="1197">
        <f>SUM(F138:M143)</f>
        <v>2821.9300000000003</v>
      </c>
      <c r="G144" s="1010"/>
      <c r="H144" s="1010"/>
      <c r="I144" s="1010"/>
      <c r="J144" s="1010"/>
      <c r="K144" s="1010"/>
      <c r="L144" s="1010"/>
      <c r="M144" s="1198"/>
      <c r="N144" s="610"/>
      <c r="O144" s="472"/>
      <c r="P144" s="472"/>
      <c r="Q144" s="56"/>
      <c r="R144" s="56"/>
      <c r="S144" s="56"/>
      <c r="T144" s="56"/>
      <c r="U144" s="56"/>
      <c r="V144" s="56"/>
      <c r="W144" s="56"/>
      <c r="X144" s="56"/>
      <c r="Y144" s="950">
        <v>234</v>
      </c>
      <c r="Z144" s="914"/>
      <c r="AA144" s="914"/>
      <c r="AB144" s="914"/>
      <c r="AC144" s="914"/>
      <c r="AD144" s="981">
        <f>SUM(AD145:AK149)</f>
        <v>0</v>
      </c>
      <c r="AE144" s="981"/>
      <c r="AF144" s="981"/>
      <c r="AG144" s="981"/>
      <c r="AH144" s="981"/>
      <c r="AI144" s="981"/>
      <c r="AJ144" s="981"/>
      <c r="AK144" s="982"/>
      <c r="AL144" s="31"/>
      <c r="AM144" s="31"/>
      <c r="AN144" s="31"/>
      <c r="AO144" s="31"/>
      <c r="AP144" s="31"/>
      <c r="AQ144" s="31"/>
      <c r="AR144" s="31"/>
      <c r="AS144" s="39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3"/>
      <c r="BG144" s="425"/>
      <c r="BH144" s="425"/>
    </row>
    <row r="145" spans="1:60" s="436" customFormat="1" ht="15.75">
      <c r="A145" s="1199" t="s">
        <v>451</v>
      </c>
      <c r="B145" s="1199"/>
      <c r="C145" s="1199"/>
      <c r="D145" s="1199"/>
      <c r="E145" s="1200"/>
      <c r="F145" s="1193"/>
      <c r="G145" s="1194"/>
      <c r="H145" s="1194"/>
      <c r="I145" s="1194"/>
      <c r="J145" s="1194"/>
      <c r="K145" s="1194"/>
      <c r="L145" s="1194"/>
      <c r="M145" s="1194"/>
      <c r="N145" s="610"/>
      <c r="O145" s="471"/>
      <c r="P145" s="471"/>
      <c r="Q145" s="56"/>
      <c r="R145" s="56"/>
      <c r="S145" s="56"/>
      <c r="T145" s="56"/>
      <c r="U145" s="56"/>
      <c r="V145" s="56"/>
      <c r="W145" s="56"/>
      <c r="X145" s="56"/>
      <c r="Y145" s="950">
        <v>235</v>
      </c>
      <c r="Z145" s="914"/>
      <c r="AA145" s="914"/>
      <c r="AB145" s="914"/>
      <c r="AC145" s="914"/>
      <c r="AD145" s="971"/>
      <c r="AE145" s="971"/>
      <c r="AF145" s="971"/>
      <c r="AG145" s="971"/>
      <c r="AH145" s="971"/>
      <c r="AI145" s="971"/>
      <c r="AJ145" s="971"/>
      <c r="AK145" s="972"/>
      <c r="AL145" s="31"/>
      <c r="AM145" s="31"/>
      <c r="AN145" s="31"/>
      <c r="AO145" s="31"/>
      <c r="AP145" s="31"/>
      <c r="AQ145" s="31"/>
      <c r="AR145" s="31"/>
      <c r="AS145" s="39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3"/>
      <c r="BG145" s="425"/>
      <c r="BH145" s="425"/>
    </row>
    <row r="146" spans="1:60" s="436" customFormat="1" ht="15.75">
      <c r="A146" s="1199" t="s">
        <v>452</v>
      </c>
      <c r="B146" s="1199"/>
      <c r="C146" s="1199"/>
      <c r="D146" s="1199"/>
      <c r="E146" s="1200"/>
      <c r="F146" s="1193"/>
      <c r="G146" s="1194"/>
      <c r="H146" s="1194"/>
      <c r="I146" s="1194"/>
      <c r="J146" s="1194"/>
      <c r="K146" s="1194"/>
      <c r="L146" s="1194"/>
      <c r="M146" s="1194"/>
      <c r="N146" s="610"/>
      <c r="O146" s="471"/>
      <c r="P146" s="471"/>
      <c r="Q146" s="56"/>
      <c r="R146" s="56"/>
      <c r="S146" s="56"/>
      <c r="T146" s="56"/>
      <c r="U146" s="56"/>
      <c r="V146" s="56"/>
      <c r="W146" s="56"/>
      <c r="X146" s="56"/>
      <c r="Y146" s="950">
        <v>236</v>
      </c>
      <c r="Z146" s="914"/>
      <c r="AA146" s="914"/>
      <c r="AB146" s="914"/>
      <c r="AC146" s="914"/>
      <c r="AD146" s="971"/>
      <c r="AE146" s="971"/>
      <c r="AF146" s="971"/>
      <c r="AG146" s="971"/>
      <c r="AH146" s="971"/>
      <c r="AI146" s="971"/>
      <c r="AJ146" s="971"/>
      <c r="AK146" s="972"/>
      <c r="AL146" s="31"/>
      <c r="AM146" s="31"/>
      <c r="AN146" s="31"/>
      <c r="AO146" s="31"/>
      <c r="AP146" s="31"/>
      <c r="AQ146" s="31"/>
      <c r="AR146" s="31"/>
      <c r="AS146" s="39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3"/>
      <c r="BG146" s="425"/>
      <c r="BH146" s="425"/>
    </row>
    <row r="147" spans="1:60" s="436" customFormat="1" ht="15.75">
      <c r="A147" s="1199" t="s">
        <v>453</v>
      </c>
      <c r="B147" s="1199"/>
      <c r="C147" s="1199"/>
      <c r="D147" s="1199"/>
      <c r="E147" s="1200"/>
      <c r="F147" s="1193"/>
      <c r="G147" s="1194"/>
      <c r="H147" s="1194"/>
      <c r="I147" s="1194"/>
      <c r="J147" s="1194"/>
      <c r="K147" s="1194"/>
      <c r="L147" s="1194"/>
      <c r="M147" s="1194"/>
      <c r="N147" s="610"/>
      <c r="O147" s="471"/>
      <c r="P147" s="471"/>
      <c r="Q147" s="56"/>
      <c r="R147" s="56"/>
      <c r="S147" s="56"/>
      <c r="T147" s="56"/>
      <c r="U147" s="56"/>
      <c r="V147" s="56"/>
      <c r="W147" s="56"/>
      <c r="X147" s="56"/>
      <c r="Y147" s="950">
        <v>237</v>
      </c>
      <c r="Z147" s="914"/>
      <c r="AA147" s="914"/>
      <c r="AB147" s="914"/>
      <c r="AC147" s="914"/>
      <c r="AD147" s="971"/>
      <c r="AE147" s="971"/>
      <c r="AF147" s="971"/>
      <c r="AG147" s="971"/>
      <c r="AH147" s="971"/>
      <c r="AI147" s="971"/>
      <c r="AJ147" s="971"/>
      <c r="AK147" s="972"/>
      <c r="AL147" s="31"/>
      <c r="AM147" s="31"/>
      <c r="AN147" s="31"/>
      <c r="AO147" s="31"/>
      <c r="AP147" s="31"/>
      <c r="AQ147" s="31"/>
      <c r="AR147" s="31"/>
      <c r="AS147" s="39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3"/>
      <c r="BG147" s="425"/>
      <c r="BH147" s="425"/>
    </row>
    <row r="148" spans="1:60" s="436" customFormat="1" ht="15.75">
      <c r="A148" s="1199" t="s">
        <v>454</v>
      </c>
      <c r="B148" s="1199"/>
      <c r="C148" s="1199"/>
      <c r="D148" s="1199"/>
      <c r="E148" s="1200"/>
      <c r="F148" s="1193"/>
      <c r="G148" s="1194"/>
      <c r="H148" s="1194"/>
      <c r="I148" s="1194"/>
      <c r="J148" s="1194"/>
      <c r="K148" s="1194"/>
      <c r="L148" s="1194"/>
      <c r="M148" s="1194"/>
      <c r="N148" s="610"/>
      <c r="O148" s="471"/>
      <c r="P148" s="471"/>
      <c r="Q148" s="56"/>
      <c r="R148" s="56"/>
      <c r="S148" s="56"/>
      <c r="T148" s="56"/>
      <c r="U148" s="56"/>
      <c r="V148" s="56"/>
      <c r="W148" s="56"/>
      <c r="X148" s="56"/>
      <c r="Y148" s="950">
        <v>238</v>
      </c>
      <c r="Z148" s="914"/>
      <c r="AA148" s="914"/>
      <c r="AB148" s="914"/>
      <c r="AC148" s="914"/>
      <c r="AD148" s="971"/>
      <c r="AE148" s="971"/>
      <c r="AF148" s="971"/>
      <c r="AG148" s="971"/>
      <c r="AH148" s="971"/>
      <c r="AI148" s="971"/>
      <c r="AJ148" s="971"/>
      <c r="AK148" s="972"/>
      <c r="AL148" s="31"/>
      <c r="AM148" s="31"/>
      <c r="AN148" s="31"/>
      <c r="AO148" s="31"/>
      <c r="AP148" s="31"/>
      <c r="AQ148" s="31"/>
      <c r="AR148" s="31"/>
      <c r="AS148" s="39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3"/>
      <c r="BG148" s="425"/>
      <c r="BH148" s="425"/>
    </row>
    <row r="149" spans="1:60" s="436" customFormat="1" ht="15.75">
      <c r="A149" s="1199" t="s">
        <v>455</v>
      </c>
      <c r="B149" s="1199"/>
      <c r="C149" s="1199"/>
      <c r="D149" s="1199"/>
      <c r="E149" s="1200"/>
      <c r="F149" s="1193"/>
      <c r="G149" s="1194"/>
      <c r="H149" s="1194"/>
      <c r="I149" s="1194"/>
      <c r="J149" s="1194"/>
      <c r="K149" s="1194"/>
      <c r="L149" s="1194"/>
      <c r="M149" s="1194"/>
      <c r="N149" s="610"/>
      <c r="O149" s="471"/>
      <c r="P149" s="471"/>
      <c r="Q149" s="56"/>
      <c r="R149" s="56"/>
      <c r="S149" s="56"/>
      <c r="T149" s="56"/>
      <c r="U149" s="56"/>
      <c r="V149" s="56"/>
      <c r="W149" s="56"/>
      <c r="X149" s="56"/>
      <c r="Y149" s="950">
        <v>239</v>
      </c>
      <c r="Z149" s="914"/>
      <c r="AA149" s="914"/>
      <c r="AB149" s="914"/>
      <c r="AC149" s="914"/>
      <c r="AD149" s="971"/>
      <c r="AE149" s="971"/>
      <c r="AF149" s="971"/>
      <c r="AG149" s="971"/>
      <c r="AH149" s="971"/>
      <c r="AI149" s="971"/>
      <c r="AJ149" s="971"/>
      <c r="AK149" s="972"/>
      <c r="AL149" s="31"/>
      <c r="AM149" s="31"/>
      <c r="AN149" s="31"/>
      <c r="AO149" s="31"/>
      <c r="AP149" s="31"/>
      <c r="AQ149" s="31"/>
      <c r="AR149" s="31"/>
      <c r="AS149" s="39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3"/>
      <c r="BG149" s="425"/>
      <c r="BH149" s="425"/>
    </row>
    <row r="150" spans="1:60" s="436" customFormat="1" ht="15.75">
      <c r="A150" s="1199" t="s">
        <v>215</v>
      </c>
      <c r="B150" s="1199"/>
      <c r="C150" s="1199"/>
      <c r="D150" s="1199"/>
      <c r="E150" s="1200"/>
      <c r="F150" s="1193"/>
      <c r="G150" s="1194"/>
      <c r="H150" s="1194"/>
      <c r="I150" s="1194"/>
      <c r="J150" s="1194"/>
      <c r="K150" s="1194"/>
      <c r="L150" s="1194"/>
      <c r="M150" s="1194"/>
      <c r="N150" s="610"/>
      <c r="O150" s="471"/>
      <c r="P150" s="471"/>
      <c r="Q150" s="56"/>
      <c r="R150" s="56"/>
      <c r="S150" s="56"/>
      <c r="T150" s="56"/>
      <c r="U150" s="56"/>
      <c r="V150" s="56"/>
      <c r="W150" s="56"/>
      <c r="X150" s="56"/>
      <c r="Y150" s="950">
        <v>240</v>
      </c>
      <c r="Z150" s="914"/>
      <c r="AA150" s="914"/>
      <c r="AB150" s="914"/>
      <c r="AC150" s="914"/>
      <c r="AD150" s="981">
        <f>IF(AD137-AD144&lt;0,0,AD137-AD144)</f>
        <v>133</v>
      </c>
      <c r="AE150" s="981"/>
      <c r="AF150" s="981"/>
      <c r="AG150" s="981"/>
      <c r="AH150" s="981"/>
      <c r="AI150" s="981"/>
      <c r="AJ150" s="981"/>
      <c r="AK150" s="982"/>
      <c r="AL150" s="31"/>
      <c r="AM150" s="31"/>
      <c r="AN150" s="31"/>
      <c r="AO150" s="31"/>
      <c r="AP150" s="31"/>
      <c r="AQ150" s="31"/>
      <c r="AR150" s="31"/>
      <c r="AS150" s="39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3"/>
      <c r="BG150" s="425"/>
      <c r="BH150" s="425"/>
    </row>
    <row r="151" spans="1:60" s="436" customFormat="1" ht="15.75">
      <c r="A151" s="1199" t="s">
        <v>216</v>
      </c>
      <c r="B151" s="1199"/>
      <c r="C151" s="1199"/>
      <c r="D151" s="1199"/>
      <c r="E151" s="1200"/>
      <c r="F151" s="1193"/>
      <c r="G151" s="1194"/>
      <c r="H151" s="1194"/>
      <c r="I151" s="1194"/>
      <c r="J151" s="1194"/>
      <c r="K151" s="1194"/>
      <c r="L151" s="1194"/>
      <c r="M151" s="1194"/>
      <c r="N151" s="610"/>
      <c r="O151" s="471"/>
      <c r="P151" s="471"/>
      <c r="Q151" s="56"/>
      <c r="R151" s="56"/>
      <c r="S151" s="56"/>
      <c r="T151" s="56"/>
      <c r="U151" s="56"/>
      <c r="V151" s="56"/>
      <c r="W151" s="56"/>
      <c r="X151" s="56"/>
      <c r="Y151" s="950">
        <v>241</v>
      </c>
      <c r="Z151" s="914"/>
      <c r="AA151" s="914"/>
      <c r="AB151" s="914"/>
      <c r="AC151" s="914"/>
      <c r="AD151" s="981">
        <f>IF(AD144-AD137&lt;0,0,AD144-AD137)</f>
        <v>0</v>
      </c>
      <c r="AE151" s="981"/>
      <c r="AF151" s="981"/>
      <c r="AG151" s="981"/>
      <c r="AH151" s="981"/>
      <c r="AI151" s="981"/>
      <c r="AJ151" s="981"/>
      <c r="AK151" s="982"/>
      <c r="AL151" s="31"/>
      <c r="AM151" s="31"/>
      <c r="AN151" s="31"/>
      <c r="AO151" s="31"/>
      <c r="AP151" s="31"/>
      <c r="AQ151" s="31"/>
      <c r="AR151" s="31"/>
      <c r="AS151" s="39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3"/>
      <c r="BG151" s="425"/>
      <c r="BH151" s="425"/>
    </row>
    <row r="152" spans="1:60" s="436" customFormat="1" ht="15.75">
      <c r="A152" s="1199" t="s">
        <v>217</v>
      </c>
      <c r="B152" s="1199"/>
      <c r="C152" s="1199"/>
      <c r="D152" s="1199"/>
      <c r="E152" s="1200"/>
      <c r="F152" s="1193"/>
      <c r="G152" s="1194"/>
      <c r="H152" s="1194"/>
      <c r="I152" s="1194"/>
      <c r="J152" s="1194"/>
      <c r="K152" s="1194"/>
      <c r="L152" s="1194"/>
      <c r="M152" s="1194"/>
      <c r="N152" s="610"/>
      <c r="O152" s="471"/>
      <c r="P152" s="471"/>
      <c r="Q152" s="56"/>
      <c r="R152" s="56"/>
      <c r="S152" s="56"/>
      <c r="T152" s="56"/>
      <c r="U152" s="56"/>
      <c r="V152" s="56"/>
      <c r="W152" s="56"/>
      <c r="X152" s="56"/>
      <c r="Y152" s="950">
        <v>242</v>
      </c>
      <c r="Z152" s="914"/>
      <c r="AA152" s="914"/>
      <c r="AB152" s="914"/>
      <c r="AC152" s="914"/>
      <c r="AD152" s="981">
        <f>IF(AD135-AD136+AD150-AD151&lt;0,0,AD135-AD136+AD150-AD151)</f>
        <v>0</v>
      </c>
      <c r="AE152" s="981"/>
      <c r="AF152" s="981"/>
      <c r="AG152" s="981"/>
      <c r="AH152" s="981"/>
      <c r="AI152" s="981"/>
      <c r="AJ152" s="981"/>
      <c r="AK152" s="982"/>
      <c r="AL152" s="31"/>
      <c r="AM152" s="31"/>
      <c r="AN152" s="31"/>
      <c r="AO152" s="31"/>
      <c r="AP152" s="31"/>
      <c r="AQ152" s="31"/>
      <c r="AR152" s="31"/>
      <c r="AS152" s="39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3"/>
      <c r="BG152" s="425"/>
      <c r="BH152" s="425"/>
    </row>
    <row r="153" spans="1:60" s="436" customFormat="1" ht="15.75">
      <c r="A153" s="1199" t="s">
        <v>218</v>
      </c>
      <c r="B153" s="1199"/>
      <c r="C153" s="1199"/>
      <c r="D153" s="1199"/>
      <c r="E153" s="1200"/>
      <c r="F153" s="1193"/>
      <c r="G153" s="1194"/>
      <c r="H153" s="1194"/>
      <c r="I153" s="1194"/>
      <c r="J153" s="1194"/>
      <c r="K153" s="1194"/>
      <c r="L153" s="1194"/>
      <c r="M153" s="1194"/>
      <c r="N153" s="610"/>
      <c r="O153" s="471"/>
      <c r="P153" s="471"/>
      <c r="Q153" s="56"/>
      <c r="R153" s="56"/>
      <c r="S153" s="56"/>
      <c r="T153" s="56"/>
      <c r="U153" s="56"/>
      <c r="V153" s="56"/>
      <c r="W153" s="56"/>
      <c r="X153" s="56"/>
      <c r="Y153" s="950">
        <v>243</v>
      </c>
      <c r="Z153" s="914"/>
      <c r="AA153" s="914"/>
      <c r="AB153" s="914"/>
      <c r="AC153" s="914"/>
      <c r="AD153" s="981">
        <f>IF(AD136-AD135+AD151-AD150&lt;0,0,AD136-AD135+AD151-AD150)</f>
        <v>75401</v>
      </c>
      <c r="AE153" s="981"/>
      <c r="AF153" s="981"/>
      <c r="AG153" s="981"/>
      <c r="AH153" s="981"/>
      <c r="AI153" s="981"/>
      <c r="AJ153" s="981"/>
      <c r="AK153" s="982"/>
      <c r="AL153" s="31"/>
      <c r="AM153" s="31"/>
      <c r="AN153" s="31"/>
      <c r="AO153" s="31"/>
      <c r="AP153" s="31"/>
      <c r="AQ153" s="31"/>
      <c r="AR153" s="31"/>
      <c r="AS153" s="39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3"/>
      <c r="BG153" s="425"/>
      <c r="BH153" s="425"/>
    </row>
    <row r="154" spans="1:60" s="436" customFormat="1" ht="16.5" thickBot="1">
      <c r="A154" s="1199" t="s">
        <v>219</v>
      </c>
      <c r="B154" s="1199"/>
      <c r="C154" s="1199"/>
      <c r="D154" s="1199"/>
      <c r="E154" s="1200"/>
      <c r="F154" s="1193"/>
      <c r="G154" s="1194"/>
      <c r="H154" s="1194"/>
      <c r="I154" s="1194"/>
      <c r="J154" s="1194"/>
      <c r="K154" s="1194"/>
      <c r="L154" s="1194"/>
      <c r="M154" s="1194"/>
      <c r="N154" s="610"/>
      <c r="O154" s="471"/>
      <c r="P154" s="471"/>
      <c r="Q154" s="56"/>
      <c r="R154" s="56"/>
      <c r="S154" s="56"/>
      <c r="T154" s="56"/>
      <c r="U154" s="56"/>
      <c r="V154" s="56"/>
      <c r="W154" s="56"/>
      <c r="X154" s="56"/>
      <c r="Y154" s="969">
        <v>244</v>
      </c>
      <c r="Z154" s="970"/>
      <c r="AA154" s="970"/>
      <c r="AB154" s="970"/>
      <c r="AC154" s="970"/>
      <c r="AD154" s="1229">
        <f>SUM(AD155:AK163)</f>
        <v>0</v>
      </c>
      <c r="AE154" s="1229"/>
      <c r="AF154" s="1229"/>
      <c r="AG154" s="1229"/>
      <c r="AH154" s="1229"/>
      <c r="AI154" s="1229"/>
      <c r="AJ154" s="1229"/>
      <c r="AK154" s="1230"/>
      <c r="AL154" s="31"/>
      <c r="AM154" s="31"/>
      <c r="AN154" s="31"/>
      <c r="AO154" s="31"/>
      <c r="AP154" s="31"/>
      <c r="AQ154" s="31"/>
      <c r="AR154" s="31"/>
      <c r="AS154" s="39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3"/>
      <c r="BG154" s="425"/>
      <c r="BH154" s="425"/>
    </row>
    <row r="155" spans="1:60" s="436" customFormat="1" ht="16.5" thickBot="1">
      <c r="A155" s="1201" t="s">
        <v>456</v>
      </c>
      <c r="B155" s="1201"/>
      <c r="C155" s="1201"/>
      <c r="D155" s="1201"/>
      <c r="E155" s="1202"/>
      <c r="F155" s="1197">
        <f>SUM(F145:M154)</f>
        <v>0</v>
      </c>
      <c r="G155" s="1010"/>
      <c r="H155" s="1010"/>
      <c r="I155" s="1010"/>
      <c r="J155" s="1010"/>
      <c r="K155" s="1010"/>
      <c r="L155" s="1010"/>
      <c r="M155" s="1198"/>
      <c r="N155" s="610"/>
      <c r="O155" s="472"/>
      <c r="P155" s="472"/>
      <c r="Q155" s="56"/>
      <c r="R155" s="56"/>
      <c r="S155" s="56"/>
      <c r="T155" s="56"/>
      <c r="U155" s="56"/>
      <c r="V155" s="56"/>
      <c r="W155" s="56"/>
      <c r="X155" s="56"/>
      <c r="Y155" s="950">
        <v>245</v>
      </c>
      <c r="Z155" s="914"/>
      <c r="AA155" s="914"/>
      <c r="AB155" s="914"/>
      <c r="AC155" s="914"/>
      <c r="AD155" s="971"/>
      <c r="AE155" s="971"/>
      <c r="AF155" s="971"/>
      <c r="AG155" s="971"/>
      <c r="AH155" s="971"/>
      <c r="AI155" s="971"/>
      <c r="AJ155" s="971"/>
      <c r="AK155" s="972"/>
      <c r="AL155" s="31"/>
      <c r="AM155" s="31"/>
      <c r="AN155" s="31"/>
      <c r="AO155" s="31"/>
      <c r="AP155" s="31"/>
      <c r="AQ155" s="31"/>
      <c r="AR155" s="31"/>
      <c r="AS155" s="39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3"/>
      <c r="BG155" s="425"/>
      <c r="BH155" s="425"/>
    </row>
    <row r="156" spans="1:60" s="436" customFormat="1" ht="15.75">
      <c r="A156" s="1199" t="s">
        <v>109</v>
      </c>
      <c r="B156" s="1199"/>
      <c r="C156" s="1199"/>
      <c r="D156" s="1199"/>
      <c r="E156" s="1200"/>
      <c r="F156" s="1193"/>
      <c r="G156" s="1194"/>
      <c r="H156" s="1194"/>
      <c r="I156" s="1194"/>
      <c r="J156" s="1194"/>
      <c r="K156" s="1194"/>
      <c r="L156" s="1194"/>
      <c r="M156" s="1194"/>
      <c r="N156" s="610"/>
      <c r="O156" s="471"/>
      <c r="P156" s="471"/>
      <c r="Q156" s="56"/>
      <c r="R156" s="56"/>
      <c r="S156" s="56"/>
      <c r="T156" s="56"/>
      <c r="U156" s="56"/>
      <c r="V156" s="56"/>
      <c r="W156" s="56"/>
      <c r="X156" s="56"/>
      <c r="Y156" s="950">
        <v>246</v>
      </c>
      <c r="Z156" s="914"/>
      <c r="AA156" s="914"/>
      <c r="AB156" s="914"/>
      <c r="AC156" s="914"/>
      <c r="AD156" s="971"/>
      <c r="AE156" s="971"/>
      <c r="AF156" s="971"/>
      <c r="AG156" s="971"/>
      <c r="AH156" s="971"/>
      <c r="AI156" s="971"/>
      <c r="AJ156" s="971"/>
      <c r="AK156" s="972"/>
      <c r="AL156" s="31"/>
      <c r="AM156" s="31"/>
      <c r="AN156" s="31"/>
      <c r="AO156" s="31"/>
      <c r="AP156" s="31"/>
      <c r="AQ156" s="31"/>
      <c r="AR156" s="31"/>
      <c r="AS156" s="39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3"/>
      <c r="BG156" s="425"/>
      <c r="BH156" s="425"/>
    </row>
    <row r="157" spans="1:60" s="436" customFormat="1" ht="15.75">
      <c r="A157" s="1199" t="s">
        <v>185</v>
      </c>
      <c r="B157" s="1199"/>
      <c r="C157" s="1199"/>
      <c r="D157" s="1199"/>
      <c r="E157" s="1200"/>
      <c r="F157" s="1193"/>
      <c r="G157" s="1194"/>
      <c r="H157" s="1194"/>
      <c r="I157" s="1194"/>
      <c r="J157" s="1194"/>
      <c r="K157" s="1194"/>
      <c r="L157" s="1194"/>
      <c r="M157" s="1194"/>
      <c r="N157" s="610"/>
      <c r="O157" s="471"/>
      <c r="P157" s="471"/>
      <c r="Q157" s="56"/>
      <c r="R157" s="56"/>
      <c r="S157" s="56"/>
      <c r="T157" s="56"/>
      <c r="U157" s="56"/>
      <c r="V157" s="56"/>
      <c r="W157" s="56"/>
      <c r="X157" s="56"/>
      <c r="Y157" s="950">
        <v>247</v>
      </c>
      <c r="Z157" s="914"/>
      <c r="AA157" s="914"/>
      <c r="AB157" s="914"/>
      <c r="AC157" s="914"/>
      <c r="AD157" s="971"/>
      <c r="AE157" s="971"/>
      <c r="AF157" s="971"/>
      <c r="AG157" s="971"/>
      <c r="AH157" s="971"/>
      <c r="AI157" s="971"/>
      <c r="AJ157" s="971"/>
      <c r="AK157" s="972"/>
      <c r="AL157" s="31"/>
      <c r="AM157" s="31"/>
      <c r="AN157" s="31"/>
      <c r="AO157" s="31"/>
      <c r="AP157" s="31"/>
      <c r="AQ157" s="31"/>
      <c r="AR157" s="31"/>
      <c r="AS157" s="39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3"/>
      <c r="BG157" s="425"/>
      <c r="BH157" s="425"/>
    </row>
    <row r="158" spans="1:60" s="436" customFormat="1" ht="15.75">
      <c r="A158" s="1199" t="s">
        <v>110</v>
      </c>
      <c r="B158" s="1199"/>
      <c r="C158" s="1199"/>
      <c r="D158" s="1199"/>
      <c r="E158" s="1200"/>
      <c r="F158" s="1193"/>
      <c r="G158" s="1194"/>
      <c r="H158" s="1194"/>
      <c r="I158" s="1194"/>
      <c r="J158" s="1194"/>
      <c r="K158" s="1194"/>
      <c r="L158" s="1194"/>
      <c r="M158" s="1194"/>
      <c r="N158" s="610"/>
      <c r="O158" s="471"/>
      <c r="P158" s="471"/>
      <c r="Q158" s="56"/>
      <c r="R158" s="56"/>
      <c r="S158" s="56"/>
      <c r="T158" s="56"/>
      <c r="U158" s="56"/>
      <c r="V158" s="56"/>
      <c r="W158" s="56"/>
      <c r="X158" s="56"/>
      <c r="Y158" s="950">
        <v>248</v>
      </c>
      <c r="Z158" s="914"/>
      <c r="AA158" s="914"/>
      <c r="AB158" s="914"/>
      <c r="AC158" s="914"/>
      <c r="AD158" s="971"/>
      <c r="AE158" s="971"/>
      <c r="AF158" s="971"/>
      <c r="AG158" s="971"/>
      <c r="AH158" s="971"/>
      <c r="AI158" s="971"/>
      <c r="AJ158" s="971"/>
      <c r="AK158" s="972"/>
      <c r="AL158" s="31"/>
      <c r="AM158" s="31"/>
      <c r="AN158" s="31"/>
      <c r="AO158" s="31"/>
      <c r="AP158" s="31"/>
      <c r="AQ158" s="31"/>
      <c r="AR158" s="31"/>
      <c r="AS158" s="39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3"/>
      <c r="BG158" s="425"/>
      <c r="BH158" s="425"/>
    </row>
    <row r="159" spans="1:60" s="436" customFormat="1" ht="15.75">
      <c r="A159" s="1199" t="s">
        <v>794</v>
      </c>
      <c r="B159" s="1199"/>
      <c r="C159" s="1199"/>
      <c r="D159" s="1199"/>
      <c r="E159" s="1200"/>
      <c r="F159" s="1193"/>
      <c r="G159" s="1194"/>
      <c r="H159" s="1194"/>
      <c r="I159" s="1194"/>
      <c r="J159" s="1194"/>
      <c r="K159" s="1194"/>
      <c r="L159" s="1194"/>
      <c r="M159" s="1194"/>
      <c r="N159" s="610"/>
      <c r="O159" s="471"/>
      <c r="P159" s="471"/>
      <c r="Q159" s="56"/>
      <c r="R159" s="56"/>
      <c r="S159" s="56"/>
      <c r="T159" s="56"/>
      <c r="U159" s="56"/>
      <c r="V159" s="56"/>
      <c r="W159" s="56"/>
      <c r="X159" s="56"/>
      <c r="Y159" s="950">
        <v>249</v>
      </c>
      <c r="Z159" s="914"/>
      <c r="AA159" s="914"/>
      <c r="AB159" s="914"/>
      <c r="AC159" s="914"/>
      <c r="AD159" s="971"/>
      <c r="AE159" s="971"/>
      <c r="AF159" s="971"/>
      <c r="AG159" s="971"/>
      <c r="AH159" s="971"/>
      <c r="AI159" s="971"/>
      <c r="AJ159" s="971"/>
      <c r="AK159" s="972"/>
      <c r="AL159" s="31"/>
      <c r="AM159" s="31"/>
      <c r="AN159" s="31"/>
      <c r="AO159" s="31"/>
      <c r="AP159" s="31"/>
      <c r="AQ159" s="31"/>
      <c r="AR159" s="31"/>
      <c r="AS159" s="39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3"/>
      <c r="BG159" s="425"/>
      <c r="BH159" s="425"/>
    </row>
    <row r="160" spans="1:60" s="436" customFormat="1" ht="15.75">
      <c r="A160" s="1199" t="s">
        <v>706</v>
      </c>
      <c r="B160" s="1199"/>
      <c r="C160" s="1199"/>
      <c r="D160" s="1199"/>
      <c r="E160" s="1200"/>
      <c r="F160" s="1193"/>
      <c r="G160" s="1194"/>
      <c r="H160" s="1194"/>
      <c r="I160" s="1194"/>
      <c r="J160" s="1194"/>
      <c r="K160" s="1194"/>
      <c r="L160" s="1194"/>
      <c r="M160" s="1194"/>
      <c r="N160" s="610"/>
      <c r="O160" s="471"/>
      <c r="P160" s="471"/>
      <c r="Q160" s="56"/>
      <c r="R160" s="56"/>
      <c r="S160" s="56"/>
      <c r="T160" s="56"/>
      <c r="U160" s="56"/>
      <c r="V160" s="56"/>
      <c r="W160" s="56"/>
      <c r="X160" s="56"/>
      <c r="Y160" s="950">
        <v>250</v>
      </c>
      <c r="Z160" s="914"/>
      <c r="AA160" s="914"/>
      <c r="AB160" s="914"/>
      <c r="AC160" s="914"/>
      <c r="AD160" s="971"/>
      <c r="AE160" s="971"/>
      <c r="AF160" s="971"/>
      <c r="AG160" s="971"/>
      <c r="AH160" s="971"/>
      <c r="AI160" s="971"/>
      <c r="AJ160" s="971"/>
      <c r="AK160" s="972"/>
      <c r="AL160" s="31"/>
      <c r="AM160" s="31"/>
      <c r="AN160" s="31"/>
      <c r="AO160" s="31"/>
      <c r="AP160" s="31"/>
      <c r="AQ160" s="31"/>
      <c r="AR160" s="31"/>
      <c r="AS160" s="39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3"/>
      <c r="BG160" s="425"/>
      <c r="BH160" s="425"/>
    </row>
    <row r="161" spans="1:60" s="436" customFormat="1" ht="15.75">
      <c r="A161" s="1199" t="s">
        <v>111</v>
      </c>
      <c r="B161" s="1199"/>
      <c r="C161" s="1199"/>
      <c r="D161" s="1199"/>
      <c r="E161" s="1200"/>
      <c r="F161" s="1193"/>
      <c r="G161" s="1194"/>
      <c r="H161" s="1194"/>
      <c r="I161" s="1194"/>
      <c r="J161" s="1194"/>
      <c r="K161" s="1194"/>
      <c r="L161" s="1194"/>
      <c r="M161" s="1194"/>
      <c r="N161" s="610"/>
      <c r="O161" s="471"/>
      <c r="P161" s="471"/>
      <c r="Q161" s="56"/>
      <c r="R161" s="56"/>
      <c r="S161" s="56"/>
      <c r="T161" s="56"/>
      <c r="U161" s="56"/>
      <c r="V161" s="56"/>
      <c r="W161" s="56"/>
      <c r="X161" s="56"/>
      <c r="Y161" s="950">
        <v>251</v>
      </c>
      <c r="Z161" s="914"/>
      <c r="AA161" s="914"/>
      <c r="AB161" s="914"/>
      <c r="AC161" s="914"/>
      <c r="AD161" s="971"/>
      <c r="AE161" s="971"/>
      <c r="AF161" s="971"/>
      <c r="AG161" s="971"/>
      <c r="AH161" s="971"/>
      <c r="AI161" s="971"/>
      <c r="AJ161" s="971"/>
      <c r="AK161" s="972"/>
      <c r="AL161" s="31"/>
      <c r="AM161" s="31"/>
      <c r="AN161" s="31"/>
      <c r="AO161" s="31"/>
      <c r="AP161" s="31"/>
      <c r="AQ161" s="31"/>
      <c r="AR161" s="31"/>
      <c r="AS161" s="39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3"/>
      <c r="BG161" s="425"/>
      <c r="BH161" s="425"/>
    </row>
    <row r="162" spans="1:60" s="436" customFormat="1" ht="15.75">
      <c r="A162" s="1199" t="s">
        <v>797</v>
      </c>
      <c r="B162" s="1199"/>
      <c r="C162" s="1199"/>
      <c r="D162" s="1199"/>
      <c r="E162" s="1200"/>
      <c r="F162" s="1193"/>
      <c r="G162" s="1194"/>
      <c r="H162" s="1194"/>
      <c r="I162" s="1194"/>
      <c r="J162" s="1194"/>
      <c r="K162" s="1194"/>
      <c r="L162" s="1194"/>
      <c r="M162" s="1194"/>
      <c r="N162" s="610"/>
      <c r="O162" s="471"/>
      <c r="P162" s="471"/>
      <c r="Q162" s="56"/>
      <c r="R162" s="56"/>
      <c r="S162" s="56"/>
      <c r="T162" s="56"/>
      <c r="U162" s="56"/>
      <c r="V162" s="56"/>
      <c r="W162" s="56"/>
      <c r="X162" s="56"/>
      <c r="Y162" s="950">
        <v>252</v>
      </c>
      <c r="Z162" s="914"/>
      <c r="AA162" s="914"/>
      <c r="AB162" s="914"/>
      <c r="AC162" s="914"/>
      <c r="AD162" s="971"/>
      <c r="AE162" s="971"/>
      <c r="AF162" s="971"/>
      <c r="AG162" s="971"/>
      <c r="AH162" s="971"/>
      <c r="AI162" s="971"/>
      <c r="AJ162" s="971"/>
      <c r="AK162" s="972"/>
      <c r="AL162" s="31"/>
      <c r="AM162" s="31"/>
      <c r="AN162" s="31"/>
      <c r="AO162" s="31"/>
      <c r="AP162" s="31"/>
      <c r="AQ162" s="31"/>
      <c r="AR162" s="31"/>
      <c r="AS162" s="39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3"/>
      <c r="BG162" s="425"/>
      <c r="BH162" s="425"/>
    </row>
    <row r="163" spans="1:60" s="436" customFormat="1" ht="15.75">
      <c r="A163" s="1199" t="s">
        <v>112</v>
      </c>
      <c r="B163" s="1199"/>
      <c r="C163" s="1199"/>
      <c r="D163" s="1199"/>
      <c r="E163" s="1200"/>
      <c r="F163" s="1193"/>
      <c r="G163" s="1194"/>
      <c r="H163" s="1194"/>
      <c r="I163" s="1194"/>
      <c r="J163" s="1194"/>
      <c r="K163" s="1194"/>
      <c r="L163" s="1194"/>
      <c r="M163" s="1194"/>
      <c r="N163" s="610"/>
      <c r="O163" s="471"/>
      <c r="P163" s="471"/>
      <c r="Q163" s="56"/>
      <c r="R163" s="56"/>
      <c r="S163" s="56"/>
      <c r="T163" s="56"/>
      <c r="U163" s="56"/>
      <c r="V163" s="56"/>
      <c r="W163" s="56"/>
      <c r="X163" s="56"/>
      <c r="Y163" s="950">
        <v>253</v>
      </c>
      <c r="Z163" s="914"/>
      <c r="AA163" s="914"/>
      <c r="AB163" s="914"/>
      <c r="AC163" s="914"/>
      <c r="AD163" s="971"/>
      <c r="AE163" s="971"/>
      <c r="AF163" s="971"/>
      <c r="AG163" s="971"/>
      <c r="AH163" s="971"/>
      <c r="AI163" s="971"/>
      <c r="AJ163" s="971"/>
      <c r="AK163" s="972"/>
      <c r="AL163" s="31"/>
      <c r="AM163" s="31"/>
      <c r="AN163" s="31"/>
      <c r="AO163" s="31"/>
      <c r="AP163" s="31"/>
      <c r="AQ163" s="31"/>
      <c r="AR163" s="31"/>
      <c r="AS163" s="39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3"/>
      <c r="BG163" s="425"/>
      <c r="BH163" s="425"/>
    </row>
    <row r="164" spans="1:60" s="436" customFormat="1" ht="15.75">
      <c r="A164" s="1199" t="s">
        <v>113</v>
      </c>
      <c r="B164" s="1199"/>
      <c r="C164" s="1199"/>
      <c r="D164" s="1199"/>
      <c r="E164" s="1200"/>
      <c r="F164" s="1193"/>
      <c r="G164" s="1194"/>
      <c r="H164" s="1194"/>
      <c r="I164" s="1194"/>
      <c r="J164" s="1194"/>
      <c r="K164" s="1194"/>
      <c r="L164" s="1194"/>
      <c r="M164" s="1194"/>
      <c r="N164" s="610"/>
      <c r="O164" s="471"/>
      <c r="P164" s="471"/>
      <c r="Q164" s="56"/>
      <c r="R164" s="56"/>
      <c r="S164" s="56"/>
      <c r="T164" s="56"/>
      <c r="U164" s="56"/>
      <c r="V164" s="56"/>
      <c r="W164" s="56"/>
      <c r="X164" s="56"/>
      <c r="Y164" s="969">
        <v>254</v>
      </c>
      <c r="Z164" s="970"/>
      <c r="AA164" s="970"/>
      <c r="AB164" s="970"/>
      <c r="AC164" s="970"/>
      <c r="AD164" s="1229">
        <f>SUM(AD165:AK173)</f>
        <v>0</v>
      </c>
      <c r="AE164" s="1229"/>
      <c r="AF164" s="1229"/>
      <c r="AG164" s="1229"/>
      <c r="AH164" s="1229"/>
      <c r="AI164" s="1229"/>
      <c r="AJ164" s="1229"/>
      <c r="AK164" s="1230"/>
      <c r="AL164" s="31"/>
      <c r="AM164" s="31"/>
      <c r="AN164" s="31"/>
      <c r="AO164" s="31"/>
      <c r="AP164" s="31"/>
      <c r="AQ164" s="31"/>
      <c r="AR164" s="31"/>
      <c r="AS164" s="39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3"/>
      <c r="BG164" s="425"/>
      <c r="BH164" s="425"/>
    </row>
    <row r="165" spans="1:60" s="436" customFormat="1" ht="16.5" thickBot="1">
      <c r="A165" s="1199" t="s">
        <v>114</v>
      </c>
      <c r="B165" s="1199"/>
      <c r="C165" s="1199"/>
      <c r="D165" s="1199"/>
      <c r="E165" s="1200"/>
      <c r="F165" s="1193"/>
      <c r="G165" s="1194"/>
      <c r="H165" s="1194"/>
      <c r="I165" s="1194"/>
      <c r="J165" s="1194"/>
      <c r="K165" s="1194"/>
      <c r="L165" s="1194"/>
      <c r="M165" s="1194"/>
      <c r="N165" s="610"/>
      <c r="O165" s="471"/>
      <c r="P165" s="471"/>
      <c r="Q165" s="56"/>
      <c r="R165" s="56"/>
      <c r="S165" s="56"/>
      <c r="T165" s="56"/>
      <c r="U165" s="56"/>
      <c r="V165" s="56"/>
      <c r="W165" s="56"/>
      <c r="X165" s="56"/>
      <c r="Y165" s="950">
        <v>255</v>
      </c>
      <c r="Z165" s="914"/>
      <c r="AA165" s="914"/>
      <c r="AB165" s="914"/>
      <c r="AC165" s="914"/>
      <c r="AD165" s="971"/>
      <c r="AE165" s="971"/>
      <c r="AF165" s="971"/>
      <c r="AG165" s="971"/>
      <c r="AH165" s="971"/>
      <c r="AI165" s="971"/>
      <c r="AJ165" s="971"/>
      <c r="AK165" s="972"/>
      <c r="AL165" s="31"/>
      <c r="AM165" s="31"/>
      <c r="AN165" s="31"/>
      <c r="AO165" s="31"/>
      <c r="AP165" s="31"/>
      <c r="AQ165" s="31"/>
      <c r="AR165" s="31"/>
      <c r="AS165" s="39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3"/>
      <c r="BG165" s="425"/>
      <c r="BH165" s="425"/>
    </row>
    <row r="166" spans="1:60" s="436" customFormat="1" ht="16.5" thickBot="1">
      <c r="A166" s="1201" t="s">
        <v>457</v>
      </c>
      <c r="B166" s="1201"/>
      <c r="C166" s="1201"/>
      <c r="D166" s="1201"/>
      <c r="E166" s="1202"/>
      <c r="F166" s="1197">
        <f>SUM(F156:M165)</f>
        <v>0</v>
      </c>
      <c r="G166" s="1010"/>
      <c r="H166" s="1010"/>
      <c r="I166" s="1010"/>
      <c r="J166" s="1010"/>
      <c r="K166" s="1010"/>
      <c r="L166" s="1010"/>
      <c r="M166" s="1198"/>
      <c r="N166" s="610"/>
      <c r="O166" s="472"/>
      <c r="P166" s="472"/>
      <c r="Q166" s="56"/>
      <c r="R166" s="56"/>
      <c r="S166" s="56"/>
      <c r="T166" s="56"/>
      <c r="U166" s="56"/>
      <c r="V166" s="56"/>
      <c r="W166" s="56"/>
      <c r="X166" s="56"/>
      <c r="Y166" s="950">
        <v>256</v>
      </c>
      <c r="Z166" s="914"/>
      <c r="AA166" s="914"/>
      <c r="AB166" s="914"/>
      <c r="AC166" s="914"/>
      <c r="AD166" s="971"/>
      <c r="AE166" s="971"/>
      <c r="AF166" s="971"/>
      <c r="AG166" s="971"/>
      <c r="AH166" s="971"/>
      <c r="AI166" s="971"/>
      <c r="AJ166" s="971"/>
      <c r="AK166" s="972"/>
      <c r="AL166" s="31"/>
      <c r="AM166" s="31"/>
      <c r="AN166" s="31"/>
      <c r="AO166" s="31"/>
      <c r="AP166" s="31"/>
      <c r="AQ166" s="31"/>
      <c r="AR166" s="31"/>
      <c r="AS166" s="39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3"/>
      <c r="BG166" s="425"/>
      <c r="BH166" s="425"/>
    </row>
    <row r="167" spans="1:60" s="436" customFormat="1" ht="15.75">
      <c r="A167" s="1199" t="s">
        <v>866</v>
      </c>
      <c r="B167" s="1199"/>
      <c r="C167" s="1199"/>
      <c r="D167" s="1199"/>
      <c r="E167" s="1200"/>
      <c r="F167" s="1193"/>
      <c r="G167" s="1194"/>
      <c r="H167" s="1194"/>
      <c r="I167" s="1194"/>
      <c r="J167" s="1194"/>
      <c r="K167" s="1194"/>
      <c r="L167" s="1194"/>
      <c r="M167" s="1194"/>
      <c r="N167" s="610"/>
      <c r="O167" s="471"/>
      <c r="P167" s="471"/>
      <c r="Q167" s="56"/>
      <c r="R167" s="56"/>
      <c r="S167" s="56"/>
      <c r="T167" s="56"/>
      <c r="U167" s="56"/>
      <c r="V167" s="56"/>
      <c r="W167" s="56"/>
      <c r="X167" s="56"/>
      <c r="Y167" s="950">
        <v>257</v>
      </c>
      <c r="Z167" s="914"/>
      <c r="AA167" s="914"/>
      <c r="AB167" s="914"/>
      <c r="AC167" s="914"/>
      <c r="AD167" s="971"/>
      <c r="AE167" s="971"/>
      <c r="AF167" s="971"/>
      <c r="AG167" s="971"/>
      <c r="AH167" s="971"/>
      <c r="AI167" s="971"/>
      <c r="AJ167" s="971"/>
      <c r="AK167" s="972"/>
      <c r="AL167" s="31"/>
      <c r="AM167" s="31"/>
      <c r="AN167" s="31"/>
      <c r="AO167" s="31"/>
      <c r="AP167" s="31"/>
      <c r="AQ167" s="31"/>
      <c r="AR167" s="31"/>
      <c r="AS167" s="39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3"/>
      <c r="BG167" s="425"/>
      <c r="BH167" s="425"/>
    </row>
    <row r="168" spans="1:60" s="436" customFormat="1" ht="15.75">
      <c r="A168" s="1199" t="s">
        <v>867</v>
      </c>
      <c r="B168" s="1199"/>
      <c r="C168" s="1199"/>
      <c r="D168" s="1199"/>
      <c r="E168" s="1200"/>
      <c r="F168" s="1193"/>
      <c r="G168" s="1194"/>
      <c r="H168" s="1194"/>
      <c r="I168" s="1194"/>
      <c r="J168" s="1194"/>
      <c r="K168" s="1194"/>
      <c r="L168" s="1194"/>
      <c r="M168" s="1194"/>
      <c r="N168" s="610"/>
      <c r="O168" s="471"/>
      <c r="P168" s="471"/>
      <c r="Q168" s="56"/>
      <c r="R168" s="56"/>
      <c r="S168" s="56"/>
      <c r="T168" s="56"/>
      <c r="U168" s="56"/>
      <c r="V168" s="56"/>
      <c r="W168" s="56"/>
      <c r="X168" s="56"/>
      <c r="Y168" s="950">
        <v>258</v>
      </c>
      <c r="Z168" s="914"/>
      <c r="AA168" s="914"/>
      <c r="AB168" s="914"/>
      <c r="AC168" s="914"/>
      <c r="AD168" s="971"/>
      <c r="AE168" s="971"/>
      <c r="AF168" s="971"/>
      <c r="AG168" s="971"/>
      <c r="AH168" s="971"/>
      <c r="AI168" s="971"/>
      <c r="AJ168" s="971"/>
      <c r="AK168" s="972"/>
      <c r="AL168" s="31"/>
      <c r="AM168" s="31"/>
      <c r="AN168" s="31"/>
      <c r="AO168" s="31"/>
      <c r="AP168" s="31"/>
      <c r="AQ168" s="31"/>
      <c r="AR168" s="31"/>
      <c r="AS168" s="39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3"/>
      <c r="BG168" s="425"/>
      <c r="BH168" s="425"/>
    </row>
    <row r="169" spans="1:60" s="436" customFormat="1" ht="16.5" thickBot="1">
      <c r="A169" s="1629" t="s">
        <v>868</v>
      </c>
      <c r="B169" s="1629"/>
      <c r="C169" s="1629"/>
      <c r="D169" s="1629"/>
      <c r="E169" s="1630"/>
      <c r="F169" s="1203"/>
      <c r="G169" s="1204"/>
      <c r="H169" s="1204"/>
      <c r="I169" s="1204"/>
      <c r="J169" s="1204"/>
      <c r="K169" s="1204"/>
      <c r="L169" s="1204"/>
      <c r="M169" s="1205"/>
      <c r="N169" s="610"/>
      <c r="O169" s="471"/>
      <c r="P169" s="471"/>
      <c r="Q169" s="56"/>
      <c r="R169" s="56"/>
      <c r="S169" s="56"/>
      <c r="T169" s="56"/>
      <c r="U169" s="56"/>
      <c r="V169" s="56"/>
      <c r="W169" s="56"/>
      <c r="X169" s="56"/>
      <c r="Y169" s="950">
        <v>259</v>
      </c>
      <c r="Z169" s="914"/>
      <c r="AA169" s="914"/>
      <c r="AB169" s="914"/>
      <c r="AC169" s="914"/>
      <c r="AD169" s="971"/>
      <c r="AE169" s="971"/>
      <c r="AF169" s="971"/>
      <c r="AG169" s="971"/>
      <c r="AH169" s="971"/>
      <c r="AI169" s="971"/>
      <c r="AJ169" s="971"/>
      <c r="AK169" s="972"/>
      <c r="AL169" s="31"/>
      <c r="AM169" s="31"/>
      <c r="AN169" s="31"/>
      <c r="AO169" s="31"/>
      <c r="AP169" s="31"/>
      <c r="AQ169" s="31"/>
      <c r="AR169" s="31"/>
      <c r="AS169" s="39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3"/>
      <c r="BG169" s="425"/>
      <c r="BH169" s="425"/>
    </row>
    <row r="170" spans="1:60" s="436" customFormat="1" ht="16.5" thickBot="1">
      <c r="A170" s="1201" t="s">
        <v>894</v>
      </c>
      <c r="B170" s="1201"/>
      <c r="C170" s="1201"/>
      <c r="D170" s="1201"/>
      <c r="E170" s="1202"/>
      <c r="F170" s="1197">
        <f>SUM(F167:M168)</f>
        <v>0</v>
      </c>
      <c r="G170" s="1010"/>
      <c r="H170" s="1010"/>
      <c r="I170" s="1010"/>
      <c r="J170" s="1010"/>
      <c r="K170" s="1010"/>
      <c r="L170" s="1010"/>
      <c r="M170" s="1198"/>
      <c r="N170" s="610"/>
      <c r="O170" s="472"/>
      <c r="P170" s="472"/>
      <c r="Q170" s="56"/>
      <c r="R170" s="56"/>
      <c r="S170" s="56"/>
      <c r="T170" s="56"/>
      <c r="U170" s="56"/>
      <c r="V170" s="56"/>
      <c r="W170" s="56"/>
      <c r="X170" s="56"/>
      <c r="Y170" s="950">
        <v>260</v>
      </c>
      <c r="Z170" s="914"/>
      <c r="AA170" s="914"/>
      <c r="AB170" s="914"/>
      <c r="AC170" s="914"/>
      <c r="AD170" s="971"/>
      <c r="AE170" s="971"/>
      <c r="AF170" s="971"/>
      <c r="AG170" s="971"/>
      <c r="AH170" s="971"/>
      <c r="AI170" s="971"/>
      <c r="AJ170" s="971"/>
      <c r="AK170" s="972"/>
      <c r="AL170" s="31"/>
      <c r="AM170" s="31"/>
      <c r="AN170" s="31"/>
      <c r="AO170" s="31"/>
      <c r="AP170" s="31"/>
      <c r="AQ170" s="31"/>
      <c r="AR170" s="31"/>
      <c r="AS170" s="39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3"/>
      <c r="BG170" s="425"/>
      <c r="BH170" s="425"/>
    </row>
    <row r="171" spans="1:60" s="436" customFormat="1" ht="16.5" thickBot="1">
      <c r="A171" s="31"/>
      <c r="B171" s="31"/>
      <c r="C171" s="31"/>
      <c r="D171" s="31"/>
      <c r="E171" s="31"/>
      <c r="F171" s="140"/>
      <c r="G171" s="140"/>
      <c r="H171" s="140"/>
      <c r="I171" s="140"/>
      <c r="J171" s="140"/>
      <c r="K171" s="140"/>
      <c r="L171" s="140"/>
      <c r="M171" s="140"/>
      <c r="N171" s="610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950">
        <v>261</v>
      </c>
      <c r="Z171" s="914"/>
      <c r="AA171" s="914"/>
      <c r="AB171" s="914"/>
      <c r="AC171" s="914"/>
      <c r="AD171" s="971"/>
      <c r="AE171" s="971"/>
      <c r="AF171" s="971"/>
      <c r="AG171" s="971"/>
      <c r="AH171" s="971"/>
      <c r="AI171" s="971"/>
      <c r="AJ171" s="971"/>
      <c r="AK171" s="972"/>
      <c r="AL171" s="31"/>
      <c r="AM171" s="31"/>
      <c r="AN171" s="31"/>
      <c r="AO171" s="31"/>
      <c r="AP171" s="31"/>
      <c r="AQ171" s="31"/>
      <c r="AR171" s="31"/>
      <c r="AS171" s="39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3"/>
      <c r="BG171" s="425"/>
      <c r="BH171" s="425"/>
    </row>
    <row r="172" spans="1:60" s="436" customFormat="1" ht="18.75" customHeight="1" thickBot="1">
      <c r="A172" s="200" t="s">
        <v>196</v>
      </c>
      <c r="B172" s="201"/>
      <c r="C172" s="201"/>
      <c r="D172" s="201"/>
      <c r="E172" s="202"/>
      <c r="F172" s="1370">
        <f>F113+F117+F120+F127+F137+F144+F155+F166+F170</f>
        <v>89160.53</v>
      </c>
      <c r="G172" s="1359"/>
      <c r="H172" s="1359"/>
      <c r="I172" s="1359"/>
      <c r="J172" s="1359"/>
      <c r="K172" s="1359"/>
      <c r="L172" s="1359"/>
      <c r="M172" s="1631"/>
      <c r="N172" s="610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950">
        <v>262</v>
      </c>
      <c r="Z172" s="914"/>
      <c r="AA172" s="914"/>
      <c r="AB172" s="914"/>
      <c r="AC172" s="914"/>
      <c r="AD172" s="971"/>
      <c r="AE172" s="971"/>
      <c r="AF172" s="971"/>
      <c r="AG172" s="971"/>
      <c r="AH172" s="971"/>
      <c r="AI172" s="971"/>
      <c r="AJ172" s="971"/>
      <c r="AK172" s="972"/>
      <c r="AL172" s="31"/>
      <c r="AM172" s="31"/>
      <c r="AN172" s="31"/>
      <c r="AO172" s="31"/>
      <c r="AP172" s="31"/>
      <c r="AQ172" s="31"/>
      <c r="AR172" s="31"/>
      <c r="AS172" s="39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3"/>
      <c r="BG172" s="425"/>
      <c r="BH172" s="425"/>
    </row>
    <row r="173" spans="1:60" s="436" customFormat="1" ht="16.5" thickTop="1">
      <c r="A173" s="203" t="s">
        <v>1366</v>
      </c>
      <c r="B173" s="204"/>
      <c r="C173" s="204"/>
      <c r="D173" s="1472">
        <f>(0.0000001+F112+F116)/(F172+0.001)</f>
        <v>1.121572503869453E-12</v>
      </c>
      <c r="E173" s="1473"/>
      <c r="F173" s="1726">
        <f>F112+F116</f>
        <v>0</v>
      </c>
      <c r="G173" s="1727"/>
      <c r="H173" s="1727"/>
      <c r="I173" s="1727"/>
      <c r="J173" s="1727"/>
      <c r="K173" s="1727"/>
      <c r="L173" s="1727"/>
      <c r="M173" s="1728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950">
        <v>263</v>
      </c>
      <c r="Z173" s="914"/>
      <c r="AA173" s="914"/>
      <c r="AB173" s="914"/>
      <c r="AC173" s="914"/>
      <c r="AD173" s="971"/>
      <c r="AE173" s="971"/>
      <c r="AF173" s="971"/>
      <c r="AG173" s="971"/>
      <c r="AH173" s="971"/>
      <c r="AI173" s="971"/>
      <c r="AJ173" s="971"/>
      <c r="AK173" s="972"/>
      <c r="AL173" s="31"/>
      <c r="AM173" s="31"/>
      <c r="AN173" s="31"/>
      <c r="AO173" s="31"/>
      <c r="AP173" s="31"/>
      <c r="AQ173" s="31"/>
      <c r="AR173" s="31"/>
      <c r="AS173" s="39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3"/>
      <c r="BG173" s="425"/>
      <c r="BH173" s="425"/>
    </row>
    <row r="174" spans="1:60" s="436" customFormat="1" ht="16.5" thickBot="1">
      <c r="A174" s="205" t="s">
        <v>900</v>
      </c>
      <c r="B174" s="206"/>
      <c r="C174" s="206"/>
      <c r="D174" s="1720">
        <f>1-D173</f>
        <v>0.99999999999887845</v>
      </c>
      <c r="E174" s="1721"/>
      <c r="F174" s="1197">
        <v>89160.53</v>
      </c>
      <c r="G174" s="1010"/>
      <c r="H174" s="1010"/>
      <c r="I174" s="1010"/>
      <c r="J174" s="1010"/>
      <c r="K174" s="1010"/>
      <c r="L174" s="1010"/>
      <c r="M174" s="1198"/>
      <c r="N174" s="610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950">
        <v>264</v>
      </c>
      <c r="Z174" s="914"/>
      <c r="AA174" s="914"/>
      <c r="AB174" s="914"/>
      <c r="AC174" s="914"/>
      <c r="AD174" s="981">
        <f>IF(AD154-AD164&lt;0,0,AD154-AD164)</f>
        <v>0</v>
      </c>
      <c r="AE174" s="981"/>
      <c r="AF174" s="981"/>
      <c r="AG174" s="981"/>
      <c r="AH174" s="981"/>
      <c r="AI174" s="981"/>
      <c r="AJ174" s="981"/>
      <c r="AK174" s="982"/>
      <c r="AL174" s="31"/>
      <c r="AM174" s="31"/>
      <c r="AN174" s="31"/>
      <c r="AO174" s="31"/>
      <c r="AP174" s="31"/>
      <c r="AQ174" s="31"/>
      <c r="AR174" s="31"/>
      <c r="AS174" s="39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3"/>
      <c r="BG174" s="425"/>
      <c r="BH174" s="425"/>
    </row>
    <row r="175" spans="1:60" s="436" customFormat="1" ht="15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10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950">
        <v>265</v>
      </c>
      <c r="Z175" s="914"/>
      <c r="AA175" s="914"/>
      <c r="AB175" s="914"/>
      <c r="AC175" s="914"/>
      <c r="AD175" s="981">
        <f>IF(AD164-AD154&lt;0,0,AD164-AD154)</f>
        <v>0</v>
      </c>
      <c r="AE175" s="981"/>
      <c r="AF175" s="981"/>
      <c r="AG175" s="981"/>
      <c r="AH175" s="981"/>
      <c r="AI175" s="981"/>
      <c r="AJ175" s="981"/>
      <c r="AK175" s="982"/>
      <c r="AL175" s="31"/>
      <c r="AM175" s="31"/>
      <c r="AN175" s="31"/>
      <c r="AO175" s="31"/>
      <c r="AP175" s="31"/>
      <c r="AQ175" s="31"/>
      <c r="AR175" s="31"/>
      <c r="AS175" s="39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3"/>
      <c r="BG175" s="425"/>
      <c r="BH175" s="425"/>
    </row>
    <row r="176" spans="1:60" s="436" customFormat="1" ht="15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10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950">
        <v>266</v>
      </c>
      <c r="Z176" s="914"/>
      <c r="AA176" s="914"/>
      <c r="AB176" s="914"/>
      <c r="AC176" s="914"/>
      <c r="AD176" s="981">
        <f>SUM(AD177:AK185)</f>
        <v>0</v>
      </c>
      <c r="AE176" s="981"/>
      <c r="AF176" s="981"/>
      <c r="AG176" s="981"/>
      <c r="AH176" s="981"/>
      <c r="AI176" s="981"/>
      <c r="AJ176" s="981"/>
      <c r="AK176" s="982"/>
      <c r="AL176" s="31"/>
      <c r="AM176" s="31"/>
      <c r="AN176" s="31"/>
      <c r="AO176" s="31"/>
      <c r="AP176" s="31"/>
      <c r="AQ176" s="31"/>
      <c r="AR176" s="31"/>
      <c r="AS176" s="39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3"/>
      <c r="BG176" s="425"/>
      <c r="BH176" s="425"/>
    </row>
    <row r="177" spans="1:60" s="436" customFormat="1" ht="15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10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950">
        <v>267</v>
      </c>
      <c r="Z177" s="914"/>
      <c r="AA177" s="914"/>
      <c r="AB177" s="914"/>
      <c r="AC177" s="914"/>
      <c r="AD177" s="971"/>
      <c r="AE177" s="971"/>
      <c r="AF177" s="971"/>
      <c r="AG177" s="971"/>
      <c r="AH177" s="971"/>
      <c r="AI177" s="971"/>
      <c r="AJ177" s="971"/>
      <c r="AK177" s="972"/>
      <c r="AL177" s="31"/>
      <c r="AM177" s="31"/>
      <c r="AN177" s="31"/>
      <c r="AO177" s="31"/>
      <c r="AP177" s="31"/>
      <c r="AQ177" s="31"/>
      <c r="AR177" s="31"/>
      <c r="AS177" s="39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3"/>
      <c r="BG177" s="425"/>
      <c r="BH177" s="425"/>
    </row>
    <row r="178" spans="1:60" s="436" customFormat="1" ht="15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10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950">
        <v>268</v>
      </c>
      <c r="Z178" s="914"/>
      <c r="AA178" s="914"/>
      <c r="AB178" s="914"/>
      <c r="AC178" s="914"/>
      <c r="AD178" s="971"/>
      <c r="AE178" s="971"/>
      <c r="AF178" s="971"/>
      <c r="AG178" s="971"/>
      <c r="AH178" s="971"/>
      <c r="AI178" s="971"/>
      <c r="AJ178" s="971"/>
      <c r="AK178" s="972"/>
      <c r="AL178" s="31"/>
      <c r="AM178" s="31"/>
      <c r="AN178" s="31"/>
      <c r="AO178" s="31"/>
      <c r="AP178" s="31"/>
      <c r="AQ178" s="31"/>
      <c r="AR178" s="31"/>
      <c r="AS178" s="39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3"/>
      <c r="BG178" s="425"/>
      <c r="BH178" s="425"/>
    </row>
    <row r="179" spans="1:60" s="436" customFormat="1" ht="15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10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950">
        <v>269</v>
      </c>
      <c r="Z179" s="914"/>
      <c r="AA179" s="914"/>
      <c r="AB179" s="914"/>
      <c r="AC179" s="914"/>
      <c r="AD179" s="971"/>
      <c r="AE179" s="971"/>
      <c r="AF179" s="971"/>
      <c r="AG179" s="971"/>
      <c r="AH179" s="971"/>
      <c r="AI179" s="971"/>
      <c r="AJ179" s="971"/>
      <c r="AK179" s="972"/>
      <c r="AL179" s="31"/>
      <c r="AM179" s="31"/>
      <c r="AN179" s="31"/>
      <c r="AO179" s="31"/>
      <c r="AP179" s="31"/>
      <c r="AQ179" s="31"/>
      <c r="AR179" s="31"/>
      <c r="AS179" s="39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3"/>
      <c r="BG179" s="425"/>
      <c r="BH179" s="425"/>
    </row>
    <row r="180" spans="1:60" s="436" customFormat="1" ht="19.5" customHeight="1" thickBot="1">
      <c r="A180" s="1729" t="s">
        <v>897</v>
      </c>
      <c r="B180" s="1729"/>
      <c r="C180" s="1729"/>
      <c r="D180" s="1729"/>
      <c r="E180" s="1729"/>
      <c r="F180" s="1730" t="str">
        <f>F6&amp;" - "&amp;M6&amp;P6</f>
        <v>01.01. - 31.12.2012.</v>
      </c>
      <c r="G180" s="1731"/>
      <c r="H180" s="1731"/>
      <c r="I180" s="1731"/>
      <c r="J180" s="1731"/>
      <c r="K180" s="1731"/>
      <c r="L180" s="1731"/>
      <c r="M180" s="1732"/>
      <c r="N180" s="610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950">
        <v>270</v>
      </c>
      <c r="Z180" s="914"/>
      <c r="AA180" s="914"/>
      <c r="AB180" s="914"/>
      <c r="AC180" s="914"/>
      <c r="AD180" s="971"/>
      <c r="AE180" s="971"/>
      <c r="AF180" s="971"/>
      <c r="AG180" s="971"/>
      <c r="AH180" s="971"/>
      <c r="AI180" s="971"/>
      <c r="AJ180" s="971"/>
      <c r="AK180" s="972"/>
      <c r="AL180" s="31"/>
      <c r="AM180" s="31"/>
      <c r="AN180" s="31"/>
      <c r="AO180" s="31"/>
      <c r="AP180" s="31"/>
      <c r="AQ180" s="31"/>
      <c r="AR180" s="31"/>
      <c r="AS180" s="39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3"/>
      <c r="BG180" s="425"/>
      <c r="BH180" s="425"/>
    </row>
    <row r="181" spans="1:60" s="436" customFormat="1" ht="15.75">
      <c r="A181" s="1724" t="s">
        <v>131</v>
      </c>
      <c r="B181" s="1724"/>
      <c r="C181" s="1724"/>
      <c r="D181" s="1724"/>
      <c r="E181" s="1725"/>
      <c r="F181" s="1722"/>
      <c r="G181" s="1723"/>
      <c r="H181" s="1723"/>
      <c r="I181" s="1723"/>
      <c r="J181" s="1723"/>
      <c r="K181" s="1723"/>
      <c r="L181" s="1723"/>
      <c r="M181" s="1723"/>
      <c r="N181" s="610"/>
      <c r="O181" s="471"/>
      <c r="P181" s="471"/>
      <c r="Q181" s="56"/>
      <c r="R181" s="56"/>
      <c r="S181" s="56"/>
      <c r="T181" s="56"/>
      <c r="U181" s="56"/>
      <c r="V181" s="56"/>
      <c r="W181" s="56"/>
      <c r="X181" s="56"/>
      <c r="Y181" s="969">
        <v>271</v>
      </c>
      <c r="Z181" s="970"/>
      <c r="AA181" s="970"/>
      <c r="AB181" s="970"/>
      <c r="AC181" s="970"/>
      <c r="AD181" s="1227"/>
      <c r="AE181" s="1227"/>
      <c r="AF181" s="1227"/>
      <c r="AG181" s="1227"/>
      <c r="AH181" s="1227"/>
      <c r="AI181" s="1227"/>
      <c r="AJ181" s="1227"/>
      <c r="AK181" s="1228"/>
      <c r="AL181" s="31"/>
      <c r="AM181" s="31"/>
      <c r="AN181" s="31"/>
      <c r="AO181" s="31"/>
      <c r="AP181" s="31"/>
      <c r="AQ181" s="31"/>
      <c r="AR181" s="31"/>
      <c r="AS181" s="39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3"/>
      <c r="BG181" s="425"/>
      <c r="BH181" s="425"/>
    </row>
    <row r="182" spans="1:60" s="436" customFormat="1" ht="15.75">
      <c r="A182" s="1199" t="s">
        <v>132</v>
      </c>
      <c r="B182" s="1199"/>
      <c r="C182" s="1199"/>
      <c r="D182" s="1199"/>
      <c r="E182" s="1200"/>
      <c r="F182" s="1193"/>
      <c r="G182" s="1194"/>
      <c r="H182" s="1194"/>
      <c r="I182" s="1194"/>
      <c r="J182" s="1194"/>
      <c r="K182" s="1194"/>
      <c r="L182" s="1194"/>
      <c r="M182" s="1194"/>
      <c r="N182" s="610"/>
      <c r="O182" s="471"/>
      <c r="P182" s="471"/>
      <c r="Q182" s="56"/>
      <c r="R182" s="56"/>
      <c r="S182" s="56"/>
      <c r="T182" s="56"/>
      <c r="U182" s="56"/>
      <c r="V182" s="56"/>
      <c r="W182" s="56"/>
      <c r="X182" s="56"/>
      <c r="Y182" s="950">
        <v>272</v>
      </c>
      <c r="Z182" s="914"/>
      <c r="AA182" s="914"/>
      <c r="AB182" s="914"/>
      <c r="AC182" s="914"/>
      <c r="AD182" s="971"/>
      <c r="AE182" s="971"/>
      <c r="AF182" s="971"/>
      <c r="AG182" s="971"/>
      <c r="AH182" s="971"/>
      <c r="AI182" s="971"/>
      <c r="AJ182" s="971"/>
      <c r="AK182" s="972"/>
      <c r="AL182" s="31"/>
      <c r="AM182" s="31"/>
      <c r="AN182" s="31"/>
      <c r="AO182" s="31"/>
      <c r="AP182" s="31"/>
      <c r="AQ182" s="31"/>
      <c r="AR182" s="31"/>
      <c r="AS182" s="39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3"/>
      <c r="BG182" s="425"/>
      <c r="BH182" s="425"/>
    </row>
    <row r="183" spans="1:60" s="436" customFormat="1" ht="16.5" thickBot="1">
      <c r="A183" s="1199" t="s">
        <v>133</v>
      </c>
      <c r="B183" s="1199"/>
      <c r="C183" s="1199"/>
      <c r="D183" s="1199"/>
      <c r="E183" s="1200"/>
      <c r="F183" s="1193"/>
      <c r="G183" s="1194"/>
      <c r="H183" s="1194"/>
      <c r="I183" s="1194"/>
      <c r="J183" s="1194"/>
      <c r="K183" s="1194"/>
      <c r="L183" s="1194"/>
      <c r="M183" s="1194"/>
      <c r="N183" s="610"/>
      <c r="O183" s="471"/>
      <c r="P183" s="471"/>
      <c r="Q183" s="56"/>
      <c r="R183" s="56"/>
      <c r="S183" s="56"/>
      <c r="T183" s="56"/>
      <c r="U183" s="56"/>
      <c r="V183" s="56"/>
      <c r="W183" s="56"/>
      <c r="X183" s="56"/>
      <c r="Y183" s="950">
        <v>273</v>
      </c>
      <c r="Z183" s="914"/>
      <c r="AA183" s="914"/>
      <c r="AB183" s="914"/>
      <c r="AC183" s="914"/>
      <c r="AD183" s="971"/>
      <c r="AE183" s="971"/>
      <c r="AF183" s="971"/>
      <c r="AG183" s="971"/>
      <c r="AH183" s="971"/>
      <c r="AI183" s="971"/>
      <c r="AJ183" s="971"/>
      <c r="AK183" s="972"/>
      <c r="AL183" s="31"/>
      <c r="AM183" s="31"/>
      <c r="AN183" s="31"/>
      <c r="AO183" s="31"/>
      <c r="AP183" s="31"/>
      <c r="AQ183" s="31"/>
      <c r="AR183" s="31"/>
      <c r="AS183" s="39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3"/>
      <c r="BG183" s="425"/>
      <c r="BH183" s="425"/>
    </row>
    <row r="184" spans="1:60" s="436" customFormat="1" ht="16.5" thickBot="1">
      <c r="A184" s="1201" t="s">
        <v>143</v>
      </c>
      <c r="B184" s="1201"/>
      <c r="C184" s="1201"/>
      <c r="D184" s="1201"/>
      <c r="E184" s="1202"/>
      <c r="F184" s="1197">
        <f>SUM(F182:M183)</f>
        <v>0</v>
      </c>
      <c r="G184" s="1010"/>
      <c r="H184" s="1010"/>
      <c r="I184" s="1010"/>
      <c r="J184" s="1010"/>
      <c r="K184" s="1010"/>
      <c r="L184" s="1010"/>
      <c r="M184" s="1198"/>
      <c r="N184" s="610"/>
      <c r="O184" s="472"/>
      <c r="P184" s="472"/>
      <c r="Q184" s="56"/>
      <c r="R184" s="56"/>
      <c r="S184" s="56"/>
      <c r="T184" s="56"/>
      <c r="U184" s="56"/>
      <c r="V184" s="56"/>
      <c r="W184" s="56"/>
      <c r="X184" s="56"/>
      <c r="Y184" s="950">
        <v>274</v>
      </c>
      <c r="Z184" s="914"/>
      <c r="AA184" s="914"/>
      <c r="AB184" s="914"/>
      <c r="AC184" s="914"/>
      <c r="AD184" s="971"/>
      <c r="AE184" s="971"/>
      <c r="AF184" s="971"/>
      <c r="AG184" s="971"/>
      <c r="AH184" s="971"/>
      <c r="AI184" s="971"/>
      <c r="AJ184" s="971"/>
      <c r="AK184" s="972"/>
      <c r="AL184" s="31"/>
      <c r="AM184" s="31"/>
      <c r="AN184" s="31"/>
      <c r="AO184" s="31"/>
      <c r="AP184" s="31"/>
      <c r="AQ184" s="31"/>
      <c r="AR184" s="31"/>
      <c r="AS184" s="39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3"/>
      <c r="BG184" s="425"/>
      <c r="BH184" s="425"/>
    </row>
    <row r="185" spans="1:60" s="436" customFormat="1" ht="15.75">
      <c r="A185" s="1199" t="s">
        <v>134</v>
      </c>
      <c r="B185" s="1199"/>
      <c r="C185" s="1199"/>
      <c r="D185" s="1199"/>
      <c r="E185" s="1200"/>
      <c r="F185" s="1722"/>
      <c r="G185" s="1723"/>
      <c r="H185" s="1723"/>
      <c r="I185" s="1723"/>
      <c r="J185" s="1723"/>
      <c r="K185" s="1723"/>
      <c r="L185" s="1723"/>
      <c r="M185" s="1723"/>
      <c r="N185" s="610"/>
      <c r="O185" s="471"/>
      <c r="P185" s="471"/>
      <c r="Q185" s="56"/>
      <c r="R185" s="56"/>
      <c r="S185" s="56"/>
      <c r="T185" s="56"/>
      <c r="U185" s="56"/>
      <c r="V185" s="56"/>
      <c r="W185" s="56"/>
      <c r="X185" s="56"/>
      <c r="Y185" s="950">
        <v>275</v>
      </c>
      <c r="Z185" s="914"/>
      <c r="AA185" s="914"/>
      <c r="AB185" s="914"/>
      <c r="AC185" s="914"/>
      <c r="AD185" s="971"/>
      <c r="AE185" s="971"/>
      <c r="AF185" s="971"/>
      <c r="AG185" s="971"/>
      <c r="AH185" s="971"/>
      <c r="AI185" s="971"/>
      <c r="AJ185" s="971"/>
      <c r="AK185" s="972"/>
      <c r="AL185" s="31"/>
      <c r="AM185" s="31"/>
      <c r="AN185" s="31"/>
      <c r="AO185" s="31"/>
      <c r="AP185" s="31"/>
      <c r="AQ185" s="31"/>
      <c r="AR185" s="31"/>
      <c r="AS185" s="39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3"/>
      <c r="BG185" s="425"/>
      <c r="BH185" s="425"/>
    </row>
    <row r="186" spans="1:60" s="436" customFormat="1" ht="15.75">
      <c r="A186" s="1199" t="s">
        <v>135</v>
      </c>
      <c r="B186" s="1199"/>
      <c r="C186" s="1199"/>
      <c r="D186" s="1199"/>
      <c r="E186" s="1200"/>
      <c r="F186" s="1193">
        <v>733.98</v>
      </c>
      <c r="G186" s="1194"/>
      <c r="H186" s="1194"/>
      <c r="I186" s="1194"/>
      <c r="J186" s="1194"/>
      <c r="K186" s="1194"/>
      <c r="L186" s="1194"/>
      <c r="M186" s="1194"/>
      <c r="N186" s="610"/>
      <c r="O186" s="471"/>
      <c r="P186" s="471"/>
      <c r="Q186" s="56"/>
      <c r="R186" s="56"/>
      <c r="S186" s="56"/>
      <c r="T186" s="56"/>
      <c r="U186" s="56"/>
      <c r="V186" s="56"/>
      <c r="W186" s="56"/>
      <c r="X186" s="56"/>
      <c r="Y186" s="950">
        <v>276</v>
      </c>
      <c r="Z186" s="914"/>
      <c r="AA186" s="914"/>
      <c r="AB186" s="914"/>
      <c r="AC186" s="914"/>
      <c r="AD186" s="981">
        <f>SUM(AD187:AK194)</f>
        <v>0</v>
      </c>
      <c r="AE186" s="981"/>
      <c r="AF186" s="981"/>
      <c r="AG186" s="981"/>
      <c r="AH186" s="981"/>
      <c r="AI186" s="981"/>
      <c r="AJ186" s="981"/>
      <c r="AK186" s="982"/>
      <c r="AL186" s="31"/>
      <c r="AM186" s="31"/>
      <c r="AN186" s="31"/>
      <c r="AO186" s="31"/>
      <c r="AP186" s="31"/>
      <c r="AQ186" s="31"/>
      <c r="AR186" s="31"/>
      <c r="AS186" s="39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3"/>
      <c r="BG186" s="425"/>
      <c r="BH186" s="425"/>
    </row>
    <row r="187" spans="1:60" s="436" customFormat="1" ht="15.75">
      <c r="A187" s="1199" t="s">
        <v>136</v>
      </c>
      <c r="B187" s="1199"/>
      <c r="C187" s="1199"/>
      <c r="D187" s="1199"/>
      <c r="E187" s="1200"/>
      <c r="F187" s="1193">
        <v>2325.1799999999998</v>
      </c>
      <c r="G187" s="1194"/>
      <c r="H187" s="1194"/>
      <c r="I187" s="1194"/>
      <c r="J187" s="1194"/>
      <c r="K187" s="1194"/>
      <c r="L187" s="1194"/>
      <c r="M187" s="1194"/>
      <c r="N187" s="610"/>
      <c r="O187" s="471"/>
      <c r="P187" s="471"/>
      <c r="Q187" s="56"/>
      <c r="R187" s="56"/>
      <c r="S187" s="56"/>
      <c r="T187" s="56"/>
      <c r="U187" s="56"/>
      <c r="V187" s="56"/>
      <c r="W187" s="56"/>
      <c r="X187" s="56"/>
      <c r="Y187" s="950">
        <v>277</v>
      </c>
      <c r="Z187" s="914"/>
      <c r="AA187" s="914"/>
      <c r="AB187" s="914"/>
      <c r="AC187" s="914"/>
      <c r="AD187" s="971"/>
      <c r="AE187" s="971"/>
      <c r="AF187" s="971"/>
      <c r="AG187" s="971"/>
      <c r="AH187" s="971"/>
      <c r="AI187" s="971"/>
      <c r="AJ187" s="971"/>
      <c r="AK187" s="972"/>
      <c r="AL187" s="31"/>
      <c r="AM187" s="31"/>
      <c r="AN187" s="31"/>
      <c r="AO187" s="31"/>
      <c r="AP187" s="31"/>
      <c r="AQ187" s="31"/>
      <c r="AR187" s="31"/>
      <c r="AS187" s="39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3"/>
      <c r="BG187" s="425"/>
      <c r="BH187" s="425"/>
    </row>
    <row r="188" spans="1:60" s="436" customFormat="1" ht="15.75">
      <c r="A188" s="1199" t="s">
        <v>259</v>
      </c>
      <c r="B188" s="1199"/>
      <c r="C188" s="1199"/>
      <c r="D188" s="1199"/>
      <c r="E188" s="1200"/>
      <c r="F188" s="1193"/>
      <c r="G188" s="1194"/>
      <c r="H188" s="1194"/>
      <c r="I188" s="1194"/>
      <c r="J188" s="1194"/>
      <c r="K188" s="1194"/>
      <c r="L188" s="1194"/>
      <c r="M188" s="1194"/>
      <c r="N188" s="610"/>
      <c r="O188" s="471"/>
      <c r="P188" s="471"/>
      <c r="Q188" s="56"/>
      <c r="R188" s="56"/>
      <c r="S188" s="56"/>
      <c r="T188" s="56"/>
      <c r="U188" s="56"/>
      <c r="V188" s="56"/>
      <c r="W188" s="56"/>
      <c r="X188" s="56"/>
      <c r="Y188" s="950">
        <v>278</v>
      </c>
      <c r="Z188" s="914"/>
      <c r="AA188" s="914"/>
      <c r="AB188" s="914"/>
      <c r="AC188" s="914"/>
      <c r="AD188" s="971"/>
      <c r="AE188" s="971"/>
      <c r="AF188" s="971"/>
      <c r="AG188" s="971"/>
      <c r="AH188" s="971"/>
      <c r="AI188" s="971"/>
      <c r="AJ188" s="971"/>
      <c r="AK188" s="972"/>
      <c r="AL188" s="31"/>
      <c r="AM188" s="31"/>
      <c r="AN188" s="31"/>
      <c r="AO188" s="31"/>
      <c r="AP188" s="31"/>
      <c r="AQ188" s="31"/>
      <c r="AR188" s="31"/>
      <c r="AS188" s="39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3"/>
      <c r="BG188" s="425"/>
      <c r="BH188" s="425"/>
    </row>
    <row r="189" spans="1:60" s="436" customFormat="1" ht="15.75">
      <c r="A189" s="1199" t="s">
        <v>260</v>
      </c>
      <c r="B189" s="1199"/>
      <c r="C189" s="1199"/>
      <c r="D189" s="1199"/>
      <c r="E189" s="1200"/>
      <c r="F189" s="1193"/>
      <c r="G189" s="1194"/>
      <c r="H189" s="1194"/>
      <c r="I189" s="1194"/>
      <c r="J189" s="1194"/>
      <c r="K189" s="1194"/>
      <c r="L189" s="1194"/>
      <c r="M189" s="1194"/>
      <c r="N189" s="610"/>
      <c r="O189" s="471"/>
      <c r="P189" s="471"/>
      <c r="Q189" s="56"/>
      <c r="R189" s="56"/>
      <c r="S189" s="56"/>
      <c r="T189" s="56"/>
      <c r="U189" s="56"/>
      <c r="V189" s="56"/>
      <c r="W189" s="56"/>
      <c r="X189" s="56"/>
      <c r="Y189" s="950">
        <v>279</v>
      </c>
      <c r="Z189" s="914"/>
      <c r="AA189" s="914"/>
      <c r="AB189" s="914"/>
      <c r="AC189" s="914"/>
      <c r="AD189" s="971"/>
      <c r="AE189" s="971"/>
      <c r="AF189" s="971"/>
      <c r="AG189" s="971"/>
      <c r="AH189" s="971"/>
      <c r="AI189" s="971"/>
      <c r="AJ189" s="971"/>
      <c r="AK189" s="972"/>
      <c r="AL189" s="31"/>
      <c r="AM189" s="31"/>
      <c r="AN189" s="31"/>
      <c r="AO189" s="31"/>
      <c r="AP189" s="31"/>
      <c r="AQ189" s="31"/>
      <c r="AR189" s="31"/>
      <c r="AS189" s="39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3"/>
      <c r="BG189" s="425"/>
      <c r="BH189" s="425"/>
    </row>
    <row r="190" spans="1:60" s="436" customFormat="1" ht="16.5" thickBot="1">
      <c r="A190" s="1199" t="s">
        <v>869</v>
      </c>
      <c r="B190" s="1199"/>
      <c r="C190" s="1199"/>
      <c r="D190" s="1199"/>
      <c r="E190" s="1200"/>
      <c r="F190" s="1193"/>
      <c r="G190" s="1194"/>
      <c r="H190" s="1194"/>
      <c r="I190" s="1194"/>
      <c r="J190" s="1194"/>
      <c r="K190" s="1194"/>
      <c r="L190" s="1194"/>
      <c r="M190" s="1194"/>
      <c r="N190" s="610"/>
      <c r="O190" s="471"/>
      <c r="P190" s="471"/>
      <c r="Q190" s="56"/>
      <c r="R190" s="56"/>
      <c r="S190" s="56"/>
      <c r="T190" s="56"/>
      <c r="U190" s="56"/>
      <c r="V190" s="56"/>
      <c r="W190" s="56"/>
      <c r="X190" s="56"/>
      <c r="Y190" s="950">
        <v>280</v>
      </c>
      <c r="Z190" s="914"/>
      <c r="AA190" s="914"/>
      <c r="AB190" s="914"/>
      <c r="AC190" s="914"/>
      <c r="AD190" s="971"/>
      <c r="AE190" s="971"/>
      <c r="AF190" s="971"/>
      <c r="AG190" s="971"/>
      <c r="AH190" s="971"/>
      <c r="AI190" s="971"/>
      <c r="AJ190" s="971"/>
      <c r="AK190" s="972"/>
      <c r="AL190" s="31"/>
      <c r="AM190" s="31"/>
      <c r="AN190" s="31"/>
      <c r="AO190" s="31"/>
      <c r="AP190" s="31"/>
      <c r="AQ190" s="31"/>
      <c r="AR190" s="31"/>
      <c r="AS190" s="39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3"/>
      <c r="BG190" s="425"/>
      <c r="BH190" s="425"/>
    </row>
    <row r="191" spans="1:60" s="436" customFormat="1" ht="16.5" thickBot="1">
      <c r="A191" s="1201" t="s">
        <v>45</v>
      </c>
      <c r="B191" s="1201"/>
      <c r="C191" s="1201"/>
      <c r="D191" s="1201"/>
      <c r="E191" s="1202"/>
      <c r="F191" s="1197">
        <f>SUM(F185:M190)</f>
        <v>3059.16</v>
      </c>
      <c r="G191" s="1010"/>
      <c r="H191" s="1010"/>
      <c r="I191" s="1010"/>
      <c r="J191" s="1010"/>
      <c r="K191" s="1010"/>
      <c r="L191" s="1010"/>
      <c r="M191" s="1198"/>
      <c r="N191" s="610"/>
      <c r="O191" s="472"/>
      <c r="P191" s="472"/>
      <c r="Q191" s="56"/>
      <c r="R191" s="56"/>
      <c r="S191" s="56"/>
      <c r="T191" s="56"/>
      <c r="U191" s="56"/>
      <c r="V191" s="56"/>
      <c r="W191" s="56"/>
      <c r="X191" s="56"/>
      <c r="Y191" s="969">
        <v>281</v>
      </c>
      <c r="Z191" s="970"/>
      <c r="AA191" s="970"/>
      <c r="AB191" s="970"/>
      <c r="AC191" s="970"/>
      <c r="AD191" s="1227"/>
      <c r="AE191" s="1227"/>
      <c r="AF191" s="1227"/>
      <c r="AG191" s="1227"/>
      <c r="AH191" s="1227"/>
      <c r="AI191" s="1227"/>
      <c r="AJ191" s="1227"/>
      <c r="AK191" s="1228"/>
      <c r="AL191" s="31"/>
      <c r="AM191" s="31"/>
      <c r="AN191" s="31"/>
      <c r="AO191" s="31"/>
      <c r="AP191" s="31"/>
      <c r="AQ191" s="31"/>
      <c r="AR191" s="31"/>
      <c r="AS191" s="39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3"/>
      <c r="BG191" s="425"/>
      <c r="BH191" s="425"/>
    </row>
    <row r="192" spans="1:60" s="436" customFormat="1" ht="15.75">
      <c r="A192" s="884" t="s">
        <v>1359</v>
      </c>
      <c r="B192" s="884"/>
      <c r="C192" s="884"/>
      <c r="D192" s="884"/>
      <c r="E192" s="885"/>
      <c r="F192" s="1193">
        <v>130414.75</v>
      </c>
      <c r="G192" s="1194"/>
      <c r="H192" s="1194"/>
      <c r="I192" s="1194"/>
      <c r="J192" s="1194"/>
      <c r="K192" s="1194"/>
      <c r="L192" s="1194"/>
      <c r="M192" s="1194"/>
      <c r="N192" s="610"/>
      <c r="O192" s="472"/>
      <c r="P192" s="472"/>
      <c r="Q192" s="56"/>
      <c r="R192" s="56"/>
      <c r="S192" s="56"/>
      <c r="T192" s="56"/>
      <c r="U192" s="56"/>
      <c r="V192" s="56"/>
      <c r="W192" s="56"/>
      <c r="X192" s="56"/>
      <c r="Y192" s="950">
        <v>282</v>
      </c>
      <c r="Z192" s="914"/>
      <c r="AA192" s="914"/>
      <c r="AB192" s="914"/>
      <c r="AC192" s="914"/>
      <c r="AD192" s="971"/>
      <c r="AE192" s="971"/>
      <c r="AF192" s="971"/>
      <c r="AG192" s="971"/>
      <c r="AH192" s="971"/>
      <c r="AI192" s="971"/>
      <c r="AJ192" s="971"/>
      <c r="AK192" s="972"/>
      <c r="AL192" s="31"/>
      <c r="AM192" s="31"/>
      <c r="AN192" s="31"/>
      <c r="AO192" s="31"/>
      <c r="AP192" s="31"/>
      <c r="AQ192" s="31"/>
      <c r="AR192" s="31"/>
      <c r="AS192" s="39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3"/>
      <c r="BG192" s="425"/>
      <c r="BH192" s="425"/>
    </row>
    <row r="193" spans="1:60" s="436" customFormat="1" ht="15.75">
      <c r="A193" s="884" t="s">
        <v>1360</v>
      </c>
      <c r="B193" s="884"/>
      <c r="C193" s="884"/>
      <c r="D193" s="884"/>
      <c r="E193" s="885"/>
      <c r="F193" s="1193">
        <v>12109.47</v>
      </c>
      <c r="G193" s="1194"/>
      <c r="H193" s="1194"/>
      <c r="I193" s="1194"/>
      <c r="J193" s="1194"/>
      <c r="K193" s="1194"/>
      <c r="L193" s="1194"/>
      <c r="M193" s="1194"/>
      <c r="N193" s="610"/>
      <c r="O193" s="472"/>
      <c r="P193" s="472"/>
      <c r="Q193" s="56"/>
      <c r="R193" s="56"/>
      <c r="S193" s="56"/>
      <c r="T193" s="56"/>
      <c r="U193" s="56"/>
      <c r="V193" s="56"/>
      <c r="W193" s="56"/>
      <c r="X193" s="56"/>
      <c r="Y193" s="950">
        <v>283</v>
      </c>
      <c r="Z193" s="914"/>
      <c r="AA193" s="914"/>
      <c r="AB193" s="914"/>
      <c r="AC193" s="914"/>
      <c r="AD193" s="971"/>
      <c r="AE193" s="971"/>
      <c r="AF193" s="971"/>
      <c r="AG193" s="971"/>
      <c r="AH193" s="971"/>
      <c r="AI193" s="971"/>
      <c r="AJ193" s="971"/>
      <c r="AK193" s="972"/>
      <c r="AL193" s="31"/>
      <c r="AM193" s="31"/>
      <c r="AN193" s="31"/>
      <c r="AO193" s="31"/>
      <c r="AP193" s="31"/>
      <c r="AQ193" s="31"/>
      <c r="AR193" s="31"/>
      <c r="AS193" s="39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3"/>
      <c r="BG193" s="425"/>
      <c r="BH193" s="425"/>
    </row>
    <row r="194" spans="1:60" s="436" customFormat="1" ht="15.75">
      <c r="A194" s="884" t="s">
        <v>1362</v>
      </c>
      <c r="B194" s="884"/>
      <c r="C194" s="884"/>
      <c r="D194" s="884"/>
      <c r="E194" s="885"/>
      <c r="F194" s="1193">
        <v>63256.67</v>
      </c>
      <c r="G194" s="1194"/>
      <c r="H194" s="1194"/>
      <c r="I194" s="1194"/>
      <c r="J194" s="1194"/>
      <c r="K194" s="1194"/>
      <c r="L194" s="1194"/>
      <c r="M194" s="1194"/>
      <c r="N194" s="610"/>
      <c r="O194" s="472"/>
      <c r="P194" s="472"/>
      <c r="Q194" s="56"/>
      <c r="R194" s="56"/>
      <c r="S194" s="56"/>
      <c r="T194" s="56"/>
      <c r="U194" s="56"/>
      <c r="V194" s="56"/>
      <c r="W194" s="56"/>
      <c r="X194" s="56"/>
      <c r="Y194" s="950">
        <v>284</v>
      </c>
      <c r="Z194" s="914"/>
      <c r="AA194" s="914"/>
      <c r="AB194" s="914"/>
      <c r="AC194" s="914"/>
      <c r="AD194" s="971"/>
      <c r="AE194" s="971"/>
      <c r="AF194" s="971"/>
      <c r="AG194" s="971"/>
      <c r="AH194" s="971"/>
      <c r="AI194" s="971"/>
      <c r="AJ194" s="971"/>
      <c r="AK194" s="972"/>
      <c r="AL194" s="31"/>
      <c r="AM194" s="31"/>
      <c r="AN194" s="31"/>
      <c r="AO194" s="31"/>
      <c r="AP194" s="31"/>
      <c r="AQ194" s="31"/>
      <c r="AR194" s="31"/>
      <c r="AS194" s="39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3"/>
      <c r="BG194" s="425"/>
      <c r="BH194" s="425"/>
    </row>
    <row r="195" spans="1:60" s="436" customFormat="1" ht="15.75">
      <c r="A195" s="884" t="s">
        <v>1361</v>
      </c>
      <c r="B195" s="884"/>
      <c r="C195" s="884"/>
      <c r="D195" s="884"/>
      <c r="E195" s="885"/>
      <c r="F195" s="1193">
        <v>21425.67</v>
      </c>
      <c r="G195" s="1194"/>
      <c r="H195" s="1194"/>
      <c r="I195" s="1194"/>
      <c r="J195" s="1194"/>
      <c r="K195" s="1194"/>
      <c r="L195" s="1194"/>
      <c r="M195" s="1194"/>
      <c r="N195" s="610"/>
      <c r="O195" s="472"/>
      <c r="P195" s="472"/>
      <c r="Q195" s="56"/>
      <c r="R195" s="56"/>
      <c r="S195" s="56"/>
      <c r="T195" s="56"/>
      <c r="U195" s="56"/>
      <c r="V195" s="56"/>
      <c r="W195" s="56"/>
      <c r="X195" s="56"/>
      <c r="Y195" s="950">
        <v>285</v>
      </c>
      <c r="Z195" s="914"/>
      <c r="AA195" s="914"/>
      <c r="AB195" s="914"/>
      <c r="AC195" s="914"/>
      <c r="AD195" s="981">
        <f>SUM(AD196:AK198)</f>
        <v>0</v>
      </c>
      <c r="AE195" s="981"/>
      <c r="AF195" s="981"/>
      <c r="AG195" s="981"/>
      <c r="AH195" s="981"/>
      <c r="AI195" s="981"/>
      <c r="AJ195" s="981"/>
      <c r="AK195" s="982"/>
      <c r="AL195" s="31"/>
      <c r="AM195" s="31"/>
      <c r="AN195" s="31"/>
      <c r="AO195" s="31"/>
      <c r="AP195" s="31"/>
      <c r="AQ195" s="31"/>
      <c r="AR195" s="31"/>
      <c r="AS195" s="39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3"/>
      <c r="BG195" s="425"/>
      <c r="BH195" s="425"/>
    </row>
    <row r="196" spans="1:60" s="436" customFormat="1" ht="15.75">
      <c r="A196" s="1199" t="s">
        <v>870</v>
      </c>
      <c r="B196" s="1199"/>
      <c r="C196" s="1199"/>
      <c r="D196" s="1199"/>
      <c r="E196" s="1200"/>
      <c r="F196" s="1513">
        <f>SUM(F192:M195)</f>
        <v>227206.56</v>
      </c>
      <c r="G196" s="1514"/>
      <c r="H196" s="1514"/>
      <c r="I196" s="1514"/>
      <c r="J196" s="1514"/>
      <c r="K196" s="1514"/>
      <c r="L196" s="1514"/>
      <c r="M196" s="1514"/>
      <c r="N196" s="610"/>
      <c r="O196" s="471"/>
      <c r="P196" s="471"/>
      <c r="Q196" s="56"/>
      <c r="R196" s="56"/>
      <c r="S196" s="56"/>
      <c r="T196" s="56"/>
      <c r="U196" s="56"/>
      <c r="V196" s="56"/>
      <c r="W196" s="56"/>
      <c r="X196" s="56"/>
      <c r="Y196" s="950">
        <v>286</v>
      </c>
      <c r="Z196" s="914"/>
      <c r="AA196" s="914"/>
      <c r="AB196" s="914"/>
      <c r="AC196" s="914"/>
      <c r="AD196" s="971"/>
      <c r="AE196" s="971"/>
      <c r="AF196" s="971"/>
      <c r="AG196" s="971"/>
      <c r="AH196" s="971"/>
      <c r="AI196" s="971"/>
      <c r="AJ196" s="971"/>
      <c r="AK196" s="972"/>
      <c r="AL196" s="31"/>
      <c r="AM196" s="31"/>
      <c r="AN196" s="31"/>
      <c r="AO196" s="31"/>
      <c r="AP196" s="31"/>
      <c r="AQ196" s="31"/>
      <c r="AR196" s="31"/>
      <c r="AS196" s="39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3"/>
      <c r="BG196" s="425"/>
      <c r="BH196" s="425"/>
    </row>
    <row r="197" spans="1:60" s="436" customFormat="1" ht="15.75">
      <c r="A197" s="1470" t="s">
        <v>1499</v>
      </c>
      <c r="B197" s="1470"/>
      <c r="C197" s="1470"/>
      <c r="D197" s="1470"/>
      <c r="E197" s="1471"/>
      <c r="F197" s="1193"/>
      <c r="G197" s="1194"/>
      <c r="H197" s="1194"/>
      <c r="I197" s="1194"/>
      <c r="J197" s="1194"/>
      <c r="K197" s="1194"/>
      <c r="L197" s="1194"/>
      <c r="M197" s="1194"/>
      <c r="N197" s="610"/>
      <c r="O197" s="471"/>
      <c r="P197" s="471"/>
      <c r="Q197" s="56"/>
      <c r="R197" s="56"/>
      <c r="S197" s="56"/>
      <c r="T197" s="56"/>
      <c r="U197" s="56"/>
      <c r="V197" s="56"/>
      <c r="W197" s="56"/>
      <c r="X197" s="56"/>
      <c r="Y197" s="950">
        <v>287</v>
      </c>
      <c r="Z197" s="914"/>
      <c r="AA197" s="914"/>
      <c r="AB197" s="914"/>
      <c r="AC197" s="914"/>
      <c r="AD197" s="971"/>
      <c r="AE197" s="971"/>
      <c r="AF197" s="971"/>
      <c r="AG197" s="971"/>
      <c r="AH197" s="971"/>
      <c r="AI197" s="971"/>
      <c r="AJ197" s="971"/>
      <c r="AK197" s="972"/>
      <c r="AL197" s="31"/>
      <c r="AM197" s="31"/>
      <c r="AN197" s="31"/>
      <c r="AO197" s="31"/>
      <c r="AP197" s="31"/>
      <c r="AQ197" s="31"/>
      <c r="AR197" s="31"/>
      <c r="AS197" s="39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3"/>
      <c r="BG197" s="425"/>
      <c r="BH197" s="425"/>
    </row>
    <row r="198" spans="1:60" s="436" customFormat="1" ht="15.75">
      <c r="A198" s="1470" t="s">
        <v>1500</v>
      </c>
      <c r="B198" s="1470"/>
      <c r="C198" s="1470"/>
      <c r="D198" s="1470"/>
      <c r="E198" s="1471"/>
      <c r="F198" s="1193"/>
      <c r="G198" s="1194"/>
      <c r="H198" s="1194"/>
      <c r="I198" s="1194"/>
      <c r="J198" s="1194"/>
      <c r="K198" s="1194"/>
      <c r="L198" s="1194"/>
      <c r="M198" s="1194"/>
      <c r="N198" s="610"/>
      <c r="O198" s="471"/>
      <c r="P198" s="471"/>
      <c r="Q198" s="56"/>
      <c r="R198" s="56"/>
      <c r="S198" s="56"/>
      <c r="T198" s="56"/>
      <c r="U198" s="56"/>
      <c r="V198" s="56"/>
      <c r="W198" s="56"/>
      <c r="X198" s="56"/>
      <c r="Y198" s="950">
        <v>288</v>
      </c>
      <c r="Z198" s="914"/>
      <c r="AA198" s="914"/>
      <c r="AB198" s="914"/>
      <c r="AC198" s="914"/>
      <c r="AD198" s="971"/>
      <c r="AE198" s="971"/>
      <c r="AF198" s="971"/>
      <c r="AG198" s="971"/>
      <c r="AH198" s="971"/>
      <c r="AI198" s="971"/>
      <c r="AJ198" s="971"/>
      <c r="AK198" s="972"/>
      <c r="AL198" s="31"/>
      <c r="AM198" s="31"/>
      <c r="AN198" s="31"/>
      <c r="AO198" s="31"/>
      <c r="AP198" s="31"/>
      <c r="AQ198" s="31"/>
      <c r="AR198" s="31"/>
      <c r="AS198" s="39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3"/>
      <c r="BG198" s="425"/>
      <c r="BH198" s="425"/>
    </row>
    <row r="199" spans="1:60" s="436" customFormat="1" ht="15.75">
      <c r="A199" s="1470" t="s">
        <v>1501</v>
      </c>
      <c r="B199" s="1470"/>
      <c r="C199" s="1470"/>
      <c r="D199" s="1470"/>
      <c r="E199" s="1471"/>
      <c r="F199" s="1193"/>
      <c r="G199" s="1194"/>
      <c r="H199" s="1194"/>
      <c r="I199" s="1194"/>
      <c r="J199" s="1194"/>
      <c r="K199" s="1194"/>
      <c r="L199" s="1194"/>
      <c r="M199" s="1194"/>
      <c r="N199" s="610"/>
      <c r="O199" s="471"/>
      <c r="P199" s="471"/>
      <c r="Q199" s="56"/>
      <c r="R199" s="56"/>
      <c r="S199" s="56"/>
      <c r="T199" s="56"/>
      <c r="U199" s="56"/>
      <c r="V199" s="56"/>
      <c r="W199" s="56"/>
      <c r="X199" s="56"/>
      <c r="Y199" s="950">
        <v>289</v>
      </c>
      <c r="Z199" s="914"/>
      <c r="AA199" s="914"/>
      <c r="AB199" s="914"/>
      <c r="AC199" s="914"/>
      <c r="AD199" s="981">
        <f>SUM(AD200:AK202)</f>
        <v>0</v>
      </c>
      <c r="AE199" s="981"/>
      <c r="AF199" s="981"/>
      <c r="AG199" s="981"/>
      <c r="AH199" s="981"/>
      <c r="AI199" s="981"/>
      <c r="AJ199" s="981"/>
      <c r="AK199" s="982"/>
      <c r="AL199" s="31"/>
      <c r="AM199" s="31"/>
      <c r="AN199" s="31"/>
      <c r="AO199" s="31"/>
      <c r="AP199" s="31"/>
      <c r="AQ199" s="31"/>
      <c r="AR199" s="31"/>
      <c r="AS199" s="39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3"/>
      <c r="BG199" s="425"/>
      <c r="BH199" s="425"/>
    </row>
    <row r="200" spans="1:60" s="436" customFormat="1" ht="15.75">
      <c r="A200" s="1470" t="s">
        <v>1502</v>
      </c>
      <c r="B200" s="1470"/>
      <c r="C200" s="1470"/>
      <c r="D200" s="1470"/>
      <c r="E200" s="1471"/>
      <c r="F200" s="1193"/>
      <c r="G200" s="1194"/>
      <c r="H200" s="1194"/>
      <c r="I200" s="1194"/>
      <c r="J200" s="1194"/>
      <c r="K200" s="1194"/>
      <c r="L200" s="1194"/>
      <c r="M200" s="1194"/>
      <c r="N200" s="610"/>
      <c r="O200" s="471"/>
      <c r="P200" s="471"/>
      <c r="Q200" s="56"/>
      <c r="R200" s="56"/>
      <c r="S200" s="56"/>
      <c r="T200" s="56"/>
      <c r="U200" s="56"/>
      <c r="V200" s="56"/>
      <c r="W200" s="56"/>
      <c r="X200" s="56"/>
      <c r="Y200" s="950">
        <v>290</v>
      </c>
      <c r="Z200" s="914"/>
      <c r="AA200" s="914"/>
      <c r="AB200" s="914"/>
      <c r="AC200" s="914"/>
      <c r="AD200" s="971"/>
      <c r="AE200" s="971"/>
      <c r="AF200" s="971"/>
      <c r="AG200" s="971"/>
      <c r="AH200" s="971"/>
      <c r="AI200" s="971"/>
      <c r="AJ200" s="971"/>
      <c r="AK200" s="972"/>
      <c r="AL200" s="31"/>
      <c r="AM200" s="31"/>
      <c r="AN200" s="31"/>
      <c r="AO200" s="31"/>
      <c r="AP200" s="31"/>
      <c r="AQ200" s="31"/>
      <c r="AR200" s="31"/>
      <c r="AS200" s="39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3"/>
      <c r="BG200" s="425"/>
      <c r="BH200" s="425"/>
    </row>
    <row r="201" spans="1:60" s="436" customFormat="1" ht="15.75">
      <c r="A201" s="1199" t="s">
        <v>871</v>
      </c>
      <c r="B201" s="1199"/>
      <c r="C201" s="1199"/>
      <c r="D201" s="1199"/>
      <c r="E201" s="1200"/>
      <c r="F201" s="1513">
        <v>0</v>
      </c>
      <c r="G201" s="1514"/>
      <c r="H201" s="1514"/>
      <c r="I201" s="1514"/>
      <c r="J201" s="1514"/>
      <c r="K201" s="1514"/>
      <c r="L201" s="1514"/>
      <c r="M201" s="1514"/>
      <c r="N201" s="610"/>
      <c r="O201" s="471"/>
      <c r="P201" s="471"/>
      <c r="Q201" s="56"/>
      <c r="R201" s="56"/>
      <c r="S201" s="56"/>
      <c r="T201" s="56"/>
      <c r="U201" s="56"/>
      <c r="V201" s="56"/>
      <c r="W201" s="56"/>
      <c r="X201" s="56"/>
      <c r="Y201" s="950">
        <v>291</v>
      </c>
      <c r="Z201" s="914"/>
      <c r="AA201" s="914"/>
      <c r="AB201" s="914"/>
      <c r="AC201" s="914"/>
      <c r="AD201" s="971"/>
      <c r="AE201" s="971"/>
      <c r="AF201" s="971"/>
      <c r="AG201" s="971"/>
      <c r="AH201" s="971"/>
      <c r="AI201" s="971"/>
      <c r="AJ201" s="971"/>
      <c r="AK201" s="972"/>
      <c r="AL201" s="31"/>
      <c r="AM201" s="31"/>
      <c r="AN201" s="31"/>
      <c r="AO201" s="31"/>
      <c r="AP201" s="31"/>
      <c r="AQ201" s="31"/>
      <c r="AR201" s="31"/>
      <c r="AS201" s="39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3"/>
      <c r="BG201" s="425"/>
      <c r="BH201" s="425"/>
    </row>
    <row r="202" spans="1:60" s="436" customFormat="1" ht="15.75">
      <c r="A202" s="1199" t="s">
        <v>872</v>
      </c>
      <c r="B202" s="1199"/>
      <c r="C202" s="1199"/>
      <c r="D202" s="1199"/>
      <c r="E202" s="1200"/>
      <c r="F202" s="1193">
        <v>2861.59</v>
      </c>
      <c r="G202" s="1194"/>
      <c r="H202" s="1194"/>
      <c r="I202" s="1194"/>
      <c r="J202" s="1194"/>
      <c r="K202" s="1194"/>
      <c r="L202" s="1194"/>
      <c r="M202" s="1194"/>
      <c r="N202" s="610"/>
      <c r="O202" s="471"/>
      <c r="P202" s="471"/>
      <c r="Q202" s="56"/>
      <c r="R202" s="56"/>
      <c r="S202" s="56"/>
      <c r="T202" s="56"/>
      <c r="U202" s="56"/>
      <c r="V202" s="56"/>
      <c r="W202" s="56"/>
      <c r="X202" s="56"/>
      <c r="Y202" s="950">
        <v>292</v>
      </c>
      <c r="Z202" s="914"/>
      <c r="AA202" s="914"/>
      <c r="AB202" s="914"/>
      <c r="AC202" s="914"/>
      <c r="AD202" s="971"/>
      <c r="AE202" s="971"/>
      <c r="AF202" s="971"/>
      <c r="AG202" s="971"/>
      <c r="AH202" s="971"/>
      <c r="AI202" s="971"/>
      <c r="AJ202" s="971"/>
      <c r="AK202" s="972"/>
      <c r="AL202" s="31"/>
      <c r="AM202" s="31"/>
      <c r="AN202" s="31"/>
      <c r="AO202" s="31"/>
      <c r="AP202" s="31"/>
      <c r="AQ202" s="31"/>
      <c r="AR202" s="31"/>
      <c r="AS202" s="39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3"/>
      <c r="BG202" s="425"/>
      <c r="BH202" s="425"/>
    </row>
    <row r="203" spans="1:60" s="436" customFormat="1" ht="15.75">
      <c r="A203" s="1470" t="s">
        <v>1503</v>
      </c>
      <c r="B203" s="1470"/>
      <c r="C203" s="1470"/>
      <c r="D203" s="1470"/>
      <c r="E203" s="1471"/>
      <c r="F203" s="1193"/>
      <c r="G203" s="1194"/>
      <c r="H203" s="1194"/>
      <c r="I203" s="1194"/>
      <c r="J203" s="1194"/>
      <c r="K203" s="1194"/>
      <c r="L203" s="1194"/>
      <c r="M203" s="1194"/>
      <c r="N203" s="854"/>
      <c r="O203" s="471"/>
      <c r="P203" s="621"/>
      <c r="Q203" s="56"/>
      <c r="R203" s="56"/>
      <c r="S203" s="56"/>
      <c r="T203" s="56"/>
      <c r="U203" s="56"/>
      <c r="V203" s="56"/>
      <c r="W203" s="56"/>
      <c r="X203" s="56"/>
      <c r="Y203" s="950">
        <v>293</v>
      </c>
      <c r="Z203" s="914"/>
      <c r="AA203" s="914"/>
      <c r="AB203" s="914"/>
      <c r="AC203" s="914"/>
      <c r="AD203" s="981">
        <f>IF(AD176-AD186+AD195-AD199&lt;0,0,AD176-AD186+AD195-AD199)</f>
        <v>0</v>
      </c>
      <c r="AE203" s="981"/>
      <c r="AF203" s="981"/>
      <c r="AG203" s="981"/>
      <c r="AH203" s="981"/>
      <c r="AI203" s="981"/>
      <c r="AJ203" s="981"/>
      <c r="AK203" s="982"/>
      <c r="AL203" s="31"/>
      <c r="AM203" s="31"/>
      <c r="AN203" s="31"/>
      <c r="AO203" s="31"/>
      <c r="AP203" s="31"/>
      <c r="AQ203" s="31"/>
      <c r="AR203" s="31"/>
      <c r="AS203" s="39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3"/>
      <c r="BG203" s="425"/>
      <c r="BH203" s="425"/>
    </row>
    <row r="204" spans="1:60" s="436" customFormat="1" ht="15.75">
      <c r="A204" s="1199" t="s">
        <v>874</v>
      </c>
      <c r="B204" s="1199"/>
      <c r="C204" s="1199"/>
      <c r="D204" s="1199"/>
      <c r="E204" s="1200"/>
      <c r="F204" s="1193">
        <v>27987.62</v>
      </c>
      <c r="G204" s="1194"/>
      <c r="H204" s="1194"/>
      <c r="I204" s="1194"/>
      <c r="J204" s="1194"/>
      <c r="K204" s="1194"/>
      <c r="L204" s="1194"/>
      <c r="M204" s="1194"/>
      <c r="N204" s="610"/>
      <c r="O204" s="471"/>
      <c r="P204" s="471"/>
      <c r="Q204" s="56"/>
      <c r="R204" s="56"/>
      <c r="S204" s="56"/>
      <c r="T204" s="56"/>
      <c r="U204" s="56"/>
      <c r="V204" s="56"/>
      <c r="W204" s="56"/>
      <c r="X204" s="56"/>
      <c r="Y204" s="950">
        <v>294</v>
      </c>
      <c r="Z204" s="914"/>
      <c r="AA204" s="914"/>
      <c r="AB204" s="914"/>
      <c r="AC204" s="914"/>
      <c r="AD204" s="981">
        <f>IF(AD186+AD199-AD176-AD195&lt;0,0,AD186+AD199-AD176-AD195)</f>
        <v>0</v>
      </c>
      <c r="AE204" s="981"/>
      <c r="AF204" s="981"/>
      <c r="AG204" s="981"/>
      <c r="AH204" s="981"/>
      <c r="AI204" s="981"/>
      <c r="AJ204" s="981"/>
      <c r="AK204" s="982"/>
      <c r="AL204" s="31"/>
      <c r="AM204" s="31"/>
      <c r="AN204" s="31"/>
      <c r="AO204" s="31"/>
      <c r="AP204" s="31"/>
      <c r="AQ204" s="31"/>
      <c r="AR204" s="31"/>
      <c r="AS204" s="39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3"/>
      <c r="BG204" s="425"/>
      <c r="BH204" s="425"/>
    </row>
    <row r="205" spans="1:60" s="436" customFormat="1" ht="15.75">
      <c r="A205" s="1199" t="s">
        <v>873</v>
      </c>
      <c r="B205" s="1199"/>
      <c r="C205" s="1199"/>
      <c r="D205" s="1199"/>
      <c r="E205" s="1200"/>
      <c r="F205" s="1193"/>
      <c r="G205" s="1194"/>
      <c r="H205" s="1194"/>
      <c r="I205" s="1194"/>
      <c r="J205" s="1194"/>
      <c r="K205" s="1194"/>
      <c r="L205" s="1194"/>
      <c r="M205" s="1194"/>
      <c r="N205" s="610"/>
      <c r="O205" s="471"/>
      <c r="P205" s="471"/>
      <c r="Q205" s="56"/>
      <c r="R205" s="56"/>
      <c r="S205" s="56"/>
      <c r="T205" s="56"/>
      <c r="U205" s="56"/>
      <c r="V205" s="56"/>
      <c r="W205" s="56"/>
      <c r="X205" s="56"/>
      <c r="Y205" s="969">
        <v>295</v>
      </c>
      <c r="Z205" s="970"/>
      <c r="AA205" s="970"/>
      <c r="AB205" s="970"/>
      <c r="AC205" s="970"/>
      <c r="AD205" s="1227"/>
      <c r="AE205" s="1227"/>
      <c r="AF205" s="1227"/>
      <c r="AG205" s="1227"/>
      <c r="AH205" s="1227"/>
      <c r="AI205" s="1227"/>
      <c r="AJ205" s="1227"/>
      <c r="AK205" s="1228"/>
      <c r="AL205" s="31"/>
      <c r="AM205" s="31"/>
      <c r="AN205" s="31"/>
      <c r="AO205" s="31"/>
      <c r="AP205" s="31"/>
      <c r="AQ205" s="31"/>
      <c r="AR205" s="31"/>
      <c r="AS205" s="39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3"/>
      <c r="BG205" s="425"/>
      <c r="BH205" s="425"/>
    </row>
    <row r="206" spans="1:60" s="436" customFormat="1" ht="15.75">
      <c r="A206" s="1199" t="s">
        <v>875</v>
      </c>
      <c r="B206" s="1199"/>
      <c r="C206" s="1199"/>
      <c r="D206" s="1199"/>
      <c r="E206" s="1200"/>
      <c r="F206" s="1193">
        <v>5765.27</v>
      </c>
      <c r="G206" s="1194"/>
      <c r="H206" s="1194"/>
      <c r="I206" s="1194"/>
      <c r="J206" s="1194"/>
      <c r="K206" s="1194"/>
      <c r="L206" s="1194"/>
      <c r="M206" s="1194"/>
      <c r="N206" s="610"/>
      <c r="O206" s="471"/>
      <c r="P206" s="471"/>
      <c r="Q206" s="56"/>
      <c r="R206" s="56"/>
      <c r="S206" s="56"/>
      <c r="T206" s="56"/>
      <c r="U206" s="56"/>
      <c r="V206" s="56"/>
      <c r="W206" s="56"/>
      <c r="X206" s="56"/>
      <c r="Y206" s="969">
        <v>296</v>
      </c>
      <c r="Z206" s="970"/>
      <c r="AA206" s="970"/>
      <c r="AB206" s="970"/>
      <c r="AC206" s="970"/>
      <c r="AD206" s="1227"/>
      <c r="AE206" s="1227"/>
      <c r="AF206" s="1227"/>
      <c r="AG206" s="1227"/>
      <c r="AH206" s="1227"/>
      <c r="AI206" s="1227"/>
      <c r="AJ206" s="1227"/>
      <c r="AK206" s="1228"/>
      <c r="AL206" s="31"/>
      <c r="AM206" s="31"/>
      <c r="AN206" s="31"/>
      <c r="AO206" s="31"/>
      <c r="AP206" s="31"/>
      <c r="AQ206" s="31"/>
      <c r="AR206" s="31"/>
      <c r="AS206" s="39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3"/>
      <c r="BG206" s="425"/>
      <c r="BH206" s="425"/>
    </row>
    <row r="207" spans="1:60" s="436" customFormat="1" ht="16.5" thickBot="1">
      <c r="A207" s="1470" t="s">
        <v>1565</v>
      </c>
      <c r="B207" s="1470"/>
      <c r="C207" s="1470"/>
      <c r="D207" s="1470"/>
      <c r="E207" s="1471"/>
      <c r="F207" s="1193"/>
      <c r="G207" s="1194"/>
      <c r="H207" s="1194"/>
      <c r="I207" s="1194"/>
      <c r="J207" s="1194"/>
      <c r="K207" s="1194"/>
      <c r="L207" s="1194"/>
      <c r="M207" s="1194"/>
      <c r="N207" s="854"/>
      <c r="O207" s="471"/>
      <c r="P207" s="621"/>
      <c r="Q207" s="56"/>
      <c r="R207" s="56"/>
      <c r="S207" s="56"/>
      <c r="T207" s="56"/>
      <c r="U207" s="56"/>
      <c r="V207" s="56"/>
      <c r="W207" s="56"/>
      <c r="X207" s="56"/>
      <c r="Y207" s="969">
        <v>297</v>
      </c>
      <c r="Z207" s="970"/>
      <c r="AA207" s="970"/>
      <c r="AB207" s="970"/>
      <c r="AC207" s="970"/>
      <c r="AD207" s="1229">
        <f>IF(AD152-AD153+AD174-AD175+AD203-AD204+AD205-AD206&lt;0,0,AD152-AD153+AD174-AD175+AD203-AD204+AD205-AD206)</f>
        <v>0</v>
      </c>
      <c r="AE207" s="1229"/>
      <c r="AF207" s="1229"/>
      <c r="AG207" s="1229"/>
      <c r="AH207" s="1229"/>
      <c r="AI207" s="1229"/>
      <c r="AJ207" s="1229"/>
      <c r="AK207" s="1230"/>
      <c r="AL207" s="31"/>
      <c r="AM207" s="31"/>
      <c r="AN207" s="31"/>
      <c r="AO207" s="31"/>
      <c r="AP207" s="31"/>
      <c r="AQ207" s="31"/>
      <c r="AR207" s="31"/>
      <c r="AS207" s="39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3"/>
      <c r="BG207" s="425"/>
      <c r="BH207" s="425"/>
    </row>
    <row r="208" spans="1:60" s="436" customFormat="1" ht="16.5" thickBot="1">
      <c r="A208" s="1201" t="s">
        <v>356</v>
      </c>
      <c r="B208" s="1201"/>
      <c r="C208" s="1201"/>
      <c r="D208" s="1201"/>
      <c r="E208" s="1202"/>
      <c r="F208" s="1197">
        <f>SUM(F204:M206)+F196+F201+F202</f>
        <v>263821.04000000004</v>
      </c>
      <c r="G208" s="1010"/>
      <c r="H208" s="1010"/>
      <c r="I208" s="1010"/>
      <c r="J208" s="1010"/>
      <c r="K208" s="1010"/>
      <c r="L208" s="1010"/>
      <c r="M208" s="1198"/>
      <c r="N208" s="610"/>
      <c r="O208" s="472"/>
      <c r="P208" s="472"/>
      <c r="Q208" s="56"/>
      <c r="R208" s="56"/>
      <c r="S208" s="56"/>
      <c r="T208" s="56"/>
      <c r="U208" s="56"/>
      <c r="V208" s="56"/>
      <c r="W208" s="56"/>
      <c r="X208" s="56"/>
      <c r="Y208" s="969">
        <v>298</v>
      </c>
      <c r="Z208" s="970"/>
      <c r="AA208" s="970"/>
      <c r="AB208" s="970"/>
      <c r="AC208" s="970"/>
      <c r="AD208" s="1229">
        <f>IF(AD153-AD152+AD175-AD174+AD204-AD203+AD206-AD205&lt;0,0,AD153-AD152+AD175-AD174+AD204-AD203+AD206-AD205)</f>
        <v>75401</v>
      </c>
      <c r="AE208" s="1229"/>
      <c r="AF208" s="1229"/>
      <c r="AG208" s="1229"/>
      <c r="AH208" s="1229"/>
      <c r="AI208" s="1229"/>
      <c r="AJ208" s="1229"/>
      <c r="AK208" s="1230"/>
      <c r="AL208" s="31"/>
      <c r="AM208" s="31"/>
      <c r="AN208" s="31"/>
      <c r="AO208" s="31"/>
      <c r="AP208" s="31"/>
      <c r="AQ208" s="31"/>
      <c r="AR208" s="31"/>
      <c r="AS208" s="39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3"/>
      <c r="BG208" s="425"/>
      <c r="BH208" s="425"/>
    </row>
    <row r="209" spans="1:60" s="436" customFormat="1" ht="15.75">
      <c r="A209" s="1199" t="s">
        <v>357</v>
      </c>
      <c r="B209" s="1199"/>
      <c r="C209" s="1199"/>
      <c r="D209" s="1199"/>
      <c r="E209" s="1200"/>
      <c r="F209" s="1193">
        <v>4946.67</v>
      </c>
      <c r="G209" s="1194"/>
      <c r="H209" s="1194"/>
      <c r="I209" s="1194"/>
      <c r="J209" s="1194"/>
      <c r="K209" s="1194"/>
      <c r="L209" s="1194"/>
      <c r="M209" s="1194"/>
      <c r="N209" s="610"/>
      <c r="O209" s="471"/>
      <c r="P209" s="471"/>
      <c r="Q209" s="56"/>
      <c r="R209" s="56"/>
      <c r="S209" s="56"/>
      <c r="T209" s="56"/>
      <c r="U209" s="56"/>
      <c r="V209" s="56"/>
      <c r="W209" s="56"/>
      <c r="X209" s="56"/>
      <c r="Y209" s="950">
        <v>299</v>
      </c>
      <c r="Z209" s="914"/>
      <c r="AA209" s="914"/>
      <c r="AB209" s="914"/>
      <c r="AC209" s="914"/>
      <c r="AD209" s="971"/>
      <c r="AE209" s="971"/>
      <c r="AF209" s="971"/>
      <c r="AG209" s="971"/>
      <c r="AH209" s="971"/>
      <c r="AI209" s="971"/>
      <c r="AJ209" s="971"/>
      <c r="AK209" s="972"/>
      <c r="AL209" s="31"/>
      <c r="AM209" s="31"/>
      <c r="AN209" s="31"/>
      <c r="AO209" s="31"/>
      <c r="AP209" s="31"/>
      <c r="AQ209" s="31"/>
      <c r="AR209" s="31"/>
      <c r="AS209" s="39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3"/>
      <c r="BG209" s="425"/>
      <c r="BH209" s="425"/>
    </row>
    <row r="210" spans="1:60" s="436" customFormat="1" ht="15.75">
      <c r="A210" s="1199" t="s">
        <v>137</v>
      </c>
      <c r="B210" s="1199"/>
      <c r="C210" s="1199"/>
      <c r="D210" s="1199"/>
      <c r="E210" s="1200"/>
      <c r="F210" s="1193">
        <v>41.5</v>
      </c>
      <c r="G210" s="1194"/>
      <c r="H210" s="1194"/>
      <c r="I210" s="1194"/>
      <c r="J210" s="1194"/>
      <c r="K210" s="1194"/>
      <c r="L210" s="1194"/>
      <c r="M210" s="1194"/>
      <c r="N210" s="610"/>
      <c r="O210" s="471"/>
      <c r="P210" s="471"/>
      <c r="Q210" s="56"/>
      <c r="R210" s="56"/>
      <c r="S210" s="56"/>
      <c r="T210" s="56"/>
      <c r="U210" s="56"/>
      <c r="V210" s="56"/>
      <c r="W210" s="56"/>
      <c r="X210" s="56"/>
      <c r="Y210" s="950">
        <v>300</v>
      </c>
      <c r="Z210" s="914"/>
      <c r="AA210" s="914"/>
      <c r="AB210" s="914"/>
      <c r="AC210" s="914"/>
      <c r="AD210" s="971"/>
      <c r="AE210" s="971"/>
      <c r="AF210" s="971"/>
      <c r="AG210" s="971"/>
      <c r="AH210" s="971"/>
      <c r="AI210" s="971"/>
      <c r="AJ210" s="971"/>
      <c r="AK210" s="972"/>
      <c r="AL210" s="31"/>
      <c r="AM210" s="31"/>
      <c r="AN210" s="31"/>
      <c r="AO210" s="31"/>
      <c r="AP210" s="31"/>
      <c r="AQ210" s="31"/>
      <c r="AR210" s="31"/>
      <c r="AS210" s="39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3"/>
      <c r="BG210" s="425"/>
      <c r="BH210" s="425"/>
    </row>
    <row r="211" spans="1:60" s="436" customFormat="1" ht="15.75">
      <c r="A211" s="1199" t="s">
        <v>138</v>
      </c>
      <c r="B211" s="1199"/>
      <c r="C211" s="1199"/>
      <c r="D211" s="1199"/>
      <c r="E211" s="1200"/>
      <c r="F211" s="1193">
        <v>16348.43</v>
      </c>
      <c r="G211" s="1194"/>
      <c r="H211" s="1194"/>
      <c r="I211" s="1194"/>
      <c r="J211" s="1194"/>
      <c r="K211" s="1194"/>
      <c r="L211" s="1194"/>
      <c r="M211" s="1194"/>
      <c r="N211" s="610"/>
      <c r="O211" s="471"/>
      <c r="P211" s="471"/>
      <c r="Q211" s="56"/>
      <c r="R211" s="56"/>
      <c r="S211" s="56"/>
      <c r="T211" s="56"/>
      <c r="U211" s="56"/>
      <c r="V211" s="56"/>
      <c r="W211" s="56"/>
      <c r="X211" s="56"/>
      <c r="Y211" s="950">
        <v>301</v>
      </c>
      <c r="Z211" s="914"/>
      <c r="AA211" s="914"/>
      <c r="AB211" s="914"/>
      <c r="AC211" s="914"/>
      <c r="AD211" s="971"/>
      <c r="AE211" s="971"/>
      <c r="AF211" s="971"/>
      <c r="AG211" s="971"/>
      <c r="AH211" s="971"/>
      <c r="AI211" s="971"/>
      <c r="AJ211" s="971"/>
      <c r="AK211" s="972"/>
      <c r="AL211" s="31"/>
      <c r="AM211" s="31"/>
      <c r="AN211" s="31"/>
      <c r="AO211" s="31"/>
      <c r="AP211" s="31"/>
      <c r="AQ211" s="31"/>
      <c r="AR211" s="31"/>
      <c r="AS211" s="39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3"/>
      <c r="BG211" s="425"/>
      <c r="BH211" s="425"/>
    </row>
    <row r="212" spans="1:60" s="436" customFormat="1" ht="15.75">
      <c r="A212" s="1199" t="s">
        <v>261</v>
      </c>
      <c r="B212" s="1199"/>
      <c r="C212" s="1199"/>
      <c r="D212" s="1199"/>
      <c r="E212" s="1200"/>
      <c r="F212" s="1193">
        <v>21035.74</v>
      </c>
      <c r="G212" s="1194"/>
      <c r="H212" s="1194"/>
      <c r="I212" s="1194"/>
      <c r="J212" s="1194"/>
      <c r="K212" s="1194"/>
      <c r="L212" s="1194"/>
      <c r="M212" s="1194"/>
      <c r="N212" s="610"/>
      <c r="O212" s="471"/>
      <c r="P212" s="471"/>
      <c r="Q212" s="56"/>
      <c r="R212" s="56"/>
      <c r="S212" s="56"/>
      <c r="T212" s="56"/>
      <c r="U212" s="56"/>
      <c r="V212" s="56"/>
      <c r="W212" s="56"/>
      <c r="X212" s="56"/>
      <c r="Y212" s="950">
        <v>302</v>
      </c>
      <c r="Z212" s="914"/>
      <c r="AA212" s="914"/>
      <c r="AB212" s="914"/>
      <c r="AC212" s="914"/>
      <c r="AD212" s="981">
        <f>IF(AD207-AD208-AD209-AD210+AD211&lt;0,0,AD207-AD208-AD209-AD210+AD211)</f>
        <v>0</v>
      </c>
      <c r="AE212" s="981"/>
      <c r="AF212" s="981"/>
      <c r="AG212" s="981"/>
      <c r="AH212" s="981"/>
      <c r="AI212" s="981"/>
      <c r="AJ212" s="981"/>
      <c r="AK212" s="982"/>
      <c r="AL212" s="31"/>
      <c r="AM212" s="31"/>
      <c r="AN212" s="31"/>
      <c r="AO212" s="31"/>
      <c r="AP212" s="31"/>
      <c r="AQ212" s="31"/>
      <c r="AR212" s="31"/>
      <c r="AS212" s="39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3"/>
      <c r="BG212" s="425"/>
      <c r="BH212" s="425"/>
    </row>
    <row r="213" spans="1:60" s="436" customFormat="1" ht="15.75">
      <c r="A213" s="1199" t="s">
        <v>48</v>
      </c>
      <c r="B213" s="1199"/>
      <c r="C213" s="1199"/>
      <c r="D213" s="1199"/>
      <c r="E213" s="1200"/>
      <c r="F213" s="1193"/>
      <c r="G213" s="1194"/>
      <c r="H213" s="1194"/>
      <c r="I213" s="1194"/>
      <c r="J213" s="1194"/>
      <c r="K213" s="1194"/>
      <c r="L213" s="1194"/>
      <c r="M213" s="1194"/>
      <c r="N213" s="610"/>
      <c r="O213" s="471"/>
      <c r="P213" s="471"/>
      <c r="Q213" s="56"/>
      <c r="R213" s="56"/>
      <c r="S213" s="56"/>
      <c r="T213" s="56"/>
      <c r="U213" s="56"/>
      <c r="V213" s="56"/>
      <c r="W213" s="56"/>
      <c r="X213" s="56"/>
      <c r="Y213" s="950">
        <v>303</v>
      </c>
      <c r="Z213" s="914"/>
      <c r="AA213" s="914"/>
      <c r="AB213" s="914"/>
      <c r="AC213" s="914"/>
      <c r="AD213" s="981">
        <f>IF(AD208-AD207+AD209+AD210-AD211&lt;0,0,AD208-AD207+AD209+AD210-AD211)</f>
        <v>75401</v>
      </c>
      <c r="AE213" s="981"/>
      <c r="AF213" s="981"/>
      <c r="AG213" s="981"/>
      <c r="AH213" s="981"/>
      <c r="AI213" s="981"/>
      <c r="AJ213" s="981"/>
      <c r="AK213" s="982"/>
      <c r="AL213" s="31"/>
      <c r="AM213" s="31"/>
      <c r="AN213" s="31"/>
      <c r="AO213" s="31"/>
      <c r="AP213" s="31"/>
      <c r="AQ213" s="31"/>
      <c r="AR213" s="31"/>
      <c r="AS213" s="39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3"/>
      <c r="BG213" s="425"/>
      <c r="BH213" s="425"/>
    </row>
    <row r="214" spans="1:60" s="436" customFormat="1" ht="15.75">
      <c r="A214" s="1199" t="s">
        <v>139</v>
      </c>
      <c r="B214" s="1199"/>
      <c r="C214" s="1199"/>
      <c r="D214" s="1199"/>
      <c r="E214" s="1200"/>
      <c r="F214" s="1193">
        <v>3816.31</v>
      </c>
      <c r="G214" s="1194"/>
      <c r="H214" s="1194"/>
      <c r="I214" s="1194"/>
      <c r="J214" s="1194"/>
      <c r="K214" s="1194"/>
      <c r="L214" s="1194"/>
      <c r="M214" s="1194"/>
      <c r="N214" s="610"/>
      <c r="O214" s="471"/>
      <c r="P214" s="471"/>
      <c r="Q214" s="56"/>
      <c r="R214" s="56"/>
      <c r="S214" s="56"/>
      <c r="T214" s="56"/>
      <c r="U214" s="56"/>
      <c r="V214" s="56"/>
      <c r="W214" s="56"/>
      <c r="X214" s="56"/>
      <c r="Y214" s="969">
        <v>304</v>
      </c>
      <c r="Z214" s="970"/>
      <c r="AA214" s="970"/>
      <c r="AB214" s="970"/>
      <c r="AC214" s="970"/>
      <c r="AD214" s="1227"/>
      <c r="AE214" s="1227"/>
      <c r="AF214" s="1227"/>
      <c r="AG214" s="1227"/>
      <c r="AH214" s="1227"/>
      <c r="AI214" s="1227"/>
      <c r="AJ214" s="1227"/>
      <c r="AK214" s="1228"/>
      <c r="AL214" s="31"/>
      <c r="AM214" s="31"/>
      <c r="AN214" s="31"/>
      <c r="AO214" s="31"/>
      <c r="AP214" s="31"/>
      <c r="AQ214" s="31"/>
      <c r="AR214" s="31"/>
      <c r="AS214" s="39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3"/>
      <c r="BG214" s="425"/>
      <c r="BH214" s="425"/>
    </row>
    <row r="215" spans="1:60" s="436" customFormat="1" ht="15.75">
      <c r="A215" s="1199" t="s">
        <v>876</v>
      </c>
      <c r="B215" s="1199"/>
      <c r="C215" s="1199"/>
      <c r="D215" s="1199"/>
      <c r="E215" s="1200"/>
      <c r="F215" s="1193"/>
      <c r="G215" s="1194"/>
      <c r="H215" s="1194"/>
      <c r="I215" s="1194"/>
      <c r="J215" s="1194"/>
      <c r="K215" s="1194"/>
      <c r="L215" s="1194"/>
      <c r="M215" s="1194"/>
      <c r="N215" s="610"/>
      <c r="O215" s="471"/>
      <c r="P215" s="471"/>
      <c r="Q215" s="56"/>
      <c r="R215" s="56"/>
      <c r="S215" s="56"/>
      <c r="T215" s="56"/>
      <c r="U215" s="56"/>
      <c r="V215" s="56"/>
      <c r="W215" s="56"/>
      <c r="X215" s="56"/>
      <c r="Y215" s="969">
        <v>305</v>
      </c>
      <c r="Z215" s="970"/>
      <c r="AA215" s="970"/>
      <c r="AB215" s="970"/>
      <c r="AC215" s="970"/>
      <c r="AD215" s="1227"/>
      <c r="AE215" s="1227"/>
      <c r="AF215" s="1227"/>
      <c r="AG215" s="1227"/>
      <c r="AH215" s="1227"/>
      <c r="AI215" s="1227"/>
      <c r="AJ215" s="1227"/>
      <c r="AK215" s="1228"/>
      <c r="AL215" s="31"/>
      <c r="AM215" s="31"/>
      <c r="AN215" s="31"/>
      <c r="AO215" s="31"/>
      <c r="AP215" s="31"/>
      <c r="AQ215" s="31"/>
      <c r="AR215" s="31"/>
      <c r="AS215" s="39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3"/>
      <c r="BG215" s="425"/>
      <c r="BH215" s="425"/>
    </row>
    <row r="216" spans="1:60" s="436" customFormat="1" ht="15.75">
      <c r="A216" s="1199" t="s">
        <v>140</v>
      </c>
      <c r="B216" s="1199"/>
      <c r="C216" s="1199"/>
      <c r="D216" s="1199"/>
      <c r="E216" s="1200"/>
      <c r="F216" s="1193"/>
      <c r="G216" s="1194"/>
      <c r="H216" s="1194"/>
      <c r="I216" s="1194"/>
      <c r="J216" s="1194"/>
      <c r="K216" s="1194"/>
      <c r="L216" s="1194"/>
      <c r="M216" s="1194"/>
      <c r="N216" s="610"/>
      <c r="O216" s="471"/>
      <c r="P216" s="471"/>
      <c r="Q216" s="56"/>
      <c r="R216" s="56"/>
      <c r="S216" s="56"/>
      <c r="T216" s="56"/>
      <c r="U216" s="56"/>
      <c r="V216" s="56"/>
      <c r="W216" s="56"/>
      <c r="X216" s="56"/>
      <c r="Y216" s="950">
        <v>306</v>
      </c>
      <c r="Z216" s="914"/>
      <c r="AA216" s="914"/>
      <c r="AB216" s="914"/>
      <c r="AC216" s="914"/>
      <c r="AD216" s="981">
        <f>IF(AD214-AD215&lt;0,0,AD214-AD215)</f>
        <v>0</v>
      </c>
      <c r="AE216" s="981"/>
      <c r="AF216" s="981"/>
      <c r="AG216" s="981"/>
      <c r="AH216" s="981"/>
      <c r="AI216" s="981"/>
      <c r="AJ216" s="981"/>
      <c r="AK216" s="982"/>
      <c r="AL216" s="31"/>
      <c r="AM216" s="31"/>
      <c r="AN216" s="31"/>
      <c r="AO216" s="31"/>
      <c r="AP216" s="31"/>
      <c r="AQ216" s="31"/>
      <c r="AR216" s="31"/>
      <c r="AS216" s="39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3"/>
      <c r="BG216" s="425"/>
      <c r="BH216" s="425"/>
    </row>
    <row r="217" spans="1:60" s="436" customFormat="1" ht="16.5" thickBot="1">
      <c r="A217" s="1199" t="s">
        <v>220</v>
      </c>
      <c r="B217" s="1199"/>
      <c r="C217" s="1199"/>
      <c r="D217" s="1199"/>
      <c r="E217" s="1200"/>
      <c r="F217" s="1193"/>
      <c r="G217" s="1194"/>
      <c r="H217" s="1194"/>
      <c r="I217" s="1194"/>
      <c r="J217" s="1194"/>
      <c r="K217" s="1194"/>
      <c r="L217" s="1194"/>
      <c r="M217" s="1194"/>
      <c r="N217" s="610"/>
      <c r="O217" s="471"/>
      <c r="P217" s="471"/>
      <c r="Q217" s="56"/>
      <c r="R217" s="56"/>
      <c r="S217" s="56"/>
      <c r="T217" s="56"/>
      <c r="U217" s="56"/>
      <c r="V217" s="56"/>
      <c r="W217" s="56"/>
      <c r="X217" s="56"/>
      <c r="Y217" s="950">
        <v>307</v>
      </c>
      <c r="Z217" s="914"/>
      <c r="AA217" s="914"/>
      <c r="AB217" s="914"/>
      <c r="AC217" s="914"/>
      <c r="AD217" s="981">
        <f>IF(AD215-AD214&lt;0,0,AD215-AD214)</f>
        <v>0</v>
      </c>
      <c r="AE217" s="981"/>
      <c r="AF217" s="981"/>
      <c r="AG217" s="981"/>
      <c r="AH217" s="981"/>
      <c r="AI217" s="981"/>
      <c r="AJ217" s="981"/>
      <c r="AK217" s="982"/>
      <c r="AL217" s="31"/>
      <c r="AM217" s="31"/>
      <c r="AN217" s="31"/>
      <c r="AO217" s="31"/>
      <c r="AP217" s="31"/>
      <c r="AQ217" s="31"/>
      <c r="AR217" s="31"/>
      <c r="AS217" s="39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3"/>
      <c r="BG217" s="425"/>
      <c r="BH217" s="425"/>
    </row>
    <row r="218" spans="1:60" s="436" customFormat="1" ht="16.5" thickBot="1">
      <c r="A218" s="1201" t="s">
        <v>144</v>
      </c>
      <c r="B218" s="1201"/>
      <c r="C218" s="1201"/>
      <c r="D218" s="1201"/>
      <c r="E218" s="1202"/>
      <c r="F218" s="1197">
        <f>SUM(F209:M217)</f>
        <v>46188.649999999994</v>
      </c>
      <c r="G218" s="1010"/>
      <c r="H218" s="1010"/>
      <c r="I218" s="1010"/>
      <c r="J218" s="1010"/>
      <c r="K218" s="1010"/>
      <c r="L218" s="1010"/>
      <c r="M218" s="1198"/>
      <c r="N218" s="610"/>
      <c r="O218" s="472"/>
      <c r="P218" s="472"/>
      <c r="Q218" s="56"/>
      <c r="R218" s="56"/>
      <c r="S218" s="56"/>
      <c r="T218" s="56"/>
      <c r="U218" s="56"/>
      <c r="V218" s="56"/>
      <c r="W218" s="56"/>
      <c r="X218" s="56"/>
      <c r="Y218" s="950">
        <v>308</v>
      </c>
      <c r="Z218" s="914"/>
      <c r="AA218" s="914"/>
      <c r="AB218" s="914"/>
      <c r="AC218" s="914"/>
      <c r="AD218" s="971"/>
      <c r="AE218" s="971"/>
      <c r="AF218" s="971"/>
      <c r="AG218" s="971"/>
      <c r="AH218" s="971"/>
      <c r="AI218" s="971"/>
      <c r="AJ218" s="971"/>
      <c r="AK218" s="972"/>
      <c r="AL218" s="31"/>
      <c r="AM218" s="31"/>
      <c r="AN218" s="31"/>
      <c r="AO218" s="31"/>
      <c r="AP218" s="31"/>
      <c r="AQ218" s="31"/>
      <c r="AR218" s="31"/>
      <c r="AS218" s="39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3"/>
      <c r="BG218" s="425"/>
      <c r="BH218" s="425"/>
    </row>
    <row r="219" spans="1:60" s="436" customFormat="1" ht="15.75">
      <c r="A219" s="1199" t="s">
        <v>358</v>
      </c>
      <c r="B219" s="1199"/>
      <c r="C219" s="1199"/>
      <c r="D219" s="1199"/>
      <c r="E219" s="1200"/>
      <c r="F219" s="1193">
        <v>12185.1</v>
      </c>
      <c r="G219" s="1194"/>
      <c r="H219" s="1194"/>
      <c r="I219" s="1194"/>
      <c r="J219" s="1194"/>
      <c r="K219" s="1194"/>
      <c r="L219" s="1194"/>
      <c r="M219" s="1194"/>
      <c r="N219" s="610"/>
      <c r="O219" s="471"/>
      <c r="P219" s="471"/>
      <c r="Q219" s="56"/>
      <c r="R219" s="56"/>
      <c r="S219" s="56"/>
      <c r="T219" s="56"/>
      <c r="U219" s="56"/>
      <c r="V219" s="56"/>
      <c r="W219" s="56"/>
      <c r="X219" s="56"/>
      <c r="Y219" s="950">
        <v>309</v>
      </c>
      <c r="Z219" s="914"/>
      <c r="AA219" s="914"/>
      <c r="AB219" s="914"/>
      <c r="AC219" s="914"/>
      <c r="AD219" s="1239">
        <f>IF(AO247-AO248-AO249&lt;0,0,AO247-AO248-AO249)</f>
        <v>0</v>
      </c>
      <c r="AE219" s="1239"/>
      <c r="AF219" s="1239"/>
      <c r="AG219" s="1239"/>
      <c r="AH219" s="1239"/>
      <c r="AI219" s="1239"/>
      <c r="AJ219" s="1239"/>
      <c r="AK219" s="1240"/>
      <c r="AL219" s="31"/>
      <c r="AM219" s="31"/>
      <c r="AN219" s="31"/>
      <c r="AO219" s="31"/>
      <c r="AP219" s="31"/>
      <c r="AQ219" s="31"/>
      <c r="AR219" s="31"/>
      <c r="AS219" s="39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3"/>
      <c r="BG219" s="425"/>
      <c r="BH219" s="425"/>
    </row>
    <row r="220" spans="1:60" s="436" customFormat="1" ht="15.75">
      <c r="A220" s="1199" t="s">
        <v>359</v>
      </c>
      <c r="B220" s="1199"/>
      <c r="C220" s="1199"/>
      <c r="D220" s="1199"/>
      <c r="E220" s="1200"/>
      <c r="F220" s="1193"/>
      <c r="G220" s="1194"/>
      <c r="H220" s="1194"/>
      <c r="I220" s="1194"/>
      <c r="J220" s="1194"/>
      <c r="K220" s="1194"/>
      <c r="L220" s="1194"/>
      <c r="M220" s="1194"/>
      <c r="N220" s="610"/>
      <c r="O220" s="471"/>
      <c r="P220" s="471"/>
      <c r="Q220" s="56"/>
      <c r="R220" s="56"/>
      <c r="S220" s="56"/>
      <c r="T220" s="56"/>
      <c r="U220" s="56"/>
      <c r="V220" s="56"/>
      <c r="W220" s="56"/>
      <c r="X220" s="56"/>
      <c r="Y220" s="950">
        <v>310</v>
      </c>
      <c r="Z220" s="914"/>
      <c r="AA220" s="914"/>
      <c r="AB220" s="914"/>
      <c r="AC220" s="914"/>
      <c r="AD220" s="1239">
        <f>IF(AD217-AD216+AD218&lt;0,0,AD217-AD216+AD218)</f>
        <v>0</v>
      </c>
      <c r="AE220" s="1239"/>
      <c r="AF220" s="1239"/>
      <c r="AG220" s="1239"/>
      <c r="AH220" s="1239"/>
      <c r="AI220" s="1239"/>
      <c r="AJ220" s="1239"/>
      <c r="AK220" s="1240"/>
      <c r="AL220" s="31"/>
      <c r="AM220" s="31"/>
      <c r="AN220" s="31"/>
      <c r="AO220" s="31"/>
      <c r="AP220" s="31"/>
      <c r="AQ220" s="31"/>
      <c r="AR220" s="31"/>
      <c r="AS220" s="39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3"/>
      <c r="BG220" s="425"/>
      <c r="BH220" s="425"/>
    </row>
    <row r="221" spans="1:60" s="436" customFormat="1" ht="15.75">
      <c r="A221" s="1199" t="s">
        <v>360</v>
      </c>
      <c r="B221" s="1199"/>
      <c r="C221" s="1199"/>
      <c r="D221" s="1199"/>
      <c r="E221" s="1200"/>
      <c r="F221" s="1193"/>
      <c r="G221" s="1194"/>
      <c r="H221" s="1194"/>
      <c r="I221" s="1194"/>
      <c r="J221" s="1194"/>
      <c r="K221" s="1194"/>
      <c r="L221" s="1194"/>
      <c r="M221" s="1194"/>
      <c r="N221" s="610"/>
      <c r="O221" s="471"/>
      <c r="P221" s="471"/>
      <c r="Q221" s="56"/>
      <c r="R221" s="56"/>
      <c r="S221" s="56"/>
      <c r="T221" s="56"/>
      <c r="U221" s="56"/>
      <c r="V221" s="56"/>
      <c r="W221" s="56"/>
      <c r="X221" s="56"/>
      <c r="Y221" s="950">
        <v>311</v>
      </c>
      <c r="Z221" s="914"/>
      <c r="AA221" s="914"/>
      <c r="AB221" s="914"/>
      <c r="AC221" s="914"/>
      <c r="AD221" s="981">
        <f>IF(AD212-AD213+AD219-AD220&lt;0,0,AD212-AD213+AD219-AD220)</f>
        <v>0</v>
      </c>
      <c r="AE221" s="981"/>
      <c r="AF221" s="981"/>
      <c r="AG221" s="981"/>
      <c r="AH221" s="981"/>
      <c r="AI221" s="981"/>
      <c r="AJ221" s="981"/>
      <c r="AK221" s="982"/>
      <c r="AL221" s="31"/>
      <c r="AM221" s="31"/>
      <c r="AN221" s="31"/>
      <c r="AO221" s="31"/>
      <c r="AP221" s="31"/>
      <c r="AQ221" s="31"/>
      <c r="AR221" s="31"/>
      <c r="AS221" s="39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3"/>
      <c r="BG221" s="425"/>
      <c r="BH221" s="425"/>
    </row>
    <row r="222" spans="1:60" s="436" customFormat="1" ht="15.75">
      <c r="A222" s="1199" t="s">
        <v>361</v>
      </c>
      <c r="B222" s="1199"/>
      <c r="C222" s="1199"/>
      <c r="D222" s="1199"/>
      <c r="E222" s="1200"/>
      <c r="F222" s="1193"/>
      <c r="G222" s="1194"/>
      <c r="H222" s="1194"/>
      <c r="I222" s="1194"/>
      <c r="J222" s="1194"/>
      <c r="K222" s="1194"/>
      <c r="L222" s="1194"/>
      <c r="M222" s="1194"/>
      <c r="N222" s="610"/>
      <c r="O222" s="471"/>
      <c r="P222" s="471"/>
      <c r="Q222" s="56"/>
      <c r="R222" s="56"/>
      <c r="S222" s="56"/>
      <c r="T222" s="56"/>
      <c r="U222" s="56"/>
      <c r="V222" s="56"/>
      <c r="W222" s="56"/>
      <c r="X222" s="56"/>
      <c r="Y222" s="950">
        <v>312</v>
      </c>
      <c r="Z222" s="914"/>
      <c r="AA222" s="914"/>
      <c r="AB222" s="914"/>
      <c r="AC222" s="914"/>
      <c r="AD222" s="981">
        <f>IF(AD213-AD212+AD217-AD216&lt;0,0,AD213-AD212+AD217-AD216)</f>
        <v>75401</v>
      </c>
      <c r="AE222" s="981"/>
      <c r="AF222" s="981"/>
      <c r="AG222" s="981"/>
      <c r="AH222" s="981"/>
      <c r="AI222" s="981"/>
      <c r="AJ222" s="981"/>
      <c r="AK222" s="982"/>
      <c r="AL222" s="31"/>
      <c r="AM222" s="31"/>
      <c r="AN222" s="31"/>
      <c r="AO222" s="31"/>
      <c r="AP222" s="31"/>
      <c r="AQ222" s="31"/>
      <c r="AR222" s="31"/>
      <c r="AS222" s="39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3"/>
      <c r="BG222" s="425"/>
      <c r="BH222" s="425"/>
    </row>
    <row r="223" spans="1:60" s="436" customFormat="1" ht="15.75">
      <c r="A223" s="1199" t="s">
        <v>141</v>
      </c>
      <c r="B223" s="1199"/>
      <c r="C223" s="1199"/>
      <c r="D223" s="1199"/>
      <c r="E223" s="1200"/>
      <c r="F223" s="1193"/>
      <c r="G223" s="1194"/>
      <c r="H223" s="1194"/>
      <c r="I223" s="1194"/>
      <c r="J223" s="1194"/>
      <c r="K223" s="1194"/>
      <c r="L223" s="1194"/>
      <c r="M223" s="1194"/>
      <c r="N223" s="610"/>
      <c r="O223" s="471"/>
      <c r="P223" s="471"/>
      <c r="Q223" s="56"/>
      <c r="R223" s="56"/>
      <c r="S223" s="56"/>
      <c r="T223" s="56"/>
      <c r="U223" s="56"/>
      <c r="V223" s="56"/>
      <c r="W223" s="56"/>
      <c r="X223" s="56"/>
      <c r="Y223" s="950">
        <v>313</v>
      </c>
      <c r="Z223" s="914"/>
      <c r="AA223" s="914"/>
      <c r="AB223" s="914"/>
      <c r="AC223" s="914"/>
      <c r="AD223" s="971"/>
      <c r="AE223" s="971"/>
      <c r="AF223" s="971"/>
      <c r="AG223" s="971"/>
      <c r="AH223" s="971"/>
      <c r="AI223" s="971"/>
      <c r="AJ223" s="971"/>
      <c r="AK223" s="972"/>
      <c r="AL223" s="31"/>
      <c r="AM223" s="31"/>
      <c r="AN223" s="31"/>
      <c r="AO223" s="31"/>
      <c r="AP223" s="31"/>
      <c r="AQ223" s="31"/>
      <c r="AR223" s="31"/>
      <c r="AS223" s="39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3"/>
      <c r="BG223" s="425"/>
      <c r="BH223" s="425"/>
    </row>
    <row r="224" spans="1:60" s="436" customFormat="1" ht="15.75">
      <c r="A224" s="1199" t="s">
        <v>142</v>
      </c>
      <c r="B224" s="1199"/>
      <c r="C224" s="1199"/>
      <c r="D224" s="1199"/>
      <c r="E224" s="1200"/>
      <c r="F224" s="1193"/>
      <c r="G224" s="1194"/>
      <c r="H224" s="1194"/>
      <c r="I224" s="1194"/>
      <c r="J224" s="1194"/>
      <c r="K224" s="1194"/>
      <c r="L224" s="1194"/>
      <c r="M224" s="1194"/>
      <c r="N224" s="610"/>
      <c r="O224" s="471"/>
      <c r="P224" s="471"/>
      <c r="Q224" s="56"/>
      <c r="R224" s="56"/>
      <c r="S224" s="56"/>
      <c r="T224" s="56"/>
      <c r="U224" s="56"/>
      <c r="V224" s="56"/>
      <c r="W224" s="56"/>
      <c r="X224" s="56"/>
      <c r="Y224" s="950">
        <v>314</v>
      </c>
      <c r="Z224" s="914"/>
      <c r="AA224" s="914"/>
      <c r="AB224" s="914"/>
      <c r="AC224" s="914"/>
      <c r="AD224" s="981">
        <f>SUM(AD225:AK230)</f>
        <v>0</v>
      </c>
      <c r="AE224" s="981"/>
      <c r="AF224" s="981"/>
      <c r="AG224" s="981"/>
      <c r="AH224" s="981"/>
      <c r="AI224" s="981"/>
      <c r="AJ224" s="981"/>
      <c r="AK224" s="982"/>
      <c r="AL224" s="31"/>
      <c r="AM224" s="31"/>
      <c r="AN224" s="31"/>
      <c r="AO224" s="31"/>
      <c r="AP224" s="31"/>
      <c r="AQ224" s="31"/>
      <c r="AR224" s="31"/>
      <c r="AS224" s="39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3"/>
      <c r="BG224" s="425"/>
      <c r="BH224" s="425"/>
    </row>
    <row r="225" spans="1:60" s="436" customFormat="1" ht="15.75">
      <c r="A225" s="1199" t="s">
        <v>362</v>
      </c>
      <c r="B225" s="1199"/>
      <c r="C225" s="1199"/>
      <c r="D225" s="1199"/>
      <c r="E225" s="1200"/>
      <c r="F225" s="1193"/>
      <c r="G225" s="1194"/>
      <c r="H225" s="1194"/>
      <c r="I225" s="1194"/>
      <c r="J225" s="1194"/>
      <c r="K225" s="1194"/>
      <c r="L225" s="1194"/>
      <c r="M225" s="1194"/>
      <c r="N225" s="610"/>
      <c r="O225" s="471"/>
      <c r="P225" s="471"/>
      <c r="Q225" s="56"/>
      <c r="R225" s="56"/>
      <c r="S225" s="56"/>
      <c r="T225" s="56"/>
      <c r="U225" s="56"/>
      <c r="V225" s="56"/>
      <c r="W225" s="56"/>
      <c r="X225" s="56"/>
      <c r="Y225" s="950">
        <v>315</v>
      </c>
      <c r="Z225" s="914"/>
      <c r="AA225" s="914"/>
      <c r="AB225" s="914"/>
      <c r="AC225" s="914"/>
      <c r="AD225" s="971"/>
      <c r="AE225" s="971"/>
      <c r="AF225" s="971"/>
      <c r="AG225" s="971"/>
      <c r="AH225" s="971"/>
      <c r="AI225" s="971"/>
      <c r="AJ225" s="971"/>
      <c r="AK225" s="972"/>
      <c r="AL225" s="31"/>
      <c r="AM225" s="31"/>
      <c r="AN225" s="31"/>
      <c r="AO225" s="31"/>
      <c r="AP225" s="31"/>
      <c r="AQ225" s="31"/>
      <c r="AR225" s="31"/>
      <c r="AS225" s="39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3"/>
      <c r="BG225" s="425"/>
      <c r="BH225" s="425"/>
    </row>
    <row r="226" spans="1:60" s="436" customFormat="1" ht="15.75">
      <c r="A226" s="1199" t="s">
        <v>392</v>
      </c>
      <c r="B226" s="1199"/>
      <c r="C226" s="1199"/>
      <c r="D226" s="1199"/>
      <c r="E226" s="1200"/>
      <c r="F226" s="1193"/>
      <c r="G226" s="1194"/>
      <c r="H226" s="1194"/>
      <c r="I226" s="1194"/>
      <c r="J226" s="1194"/>
      <c r="K226" s="1194"/>
      <c r="L226" s="1194"/>
      <c r="M226" s="1194"/>
      <c r="N226" s="610"/>
      <c r="O226" s="471"/>
      <c r="P226" s="471"/>
      <c r="Q226" s="56"/>
      <c r="R226" s="56"/>
      <c r="S226" s="56"/>
      <c r="T226" s="56"/>
      <c r="U226" s="56"/>
      <c r="V226" s="56"/>
      <c r="W226" s="56"/>
      <c r="X226" s="56"/>
      <c r="Y226" s="969">
        <v>316</v>
      </c>
      <c r="Z226" s="970"/>
      <c r="AA226" s="970"/>
      <c r="AB226" s="970"/>
      <c r="AC226" s="970"/>
      <c r="AD226" s="1227"/>
      <c r="AE226" s="1227"/>
      <c r="AF226" s="1227"/>
      <c r="AG226" s="1227"/>
      <c r="AH226" s="1227"/>
      <c r="AI226" s="1227"/>
      <c r="AJ226" s="1227"/>
      <c r="AK226" s="1228"/>
      <c r="AL226" s="31"/>
      <c r="AM226" s="31"/>
      <c r="AN226" s="31"/>
      <c r="AO226" s="31"/>
      <c r="AP226" s="31"/>
      <c r="AQ226" s="31"/>
      <c r="AR226" s="31"/>
      <c r="AS226" s="39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3"/>
      <c r="BG226" s="425"/>
      <c r="BH226" s="425"/>
    </row>
    <row r="227" spans="1:60" s="436" customFormat="1" ht="15.75">
      <c r="A227" s="1199" t="s">
        <v>393</v>
      </c>
      <c r="B227" s="1199"/>
      <c r="C227" s="1199"/>
      <c r="D227" s="1199"/>
      <c r="E227" s="1200"/>
      <c r="F227" s="1193"/>
      <c r="G227" s="1194"/>
      <c r="H227" s="1194"/>
      <c r="I227" s="1194"/>
      <c r="J227" s="1194"/>
      <c r="K227" s="1194"/>
      <c r="L227" s="1194"/>
      <c r="M227" s="1194"/>
      <c r="N227" s="610"/>
      <c r="O227" s="471"/>
      <c r="P227" s="471"/>
      <c r="Q227" s="56"/>
      <c r="R227" s="56"/>
      <c r="S227" s="56"/>
      <c r="T227" s="56"/>
      <c r="U227" s="56"/>
      <c r="V227" s="56"/>
      <c r="W227" s="56"/>
      <c r="X227" s="56"/>
      <c r="Y227" s="969">
        <v>317</v>
      </c>
      <c r="Z227" s="970"/>
      <c r="AA227" s="970"/>
      <c r="AB227" s="970"/>
      <c r="AC227" s="970"/>
      <c r="AD227" s="1227"/>
      <c r="AE227" s="1227"/>
      <c r="AF227" s="1227"/>
      <c r="AG227" s="1227"/>
      <c r="AH227" s="1227"/>
      <c r="AI227" s="1227"/>
      <c r="AJ227" s="1227"/>
      <c r="AK227" s="1228"/>
      <c r="AL227" s="31"/>
      <c r="AM227" s="31"/>
      <c r="AN227" s="31"/>
      <c r="AO227" s="31"/>
      <c r="AP227" s="31"/>
      <c r="AQ227" s="31"/>
      <c r="AR227" s="31"/>
      <c r="AS227" s="39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3"/>
      <c r="BG227" s="425"/>
      <c r="BH227" s="425"/>
    </row>
    <row r="228" spans="1:60" s="436" customFormat="1" ht="16.5" thickBot="1">
      <c r="A228" s="1199" t="s">
        <v>387</v>
      </c>
      <c r="B228" s="1199"/>
      <c r="C228" s="1199"/>
      <c r="D228" s="1199"/>
      <c r="E228" s="1200"/>
      <c r="F228" s="1193"/>
      <c r="G228" s="1194"/>
      <c r="H228" s="1194"/>
      <c r="I228" s="1194"/>
      <c r="J228" s="1194"/>
      <c r="K228" s="1194"/>
      <c r="L228" s="1194"/>
      <c r="M228" s="1194"/>
      <c r="N228" s="610"/>
      <c r="O228" s="471"/>
      <c r="P228" s="471"/>
      <c r="Q228" s="56"/>
      <c r="R228" s="56"/>
      <c r="S228" s="56"/>
      <c r="T228" s="56"/>
      <c r="U228" s="56"/>
      <c r="V228" s="56"/>
      <c r="W228" s="56"/>
      <c r="X228" s="56"/>
      <c r="Y228" s="950">
        <v>318</v>
      </c>
      <c r="Z228" s="914"/>
      <c r="AA228" s="914"/>
      <c r="AB228" s="914"/>
      <c r="AC228" s="914"/>
      <c r="AD228" s="971"/>
      <c r="AE228" s="971"/>
      <c r="AF228" s="971"/>
      <c r="AG228" s="971"/>
      <c r="AH228" s="971"/>
      <c r="AI228" s="971"/>
      <c r="AJ228" s="971"/>
      <c r="AK228" s="972"/>
      <c r="AL228" s="31"/>
      <c r="AM228" s="31"/>
      <c r="AN228" s="31"/>
      <c r="AO228" s="31"/>
      <c r="AP228" s="31"/>
      <c r="AQ228" s="31"/>
      <c r="AR228" s="31"/>
      <c r="AS228" s="39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3"/>
      <c r="BG228" s="425"/>
      <c r="BH228" s="425"/>
    </row>
    <row r="229" spans="1:60" s="436" customFormat="1" ht="16.5" thickBot="1">
      <c r="A229" s="1201" t="s">
        <v>877</v>
      </c>
      <c r="B229" s="1201"/>
      <c r="C229" s="1201"/>
      <c r="D229" s="1201"/>
      <c r="E229" s="1202"/>
      <c r="F229" s="1197">
        <f>SUM(F219:M228)</f>
        <v>12185.1</v>
      </c>
      <c r="G229" s="1010"/>
      <c r="H229" s="1010"/>
      <c r="I229" s="1010"/>
      <c r="J229" s="1010"/>
      <c r="K229" s="1010"/>
      <c r="L229" s="1010"/>
      <c r="M229" s="1198"/>
      <c r="N229" s="610"/>
      <c r="O229" s="472"/>
      <c r="P229" s="472"/>
      <c r="Q229" s="56"/>
      <c r="R229" s="56"/>
      <c r="S229" s="56"/>
      <c r="T229" s="56"/>
      <c r="U229" s="56"/>
      <c r="V229" s="56"/>
      <c r="W229" s="56"/>
      <c r="X229" s="56"/>
      <c r="Y229" s="950">
        <v>319</v>
      </c>
      <c r="Z229" s="914"/>
      <c r="AA229" s="914"/>
      <c r="AB229" s="914"/>
      <c r="AC229" s="914"/>
      <c r="AD229" s="971"/>
      <c r="AE229" s="971"/>
      <c r="AF229" s="971"/>
      <c r="AG229" s="971"/>
      <c r="AH229" s="971"/>
      <c r="AI229" s="971"/>
      <c r="AJ229" s="971"/>
      <c r="AK229" s="972"/>
      <c r="AL229" s="31"/>
      <c r="AM229" s="31"/>
      <c r="AN229" s="31"/>
      <c r="AO229" s="31"/>
      <c r="AP229" s="31"/>
      <c r="AQ229" s="31"/>
      <c r="AR229" s="31"/>
      <c r="AS229" s="39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3"/>
      <c r="BG229" s="425"/>
      <c r="BH229" s="425"/>
    </row>
    <row r="230" spans="1:60" s="436" customFormat="1" ht="15.75">
      <c r="A230" s="1199" t="s">
        <v>878</v>
      </c>
      <c r="B230" s="1199"/>
      <c r="C230" s="1199"/>
      <c r="D230" s="1199"/>
      <c r="E230" s="1200"/>
      <c r="F230" s="1193">
        <v>23595.91</v>
      </c>
      <c r="G230" s="1194"/>
      <c r="H230" s="1194"/>
      <c r="I230" s="1194"/>
      <c r="J230" s="1194"/>
      <c r="K230" s="1194"/>
      <c r="L230" s="1194"/>
      <c r="M230" s="1194"/>
      <c r="N230" s="610"/>
      <c r="O230" s="471"/>
      <c r="P230" s="471"/>
      <c r="Q230" s="56"/>
      <c r="R230" s="56"/>
      <c r="S230" s="56"/>
      <c r="T230" s="56"/>
      <c r="U230" s="56"/>
      <c r="V230" s="56"/>
      <c r="W230" s="56"/>
      <c r="X230" s="56"/>
      <c r="Y230" s="950">
        <v>320</v>
      </c>
      <c r="Z230" s="914"/>
      <c r="AA230" s="914"/>
      <c r="AB230" s="914"/>
      <c r="AC230" s="914"/>
      <c r="AD230" s="971"/>
      <c r="AE230" s="971"/>
      <c r="AF230" s="971"/>
      <c r="AG230" s="971"/>
      <c r="AH230" s="971"/>
      <c r="AI230" s="971"/>
      <c r="AJ230" s="971"/>
      <c r="AK230" s="972"/>
      <c r="AL230" s="31"/>
      <c r="AM230" s="31"/>
      <c r="AN230" s="31"/>
      <c r="AO230" s="31"/>
      <c r="AP230" s="31"/>
      <c r="AQ230" s="31"/>
      <c r="AR230" s="31"/>
      <c r="AS230" s="39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3"/>
      <c r="BG230" s="425"/>
      <c r="BH230" s="425"/>
    </row>
    <row r="231" spans="1:60" s="436" customFormat="1" ht="15.75">
      <c r="A231" s="1199" t="s">
        <v>879</v>
      </c>
      <c r="B231" s="1199"/>
      <c r="C231" s="1199"/>
      <c r="D231" s="1199"/>
      <c r="E231" s="1200"/>
      <c r="F231" s="1193">
        <v>1241.1500000000001</v>
      </c>
      <c r="G231" s="1194"/>
      <c r="H231" s="1194"/>
      <c r="I231" s="1194"/>
      <c r="J231" s="1194"/>
      <c r="K231" s="1194"/>
      <c r="L231" s="1194"/>
      <c r="M231" s="1194"/>
      <c r="N231" s="610"/>
      <c r="O231" s="471"/>
      <c r="P231" s="471"/>
      <c r="Q231" s="56"/>
      <c r="R231" s="56"/>
      <c r="S231" s="56"/>
      <c r="T231" s="56"/>
      <c r="U231" s="56"/>
      <c r="V231" s="56"/>
      <c r="W231" s="56"/>
      <c r="X231" s="56"/>
      <c r="Y231" s="950">
        <v>321</v>
      </c>
      <c r="Z231" s="914"/>
      <c r="AA231" s="914"/>
      <c r="AB231" s="914"/>
      <c r="AC231" s="914"/>
      <c r="AD231" s="981">
        <f>SUM(AD232:AK236)</f>
        <v>0</v>
      </c>
      <c r="AE231" s="981"/>
      <c r="AF231" s="981"/>
      <c r="AG231" s="981"/>
      <c r="AH231" s="981"/>
      <c r="AI231" s="981"/>
      <c r="AJ231" s="981"/>
      <c r="AK231" s="982"/>
      <c r="AL231" s="31"/>
      <c r="AM231" s="31"/>
      <c r="AN231" s="31"/>
      <c r="AO231" s="31"/>
      <c r="AP231" s="31"/>
      <c r="AQ231" s="31"/>
      <c r="AR231" s="31"/>
      <c r="AS231" s="39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3"/>
      <c r="BG231" s="425"/>
      <c r="BH231" s="425"/>
    </row>
    <row r="232" spans="1:60" s="436" customFormat="1" ht="15.75">
      <c r="A232" s="1199" t="s">
        <v>880</v>
      </c>
      <c r="B232" s="1199"/>
      <c r="C232" s="1199"/>
      <c r="D232" s="1199"/>
      <c r="E232" s="1200"/>
      <c r="F232" s="1193">
        <v>529.02</v>
      </c>
      <c r="G232" s="1194"/>
      <c r="H232" s="1194"/>
      <c r="I232" s="1194"/>
      <c r="J232" s="1194"/>
      <c r="K232" s="1194"/>
      <c r="L232" s="1194"/>
      <c r="M232" s="1194"/>
      <c r="N232" s="610"/>
      <c r="O232" s="471"/>
      <c r="P232" s="471"/>
      <c r="Q232" s="56"/>
      <c r="R232" s="56"/>
      <c r="S232" s="56"/>
      <c r="T232" s="56"/>
      <c r="U232" s="56"/>
      <c r="V232" s="56"/>
      <c r="W232" s="56"/>
      <c r="X232" s="56"/>
      <c r="Y232" s="969">
        <v>322</v>
      </c>
      <c r="Z232" s="970"/>
      <c r="AA232" s="970"/>
      <c r="AB232" s="970"/>
      <c r="AC232" s="970"/>
      <c r="AD232" s="1227"/>
      <c r="AE232" s="1227"/>
      <c r="AF232" s="1227"/>
      <c r="AG232" s="1227"/>
      <c r="AH232" s="1227"/>
      <c r="AI232" s="1227"/>
      <c r="AJ232" s="1227"/>
      <c r="AK232" s="1228"/>
      <c r="AL232" s="31"/>
      <c r="AM232" s="31"/>
      <c r="AN232" s="31"/>
      <c r="AO232" s="31"/>
      <c r="AP232" s="31"/>
      <c r="AQ232" s="31"/>
      <c r="AR232" s="31"/>
      <c r="AS232" s="39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3"/>
      <c r="BG232" s="425"/>
      <c r="BH232" s="425"/>
    </row>
    <row r="233" spans="1:60" s="436" customFormat="1" ht="15.75">
      <c r="A233" s="1199" t="s">
        <v>881</v>
      </c>
      <c r="B233" s="1199"/>
      <c r="C233" s="1199"/>
      <c r="D233" s="1199"/>
      <c r="E233" s="1200"/>
      <c r="F233" s="1193">
        <v>864.82</v>
      </c>
      <c r="G233" s="1194"/>
      <c r="H233" s="1194"/>
      <c r="I233" s="1194"/>
      <c r="J233" s="1194"/>
      <c r="K233" s="1194"/>
      <c r="L233" s="1194"/>
      <c r="M233" s="1194"/>
      <c r="N233" s="610"/>
      <c r="O233" s="471"/>
      <c r="P233" s="471"/>
      <c r="Q233" s="56"/>
      <c r="R233" s="56"/>
      <c r="S233" s="56"/>
      <c r="T233" s="56"/>
      <c r="U233" s="56"/>
      <c r="V233" s="56"/>
      <c r="W233" s="56"/>
      <c r="X233" s="56"/>
      <c r="Y233" s="969">
        <v>323</v>
      </c>
      <c r="Z233" s="970"/>
      <c r="AA233" s="970"/>
      <c r="AB233" s="970"/>
      <c r="AC233" s="970"/>
      <c r="AD233" s="1227"/>
      <c r="AE233" s="1227"/>
      <c r="AF233" s="1227"/>
      <c r="AG233" s="1227"/>
      <c r="AH233" s="1227"/>
      <c r="AI233" s="1227"/>
      <c r="AJ233" s="1227"/>
      <c r="AK233" s="1228"/>
      <c r="AL233" s="31"/>
      <c r="AM233" s="31"/>
      <c r="AN233" s="31"/>
      <c r="AO233" s="31"/>
      <c r="AP233" s="31"/>
      <c r="AQ233" s="31"/>
      <c r="AR233" s="31"/>
      <c r="AS233" s="39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3"/>
      <c r="BG233" s="425"/>
      <c r="BH233" s="425"/>
    </row>
    <row r="234" spans="1:60" s="436" customFormat="1" ht="15.75">
      <c r="A234" s="1199" t="s">
        <v>882</v>
      </c>
      <c r="B234" s="1199"/>
      <c r="C234" s="1199"/>
      <c r="D234" s="1199"/>
      <c r="E234" s="1200"/>
      <c r="F234" s="1193">
        <v>8166.47</v>
      </c>
      <c r="G234" s="1194"/>
      <c r="H234" s="1194"/>
      <c r="I234" s="1194"/>
      <c r="J234" s="1194"/>
      <c r="K234" s="1194"/>
      <c r="L234" s="1194"/>
      <c r="M234" s="1194"/>
      <c r="N234" s="610"/>
      <c r="O234" s="471"/>
      <c r="P234" s="471"/>
      <c r="Q234" s="56"/>
      <c r="R234" s="56"/>
      <c r="S234" s="56"/>
      <c r="T234" s="56"/>
      <c r="U234" s="56"/>
      <c r="V234" s="56"/>
      <c r="W234" s="56"/>
      <c r="X234" s="56"/>
      <c r="Y234" s="950">
        <v>324</v>
      </c>
      <c r="Z234" s="914"/>
      <c r="AA234" s="914"/>
      <c r="AB234" s="914"/>
      <c r="AC234" s="914"/>
      <c r="AD234" s="971"/>
      <c r="AE234" s="971"/>
      <c r="AF234" s="971"/>
      <c r="AG234" s="971"/>
      <c r="AH234" s="971"/>
      <c r="AI234" s="971"/>
      <c r="AJ234" s="971"/>
      <c r="AK234" s="972"/>
      <c r="AL234" s="31"/>
      <c r="AM234" s="31"/>
      <c r="AN234" s="31"/>
      <c r="AO234" s="31"/>
      <c r="AP234" s="31"/>
      <c r="AQ234" s="31"/>
      <c r="AR234" s="31"/>
      <c r="AS234" s="39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3"/>
      <c r="BG234" s="425"/>
      <c r="BH234" s="425"/>
    </row>
    <row r="235" spans="1:60" s="436" customFormat="1" ht="15.75">
      <c r="A235" s="1199" t="s">
        <v>883</v>
      </c>
      <c r="B235" s="1199"/>
      <c r="C235" s="1199"/>
      <c r="D235" s="1199"/>
      <c r="E235" s="1200"/>
      <c r="F235" s="1193">
        <v>14358.8</v>
      </c>
      <c r="G235" s="1194"/>
      <c r="H235" s="1194"/>
      <c r="I235" s="1194"/>
      <c r="J235" s="1194"/>
      <c r="K235" s="1194"/>
      <c r="L235" s="1194"/>
      <c r="M235" s="1194"/>
      <c r="N235" s="610"/>
      <c r="O235" s="471"/>
      <c r="P235" s="471"/>
      <c r="Q235" s="56"/>
      <c r="R235" s="56"/>
      <c r="S235" s="56"/>
      <c r="T235" s="56"/>
      <c r="U235" s="56"/>
      <c r="V235" s="56"/>
      <c r="W235" s="56"/>
      <c r="X235" s="56"/>
      <c r="Y235" s="950">
        <v>325</v>
      </c>
      <c r="Z235" s="914"/>
      <c r="AA235" s="914"/>
      <c r="AB235" s="914"/>
      <c r="AC235" s="914"/>
      <c r="AD235" s="971"/>
      <c r="AE235" s="971"/>
      <c r="AF235" s="971"/>
      <c r="AG235" s="971"/>
      <c r="AH235" s="971"/>
      <c r="AI235" s="971"/>
      <c r="AJ235" s="971"/>
      <c r="AK235" s="972"/>
      <c r="AL235" s="31"/>
      <c r="AM235" s="31"/>
      <c r="AN235" s="31"/>
      <c r="AO235" s="31"/>
      <c r="AP235" s="31"/>
      <c r="AQ235" s="31"/>
      <c r="AR235" s="31"/>
      <c r="AS235" s="39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3"/>
      <c r="BG235" s="425"/>
      <c r="BH235" s="425"/>
    </row>
    <row r="236" spans="1:60" s="436" customFormat="1" ht="15.75">
      <c r="A236" s="1199" t="s">
        <v>884</v>
      </c>
      <c r="B236" s="1199"/>
      <c r="C236" s="1199"/>
      <c r="D236" s="1199"/>
      <c r="E236" s="1200"/>
      <c r="F236" s="1193">
        <v>8</v>
      </c>
      <c r="G236" s="1194"/>
      <c r="H236" s="1194"/>
      <c r="I236" s="1194"/>
      <c r="J236" s="1194"/>
      <c r="K236" s="1194"/>
      <c r="L236" s="1194"/>
      <c r="M236" s="1194"/>
      <c r="N236" s="610"/>
      <c r="O236" s="471"/>
      <c r="P236" s="471"/>
      <c r="Q236" s="56"/>
      <c r="R236" s="56"/>
      <c r="S236" s="56"/>
      <c r="T236" s="56"/>
      <c r="U236" s="56"/>
      <c r="V236" s="56"/>
      <c r="W236" s="56"/>
      <c r="X236" s="56"/>
      <c r="Y236" s="950">
        <v>326</v>
      </c>
      <c r="Z236" s="914"/>
      <c r="AA236" s="914"/>
      <c r="AB236" s="914"/>
      <c r="AC236" s="914"/>
      <c r="AD236" s="971"/>
      <c r="AE236" s="971"/>
      <c r="AF236" s="971"/>
      <c r="AG236" s="971"/>
      <c r="AH236" s="971"/>
      <c r="AI236" s="971"/>
      <c r="AJ236" s="971"/>
      <c r="AK236" s="972"/>
      <c r="AL236" s="31"/>
      <c r="AM236" s="31"/>
      <c r="AN236" s="31"/>
      <c r="AO236" s="31"/>
      <c r="AP236" s="31"/>
      <c r="AQ236" s="31"/>
      <c r="AR236" s="31"/>
      <c r="AS236" s="39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3"/>
      <c r="BG236" s="425"/>
      <c r="BH236" s="425"/>
    </row>
    <row r="237" spans="1:60" s="436" customFormat="1" ht="15.75">
      <c r="A237" s="1199" t="s">
        <v>885</v>
      </c>
      <c r="B237" s="1199"/>
      <c r="C237" s="1199"/>
      <c r="D237" s="1199"/>
      <c r="E237" s="1200"/>
      <c r="F237" s="1193">
        <v>4545.84</v>
      </c>
      <c r="G237" s="1194"/>
      <c r="H237" s="1194"/>
      <c r="I237" s="1194"/>
      <c r="J237" s="1194"/>
      <c r="K237" s="1194"/>
      <c r="L237" s="1194"/>
      <c r="M237" s="1194"/>
      <c r="N237" s="610"/>
      <c r="O237" s="471"/>
      <c r="P237" s="471"/>
      <c r="Q237" s="56"/>
      <c r="R237" s="56"/>
      <c r="S237" s="56"/>
      <c r="T237" s="56"/>
      <c r="U237" s="56"/>
      <c r="V237" s="56"/>
      <c r="W237" s="56"/>
      <c r="X237" s="56"/>
      <c r="Y237" s="950">
        <v>327</v>
      </c>
      <c r="Z237" s="914"/>
      <c r="AA237" s="914"/>
      <c r="AB237" s="914"/>
      <c r="AC237" s="914"/>
      <c r="AD237" s="981">
        <f>IF(AD224-AD231&lt;0,0,AD224-AD231)</f>
        <v>0</v>
      </c>
      <c r="AE237" s="981"/>
      <c r="AF237" s="981"/>
      <c r="AG237" s="981"/>
      <c r="AH237" s="981"/>
      <c r="AI237" s="981"/>
      <c r="AJ237" s="981"/>
      <c r="AK237" s="982"/>
      <c r="AL237" s="31"/>
      <c r="AM237" s="31"/>
      <c r="AN237" s="31"/>
      <c r="AO237" s="31"/>
      <c r="AP237" s="31"/>
      <c r="AQ237" s="31"/>
      <c r="AR237" s="31"/>
      <c r="AS237" s="39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3"/>
      <c r="BG237" s="425"/>
      <c r="BH237" s="425"/>
    </row>
    <row r="238" spans="1:60" s="436" customFormat="1" ht="16.5" thickBot="1">
      <c r="A238" s="1470" t="s">
        <v>1574</v>
      </c>
      <c r="B238" s="1470"/>
      <c r="C238" s="1470"/>
      <c r="D238" s="1470"/>
      <c r="E238" s="1471"/>
      <c r="F238" s="1193"/>
      <c r="G238" s="1194"/>
      <c r="H238" s="1194"/>
      <c r="I238" s="1194"/>
      <c r="J238" s="1194"/>
      <c r="K238" s="1194"/>
      <c r="L238" s="1194"/>
      <c r="M238" s="1194"/>
      <c r="N238" s="610"/>
      <c r="O238" s="471"/>
      <c r="P238" s="621"/>
      <c r="Q238" s="56"/>
      <c r="R238" s="56"/>
      <c r="S238" s="56"/>
      <c r="T238" s="56"/>
      <c r="U238" s="56"/>
      <c r="V238" s="56"/>
      <c r="W238" s="56"/>
      <c r="X238" s="56"/>
      <c r="Y238" s="950">
        <v>328</v>
      </c>
      <c r="Z238" s="914"/>
      <c r="AA238" s="914"/>
      <c r="AB238" s="914"/>
      <c r="AC238" s="914"/>
      <c r="AD238" s="981">
        <f>IF(AD231-AD224&lt;0,0,AD231-AD224)</f>
        <v>0</v>
      </c>
      <c r="AE238" s="981"/>
      <c r="AF238" s="981"/>
      <c r="AG238" s="981"/>
      <c r="AH238" s="981"/>
      <c r="AI238" s="981"/>
      <c r="AJ238" s="981"/>
      <c r="AK238" s="982"/>
      <c r="AL238" s="31"/>
      <c r="AM238" s="31"/>
      <c r="AN238" s="31"/>
      <c r="AO238" s="31"/>
      <c r="AP238" s="31"/>
      <c r="AQ238" s="31"/>
      <c r="AR238" s="31"/>
      <c r="AS238" s="39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3"/>
      <c r="BG238" s="425"/>
      <c r="BH238" s="425"/>
    </row>
    <row r="239" spans="1:60" s="436" customFormat="1" ht="16.5" thickBot="1">
      <c r="A239" s="1201" t="s">
        <v>153</v>
      </c>
      <c r="B239" s="1201"/>
      <c r="C239" s="1201"/>
      <c r="D239" s="1201"/>
      <c r="E239" s="1202"/>
      <c r="F239" s="1197">
        <f>SUM(F230:M237)</f>
        <v>53310.009999999995</v>
      </c>
      <c r="G239" s="1010"/>
      <c r="H239" s="1010"/>
      <c r="I239" s="1010"/>
      <c r="J239" s="1010"/>
      <c r="K239" s="1010"/>
      <c r="L239" s="1010"/>
      <c r="M239" s="1198"/>
      <c r="N239" s="610"/>
      <c r="O239" s="472"/>
      <c r="P239" s="472"/>
      <c r="Q239" s="56"/>
      <c r="R239" s="56"/>
      <c r="S239" s="56"/>
      <c r="T239" s="56"/>
      <c r="U239" s="56"/>
      <c r="V239" s="56"/>
      <c r="W239" s="56"/>
      <c r="X239" s="56"/>
      <c r="Y239" s="950">
        <v>329</v>
      </c>
      <c r="Z239" s="914"/>
      <c r="AA239" s="914"/>
      <c r="AB239" s="914"/>
      <c r="AC239" s="914"/>
      <c r="AD239" s="971"/>
      <c r="AE239" s="971"/>
      <c r="AF239" s="971"/>
      <c r="AG239" s="971"/>
      <c r="AH239" s="971"/>
      <c r="AI239" s="971"/>
      <c r="AJ239" s="971"/>
      <c r="AK239" s="972"/>
      <c r="AL239" s="31"/>
      <c r="AM239" s="31"/>
      <c r="AN239" s="31"/>
      <c r="AO239" s="31"/>
      <c r="AP239" s="31"/>
      <c r="AQ239" s="31"/>
      <c r="AR239" s="31"/>
      <c r="AS239" s="39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3"/>
      <c r="BG239" s="425"/>
      <c r="BH239" s="425"/>
    </row>
    <row r="240" spans="1:60" s="436" customFormat="1" ht="15.75">
      <c r="A240" s="1199" t="s">
        <v>761</v>
      </c>
      <c r="B240" s="1199"/>
      <c r="C240" s="1199"/>
      <c r="D240" s="1199"/>
      <c r="E240" s="1200"/>
      <c r="F240" s="1193"/>
      <c r="G240" s="1194"/>
      <c r="H240" s="1194"/>
      <c r="I240" s="1194"/>
      <c r="J240" s="1194"/>
      <c r="K240" s="1194"/>
      <c r="L240" s="1194"/>
      <c r="M240" s="1194"/>
      <c r="N240" s="610"/>
      <c r="O240" s="471"/>
      <c r="P240" s="471"/>
      <c r="Q240" s="56"/>
      <c r="R240" s="56"/>
      <c r="S240" s="56"/>
      <c r="T240" s="56"/>
      <c r="U240" s="56"/>
      <c r="V240" s="56"/>
      <c r="W240" s="56"/>
      <c r="X240" s="56"/>
      <c r="Y240" s="950">
        <v>330</v>
      </c>
      <c r="Z240" s="914"/>
      <c r="AA240" s="914"/>
      <c r="AB240" s="914"/>
      <c r="AC240" s="914"/>
      <c r="AD240" s="981">
        <f>IF(AD237-AD238-AD239&lt;0,0,AD237-AD238-AD239)</f>
        <v>0</v>
      </c>
      <c r="AE240" s="981"/>
      <c r="AF240" s="981"/>
      <c r="AG240" s="981"/>
      <c r="AH240" s="981"/>
      <c r="AI240" s="981"/>
      <c r="AJ240" s="981"/>
      <c r="AK240" s="982"/>
      <c r="AL240" s="31"/>
      <c r="AM240" s="31"/>
      <c r="AN240" s="31"/>
      <c r="AO240" s="31"/>
      <c r="AP240" s="31"/>
      <c r="AQ240" s="31"/>
      <c r="AR240" s="31"/>
      <c r="AS240" s="39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3"/>
      <c r="BG240" s="425"/>
      <c r="BH240" s="425"/>
    </row>
    <row r="241" spans="1:60" s="436" customFormat="1" ht="15.75">
      <c r="A241" s="1199" t="s">
        <v>763</v>
      </c>
      <c r="B241" s="1199"/>
      <c r="C241" s="1199"/>
      <c r="D241" s="1199"/>
      <c r="E241" s="1200"/>
      <c r="F241" s="1193"/>
      <c r="G241" s="1194"/>
      <c r="H241" s="1194"/>
      <c r="I241" s="1194"/>
      <c r="J241" s="1194"/>
      <c r="K241" s="1194"/>
      <c r="L241" s="1194"/>
      <c r="M241" s="1194"/>
      <c r="N241" s="610"/>
      <c r="O241" s="471"/>
      <c r="P241" s="471"/>
      <c r="Q241" s="56"/>
      <c r="R241" s="56"/>
      <c r="S241" s="56"/>
      <c r="T241" s="56"/>
      <c r="U241" s="56"/>
      <c r="V241" s="56"/>
      <c r="W241" s="56"/>
      <c r="X241" s="56"/>
      <c r="Y241" s="950">
        <v>331</v>
      </c>
      <c r="Z241" s="914"/>
      <c r="AA241" s="914"/>
      <c r="AB241" s="914"/>
      <c r="AC241" s="914"/>
      <c r="AD241" s="981">
        <f>IF(AD238-AD237-AD239&lt;0,0,AD238-AD237-AD239)</f>
        <v>0</v>
      </c>
      <c r="AE241" s="981"/>
      <c r="AF241" s="981"/>
      <c r="AG241" s="981"/>
      <c r="AH241" s="981"/>
      <c r="AI241" s="981"/>
      <c r="AJ241" s="981"/>
      <c r="AK241" s="982"/>
      <c r="AL241" s="31"/>
      <c r="AM241" s="31"/>
      <c r="AN241" s="31"/>
      <c r="AO241" s="31"/>
      <c r="AP241" s="31"/>
      <c r="AQ241" s="31"/>
      <c r="AR241" s="31"/>
      <c r="AS241" s="39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3"/>
      <c r="BG241" s="425"/>
      <c r="BH241" s="425"/>
    </row>
    <row r="242" spans="1:60" s="436" customFormat="1" ht="15.75">
      <c r="A242" s="1199" t="s">
        <v>765</v>
      </c>
      <c r="B242" s="1199"/>
      <c r="C242" s="1199"/>
      <c r="D242" s="1199"/>
      <c r="E242" s="1200"/>
      <c r="F242" s="1193">
        <v>5.84</v>
      </c>
      <c r="G242" s="1194"/>
      <c r="H242" s="1194"/>
      <c r="I242" s="1194"/>
      <c r="J242" s="1194"/>
      <c r="K242" s="1194"/>
      <c r="L242" s="1194"/>
      <c r="M242" s="1194"/>
      <c r="N242" s="610"/>
      <c r="O242" s="471"/>
      <c r="P242" s="471"/>
      <c r="Q242" s="56"/>
      <c r="R242" s="56"/>
      <c r="S242" s="56"/>
      <c r="T242" s="56"/>
      <c r="U242" s="56"/>
      <c r="V242" s="56"/>
      <c r="W242" s="56"/>
      <c r="X242" s="56"/>
      <c r="Y242" s="969">
        <v>332</v>
      </c>
      <c r="Z242" s="970"/>
      <c r="AA242" s="970"/>
      <c r="AB242" s="970"/>
      <c r="AC242" s="970"/>
      <c r="AD242" s="1229">
        <f>IF(AD221-AD222+AD240-AD241&lt;0,0,AD221-AD222+AD240-AD241)</f>
        <v>0</v>
      </c>
      <c r="AE242" s="1229"/>
      <c r="AF242" s="1229"/>
      <c r="AG242" s="1229"/>
      <c r="AH242" s="1229"/>
      <c r="AI242" s="1229"/>
      <c r="AJ242" s="1229"/>
      <c r="AK242" s="1230"/>
      <c r="AL242" s="31"/>
      <c r="AM242" s="31"/>
      <c r="AN242" s="31"/>
      <c r="AO242" s="31"/>
      <c r="AP242" s="31"/>
      <c r="AQ242" s="31"/>
      <c r="AR242" s="31"/>
      <c r="AS242" s="39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3"/>
      <c r="BG242" s="425"/>
      <c r="BH242" s="425"/>
    </row>
    <row r="243" spans="1:60" s="436" customFormat="1" ht="15.75">
      <c r="A243" s="1199" t="s">
        <v>767</v>
      </c>
      <c r="B243" s="1199"/>
      <c r="C243" s="1199"/>
      <c r="D243" s="1199"/>
      <c r="E243" s="1200"/>
      <c r="F243" s="1193"/>
      <c r="G243" s="1194"/>
      <c r="H243" s="1194"/>
      <c r="I243" s="1194"/>
      <c r="J243" s="1194"/>
      <c r="K243" s="1194"/>
      <c r="L243" s="1194"/>
      <c r="M243" s="1194"/>
      <c r="N243" s="610"/>
      <c r="O243" s="471"/>
      <c r="P243" s="471"/>
      <c r="Q243" s="56"/>
      <c r="R243" s="56"/>
      <c r="S243" s="56"/>
      <c r="T243" s="56"/>
      <c r="U243" s="56"/>
      <c r="V243" s="56"/>
      <c r="W243" s="56"/>
      <c r="X243" s="56"/>
      <c r="Y243" s="950">
        <v>333</v>
      </c>
      <c r="Z243" s="914"/>
      <c r="AA243" s="914"/>
      <c r="AB243" s="914"/>
      <c r="AC243" s="914"/>
      <c r="AD243" s="981">
        <f>IF(AD222-AD221+AD241-AD240&lt;0,0,AD222-AD221+AD241-AD240)</f>
        <v>75401</v>
      </c>
      <c r="AE243" s="981"/>
      <c r="AF243" s="981"/>
      <c r="AG243" s="981"/>
      <c r="AH243" s="981"/>
      <c r="AI243" s="981"/>
      <c r="AJ243" s="981"/>
      <c r="AK243" s="982"/>
      <c r="AL243" s="31"/>
      <c r="AM243" s="31"/>
      <c r="AN243" s="31"/>
      <c r="AO243" s="31"/>
      <c r="AP243" s="31"/>
      <c r="AQ243" s="31"/>
      <c r="AR243" s="31"/>
      <c r="AS243" s="39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3"/>
      <c r="BG243" s="425"/>
      <c r="BH243" s="425"/>
    </row>
    <row r="244" spans="1:60" s="436" customFormat="1" ht="16.5" thickBot="1">
      <c r="A244" s="1199" t="s">
        <v>769</v>
      </c>
      <c r="B244" s="1199"/>
      <c r="C244" s="1199"/>
      <c r="D244" s="1199"/>
      <c r="E244" s="1200"/>
      <c r="F244" s="1193">
        <v>0.3</v>
      </c>
      <c r="G244" s="1194"/>
      <c r="H244" s="1194"/>
      <c r="I244" s="1194"/>
      <c r="J244" s="1194"/>
      <c r="K244" s="1194"/>
      <c r="L244" s="1194"/>
      <c r="M244" s="1194"/>
      <c r="N244" s="610"/>
      <c r="O244" s="471"/>
      <c r="P244" s="471"/>
      <c r="Q244" s="56"/>
      <c r="R244" s="56"/>
      <c r="S244" s="56"/>
      <c r="T244" s="56"/>
      <c r="U244" s="56"/>
      <c r="V244" s="56"/>
      <c r="W244" s="56"/>
      <c r="X244" s="56"/>
      <c r="Y244" s="950">
        <v>334</v>
      </c>
      <c r="Z244" s="914"/>
      <c r="AA244" s="914"/>
      <c r="AB244" s="914"/>
      <c r="AC244" s="914"/>
      <c r="AD244" s="1239">
        <f>AD221-AD222</f>
        <v>-75401</v>
      </c>
      <c r="AE244" s="1239"/>
      <c r="AF244" s="1239"/>
      <c r="AG244" s="1239"/>
      <c r="AH244" s="1239"/>
      <c r="AI244" s="1239"/>
      <c r="AJ244" s="1239"/>
      <c r="AK244" s="1240"/>
      <c r="AL244" s="31"/>
      <c r="AM244" s="31"/>
      <c r="AN244" s="31"/>
      <c r="AO244" s="31"/>
      <c r="AP244" s="31"/>
      <c r="AQ244" s="31"/>
      <c r="AR244" s="31"/>
      <c r="AS244" s="39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3"/>
      <c r="BG244" s="425"/>
      <c r="BH244" s="425"/>
    </row>
    <row r="245" spans="1:60" s="436" customFormat="1" ht="16.5" thickBot="1">
      <c r="A245" s="1201" t="s">
        <v>221</v>
      </c>
      <c r="B245" s="1201"/>
      <c r="C245" s="1201"/>
      <c r="D245" s="1201"/>
      <c r="E245" s="1202"/>
      <c r="F245" s="1197">
        <f>SUM(F240:M244)</f>
        <v>6.14</v>
      </c>
      <c r="G245" s="1010"/>
      <c r="H245" s="1010"/>
      <c r="I245" s="1010"/>
      <c r="J245" s="1010"/>
      <c r="K245" s="1010"/>
      <c r="L245" s="1010"/>
      <c r="M245" s="1198"/>
      <c r="N245" s="610"/>
      <c r="O245" s="472"/>
      <c r="P245" s="472"/>
      <c r="Q245" s="56"/>
      <c r="R245" s="56"/>
      <c r="S245" s="56"/>
      <c r="T245" s="56"/>
      <c r="U245" s="56"/>
      <c r="V245" s="56"/>
      <c r="W245" s="56"/>
      <c r="X245" s="56"/>
      <c r="Y245" s="950">
        <v>335</v>
      </c>
      <c r="Z245" s="914"/>
      <c r="AA245" s="914"/>
      <c r="AB245" s="914"/>
      <c r="AC245" s="914"/>
      <c r="AD245" s="1239">
        <f>AD244-AD246</f>
        <v>-75401</v>
      </c>
      <c r="AE245" s="1239"/>
      <c r="AF245" s="1239"/>
      <c r="AG245" s="1239"/>
      <c r="AH245" s="1239"/>
      <c r="AI245" s="1239"/>
      <c r="AJ245" s="1239"/>
      <c r="AK245" s="1240"/>
      <c r="AL245" s="31"/>
      <c r="AM245" s="31"/>
      <c r="AN245" s="31"/>
      <c r="AO245" s="31"/>
      <c r="AP245" s="31"/>
      <c r="AQ245" s="31"/>
      <c r="AR245" s="31"/>
      <c r="AS245" s="39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3"/>
      <c r="BG245" s="425"/>
      <c r="BH245" s="425"/>
    </row>
    <row r="246" spans="1:60" s="436" customFormat="1" ht="15.75">
      <c r="A246" s="1199" t="s">
        <v>775</v>
      </c>
      <c r="B246" s="1199"/>
      <c r="C246" s="1199"/>
      <c r="D246" s="1199"/>
      <c r="E246" s="1200"/>
      <c r="F246" s="1193"/>
      <c r="G246" s="1194"/>
      <c r="H246" s="1194"/>
      <c r="I246" s="1194"/>
      <c r="J246" s="1194"/>
      <c r="K246" s="1194"/>
      <c r="L246" s="1194"/>
      <c r="M246" s="1194"/>
      <c r="N246" s="610"/>
      <c r="O246" s="471"/>
      <c r="P246" s="471"/>
      <c r="Q246" s="56"/>
      <c r="R246" s="56"/>
      <c r="S246" s="56"/>
      <c r="T246" s="56"/>
      <c r="U246" s="56"/>
      <c r="V246" s="56"/>
      <c r="W246" s="56"/>
      <c r="X246" s="56"/>
      <c r="Y246" s="950">
        <v>336</v>
      </c>
      <c r="Z246" s="914"/>
      <c r="AA246" s="914"/>
      <c r="AB246" s="914"/>
      <c r="AC246" s="914"/>
      <c r="AD246" s="971"/>
      <c r="AE246" s="971"/>
      <c r="AF246" s="971"/>
      <c r="AG246" s="971"/>
      <c r="AH246" s="971"/>
      <c r="AI246" s="971"/>
      <c r="AJ246" s="971"/>
      <c r="AK246" s="972"/>
      <c r="AL246" s="31"/>
      <c r="AM246" s="31"/>
      <c r="AN246" s="31"/>
      <c r="AO246" s="31"/>
      <c r="AP246" s="31"/>
      <c r="AQ246" s="31"/>
      <c r="AR246" s="31"/>
      <c r="AS246" s="39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3"/>
      <c r="BG246" s="425"/>
      <c r="BH246" s="425"/>
    </row>
    <row r="247" spans="1:60" s="436" customFormat="1" ht="15.75">
      <c r="A247" s="1199" t="s">
        <v>777</v>
      </c>
      <c r="B247" s="1199"/>
      <c r="C247" s="1199"/>
      <c r="D247" s="1199"/>
      <c r="E247" s="1200"/>
      <c r="F247" s="1193"/>
      <c r="G247" s="1194"/>
      <c r="H247" s="1194"/>
      <c r="I247" s="1194"/>
      <c r="J247" s="1194"/>
      <c r="K247" s="1194"/>
      <c r="L247" s="1194"/>
      <c r="M247" s="1194"/>
      <c r="N247" s="610"/>
      <c r="O247" s="471"/>
      <c r="P247" s="471"/>
      <c r="Q247" s="56"/>
      <c r="R247" s="56"/>
      <c r="S247" s="56"/>
      <c r="T247" s="56"/>
      <c r="U247" s="56"/>
      <c r="V247" s="56"/>
      <c r="W247" s="56"/>
      <c r="X247" s="56"/>
      <c r="Y247" s="969">
        <v>337</v>
      </c>
      <c r="Z247" s="970"/>
      <c r="AA247" s="970"/>
      <c r="AB247" s="970"/>
      <c r="AC247" s="970"/>
      <c r="AD247" s="1244">
        <f>AD242-AD243</f>
        <v>-75401</v>
      </c>
      <c r="AE247" s="1244"/>
      <c r="AF247" s="1244"/>
      <c r="AG247" s="1244"/>
      <c r="AH247" s="1244"/>
      <c r="AI247" s="1244"/>
      <c r="AJ247" s="1244"/>
      <c r="AK247" s="1245"/>
      <c r="AL247" s="31"/>
      <c r="AM247" s="31"/>
      <c r="AN247" s="31"/>
      <c r="AO247" s="31"/>
      <c r="AP247" s="31"/>
      <c r="AQ247" s="31"/>
      <c r="AR247" s="31"/>
      <c r="AS247" s="39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3"/>
      <c r="BG247" s="425"/>
      <c r="BH247" s="425"/>
    </row>
    <row r="248" spans="1:60" s="436" customFormat="1" ht="15.75">
      <c r="A248" s="1199" t="s">
        <v>779</v>
      </c>
      <c r="B248" s="1199"/>
      <c r="C248" s="1199"/>
      <c r="D248" s="1199"/>
      <c r="E248" s="1200"/>
      <c r="F248" s="1193"/>
      <c r="G248" s="1194"/>
      <c r="H248" s="1194"/>
      <c r="I248" s="1194"/>
      <c r="J248" s="1194"/>
      <c r="K248" s="1194"/>
      <c r="L248" s="1194"/>
      <c r="M248" s="1194"/>
      <c r="N248" s="610"/>
      <c r="O248" s="471"/>
      <c r="P248" s="471"/>
      <c r="Q248" s="56"/>
      <c r="R248" s="56"/>
      <c r="S248" s="56"/>
      <c r="T248" s="56"/>
      <c r="U248" s="56"/>
      <c r="V248" s="56"/>
      <c r="W248" s="56"/>
      <c r="X248" s="56"/>
      <c r="Y248" s="950">
        <v>338</v>
      </c>
      <c r="Z248" s="914"/>
      <c r="AA248" s="914"/>
      <c r="AB248" s="914"/>
      <c r="AC248" s="914"/>
      <c r="AD248" s="1239">
        <f>AD247-AD249</f>
        <v>-75401</v>
      </c>
      <c r="AE248" s="1239"/>
      <c r="AF248" s="1239"/>
      <c r="AG248" s="1239"/>
      <c r="AH248" s="1239"/>
      <c r="AI248" s="1239"/>
      <c r="AJ248" s="1239"/>
      <c r="AK248" s="1240"/>
      <c r="AL248" s="31"/>
      <c r="AM248" s="31"/>
      <c r="AN248" s="31"/>
      <c r="AO248" s="31"/>
      <c r="AP248" s="31"/>
      <c r="AQ248" s="31"/>
      <c r="AR248" s="31"/>
      <c r="AS248" s="39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3"/>
      <c r="BG248" s="425"/>
      <c r="BH248" s="425"/>
    </row>
    <row r="249" spans="1:60" s="436" customFormat="1" ht="15.75">
      <c r="A249" s="1199" t="s">
        <v>886</v>
      </c>
      <c r="B249" s="1199"/>
      <c r="C249" s="1199"/>
      <c r="D249" s="1199"/>
      <c r="E249" s="1200"/>
      <c r="F249" s="1193"/>
      <c r="G249" s="1194"/>
      <c r="H249" s="1194"/>
      <c r="I249" s="1194"/>
      <c r="J249" s="1194"/>
      <c r="K249" s="1194"/>
      <c r="L249" s="1194"/>
      <c r="M249" s="1194"/>
      <c r="N249" s="610"/>
      <c r="O249" s="471"/>
      <c r="P249" s="471"/>
      <c r="Q249" s="56"/>
      <c r="R249" s="56"/>
      <c r="S249" s="56"/>
      <c r="T249" s="56"/>
      <c r="U249" s="56"/>
      <c r="V249" s="56"/>
      <c r="W249" s="56"/>
      <c r="X249" s="56"/>
      <c r="Y249" s="950">
        <v>339</v>
      </c>
      <c r="Z249" s="914"/>
      <c r="AA249" s="914"/>
      <c r="AB249" s="914"/>
      <c r="AC249" s="914"/>
      <c r="AD249" s="971"/>
      <c r="AE249" s="971"/>
      <c r="AF249" s="971"/>
      <c r="AG249" s="971"/>
      <c r="AH249" s="971"/>
      <c r="AI249" s="971"/>
      <c r="AJ249" s="971"/>
      <c r="AK249" s="972"/>
      <c r="AL249" s="31"/>
      <c r="AM249" s="31"/>
      <c r="AN249" s="31"/>
      <c r="AO249" s="31"/>
      <c r="AP249" s="31"/>
      <c r="AQ249" s="31"/>
      <c r="AR249" s="31"/>
      <c r="AS249" s="39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3"/>
      <c r="BG249" s="425"/>
      <c r="BH249" s="425"/>
    </row>
    <row r="250" spans="1:60" s="436" customFormat="1" ht="15.75">
      <c r="A250" s="1199" t="s">
        <v>781</v>
      </c>
      <c r="B250" s="1199"/>
      <c r="C250" s="1199"/>
      <c r="D250" s="1199"/>
      <c r="E250" s="1200"/>
      <c r="F250" s="1193"/>
      <c r="G250" s="1194"/>
      <c r="H250" s="1194"/>
      <c r="I250" s="1194"/>
      <c r="J250" s="1194"/>
      <c r="K250" s="1194"/>
      <c r="L250" s="1194"/>
      <c r="M250" s="1194"/>
      <c r="N250" s="610"/>
      <c r="O250" s="471"/>
      <c r="P250" s="471"/>
      <c r="Q250" s="56"/>
      <c r="R250" s="56"/>
      <c r="S250" s="56"/>
      <c r="T250" s="56"/>
      <c r="U250" s="56"/>
      <c r="V250" s="56"/>
      <c r="W250" s="56"/>
      <c r="X250" s="56"/>
      <c r="Y250" s="950">
        <v>340</v>
      </c>
      <c r="Z250" s="914"/>
      <c r="AA250" s="914"/>
      <c r="AB250" s="914"/>
      <c r="AC250" s="914"/>
      <c r="AD250" s="971"/>
      <c r="AE250" s="971"/>
      <c r="AF250" s="971"/>
      <c r="AG250" s="971"/>
      <c r="AH250" s="971"/>
      <c r="AI250" s="971"/>
      <c r="AJ250" s="971"/>
      <c r="AK250" s="972"/>
      <c r="AL250" s="31"/>
      <c r="AM250" s="31"/>
      <c r="AN250" s="31"/>
      <c r="AO250" s="31"/>
      <c r="AP250" s="31"/>
      <c r="AQ250" s="31"/>
      <c r="AR250" s="31"/>
      <c r="AS250" s="39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3"/>
      <c r="BG250" s="425"/>
      <c r="BH250" s="425"/>
    </row>
    <row r="251" spans="1:60" s="436" customFormat="1" ht="15.75">
      <c r="A251" s="1199" t="s">
        <v>783</v>
      </c>
      <c r="B251" s="1199"/>
      <c r="C251" s="1199"/>
      <c r="D251" s="1199"/>
      <c r="E251" s="1200"/>
      <c r="F251" s="1193"/>
      <c r="G251" s="1194"/>
      <c r="H251" s="1194"/>
      <c r="I251" s="1194"/>
      <c r="J251" s="1194"/>
      <c r="K251" s="1194"/>
      <c r="L251" s="1194"/>
      <c r="M251" s="1194"/>
      <c r="N251" s="610"/>
      <c r="O251" s="471"/>
      <c r="P251" s="471"/>
      <c r="Q251" s="56"/>
      <c r="R251" s="56"/>
      <c r="S251" s="56"/>
      <c r="T251" s="56"/>
      <c r="U251" s="56"/>
      <c r="V251" s="56"/>
      <c r="W251" s="56"/>
      <c r="X251" s="56"/>
      <c r="Y251" s="950">
        <v>341</v>
      </c>
      <c r="Z251" s="914"/>
      <c r="AA251" s="914"/>
      <c r="AB251" s="914"/>
      <c r="AC251" s="914"/>
      <c r="AD251" s="971"/>
      <c r="AE251" s="971"/>
      <c r="AF251" s="971"/>
      <c r="AG251" s="971"/>
      <c r="AH251" s="971"/>
      <c r="AI251" s="971"/>
      <c r="AJ251" s="971"/>
      <c r="AK251" s="972"/>
      <c r="AL251" s="31"/>
      <c r="AM251" s="31"/>
      <c r="AN251" s="31"/>
      <c r="AO251" s="31"/>
      <c r="AP251" s="31"/>
      <c r="AQ251" s="31"/>
      <c r="AR251" s="31"/>
      <c r="AS251" s="39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3"/>
      <c r="BG251" s="425"/>
      <c r="BH251" s="425"/>
    </row>
    <row r="252" spans="1:60" s="436" customFormat="1" ht="15.75">
      <c r="A252" s="1199" t="s">
        <v>785</v>
      </c>
      <c r="B252" s="1199"/>
      <c r="C252" s="1199"/>
      <c r="D252" s="1199"/>
      <c r="E252" s="1200"/>
      <c r="F252" s="1193"/>
      <c r="G252" s="1194"/>
      <c r="H252" s="1194"/>
      <c r="I252" s="1194"/>
      <c r="J252" s="1194"/>
      <c r="K252" s="1194"/>
      <c r="L252" s="1194"/>
      <c r="M252" s="1194"/>
      <c r="N252" s="610"/>
      <c r="O252" s="471"/>
      <c r="P252" s="471"/>
      <c r="Q252" s="56"/>
      <c r="R252" s="56"/>
      <c r="S252" s="56"/>
      <c r="T252" s="56"/>
      <c r="U252" s="56"/>
      <c r="V252" s="56"/>
      <c r="W252" s="56"/>
      <c r="X252" s="56"/>
      <c r="Y252" s="950">
        <v>342</v>
      </c>
      <c r="Z252" s="914"/>
      <c r="AA252" s="914"/>
      <c r="AB252" s="914"/>
      <c r="AC252" s="914"/>
      <c r="AD252" s="971"/>
      <c r="AE252" s="971"/>
      <c r="AF252" s="971"/>
      <c r="AG252" s="971"/>
      <c r="AH252" s="971"/>
      <c r="AI252" s="971"/>
      <c r="AJ252" s="971"/>
      <c r="AK252" s="972"/>
      <c r="AL252" s="31"/>
      <c r="AM252" s="31"/>
      <c r="AN252" s="31"/>
      <c r="AO252" s="31"/>
      <c r="AP252" s="31"/>
      <c r="AQ252" s="31"/>
      <c r="AR252" s="31"/>
      <c r="AS252" s="39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3"/>
      <c r="BG252" s="425"/>
      <c r="BH252" s="425"/>
    </row>
    <row r="253" spans="1:60" s="436" customFormat="1" ht="15.75">
      <c r="A253" s="1199" t="s">
        <v>787</v>
      </c>
      <c r="B253" s="1199"/>
      <c r="C253" s="1199"/>
      <c r="D253" s="1199"/>
      <c r="E253" s="1200"/>
      <c r="F253" s="1193"/>
      <c r="G253" s="1194"/>
      <c r="H253" s="1194"/>
      <c r="I253" s="1194"/>
      <c r="J253" s="1194"/>
      <c r="K253" s="1194"/>
      <c r="L253" s="1194"/>
      <c r="M253" s="1194"/>
      <c r="N253" s="610"/>
      <c r="O253" s="471"/>
      <c r="P253" s="471"/>
      <c r="Q253" s="56"/>
      <c r="R253" s="56"/>
      <c r="S253" s="56"/>
      <c r="T253" s="56"/>
      <c r="U253" s="56"/>
      <c r="V253" s="56"/>
      <c r="W253" s="56"/>
      <c r="X253" s="56"/>
      <c r="Y253" s="950">
        <v>343</v>
      </c>
      <c r="Z253" s="914"/>
      <c r="AA253" s="914"/>
      <c r="AB253" s="914"/>
      <c r="AC253" s="914"/>
      <c r="AD253" s="971"/>
      <c r="AE253" s="971"/>
      <c r="AF253" s="971"/>
      <c r="AG253" s="971"/>
      <c r="AH253" s="971"/>
      <c r="AI253" s="971"/>
      <c r="AJ253" s="971"/>
      <c r="AK253" s="972"/>
      <c r="AL253" s="31"/>
      <c r="AM253" s="31"/>
      <c r="AN253" s="31"/>
      <c r="AO253" s="31"/>
      <c r="AP253" s="31"/>
      <c r="AQ253" s="31"/>
      <c r="AR253" s="31"/>
      <c r="AS253" s="39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3"/>
      <c r="BG253" s="425"/>
      <c r="BH253" s="425"/>
    </row>
    <row r="254" spans="1:60" s="436" customFormat="1" ht="15.75">
      <c r="A254" s="1199" t="s">
        <v>789</v>
      </c>
      <c r="B254" s="1199"/>
      <c r="C254" s="1199"/>
      <c r="D254" s="1199"/>
      <c r="E254" s="1200"/>
      <c r="F254" s="1193"/>
      <c r="G254" s="1194"/>
      <c r="H254" s="1194"/>
      <c r="I254" s="1194"/>
      <c r="J254" s="1194"/>
      <c r="K254" s="1194"/>
      <c r="L254" s="1194"/>
      <c r="M254" s="1194"/>
      <c r="N254" s="610"/>
      <c r="O254" s="471"/>
      <c r="P254" s="471"/>
      <c r="Q254" s="56"/>
      <c r="R254" s="56"/>
      <c r="S254" s="56"/>
      <c r="T254" s="56"/>
      <c r="U254" s="56"/>
      <c r="V254" s="56"/>
      <c r="W254" s="56"/>
      <c r="X254" s="56"/>
      <c r="Y254" s="1453">
        <v>344</v>
      </c>
      <c r="Z254" s="1454"/>
      <c r="AA254" s="1454"/>
      <c r="AB254" s="1454"/>
      <c r="AC254" s="1454"/>
      <c r="AD254" s="1256"/>
      <c r="AE254" s="1256"/>
      <c r="AF254" s="1256"/>
      <c r="AG254" s="1256"/>
      <c r="AH254" s="1256"/>
      <c r="AI254" s="1256"/>
      <c r="AJ254" s="1256"/>
      <c r="AK254" s="1257"/>
      <c r="AL254" s="31"/>
      <c r="AM254" s="31"/>
      <c r="AN254" s="31"/>
      <c r="AO254" s="31"/>
      <c r="AP254" s="31"/>
      <c r="AQ254" s="31"/>
      <c r="AR254" s="31"/>
      <c r="AS254" s="39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3"/>
      <c r="BG254" s="425"/>
      <c r="BH254" s="425"/>
    </row>
    <row r="255" spans="1:60" s="436" customFormat="1" ht="15">
      <c r="A255" s="1199" t="s">
        <v>791</v>
      </c>
      <c r="B255" s="1199"/>
      <c r="C255" s="1199"/>
      <c r="D255" s="1199"/>
      <c r="E255" s="1200"/>
      <c r="F255" s="1193"/>
      <c r="G255" s="1194"/>
      <c r="H255" s="1194"/>
      <c r="I255" s="1194"/>
      <c r="J255" s="1194"/>
      <c r="K255" s="1194"/>
      <c r="L255" s="1194"/>
      <c r="M255" s="1194"/>
      <c r="N255" s="610"/>
      <c r="O255" s="471"/>
      <c r="P255" s="471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9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3"/>
      <c r="BG255" s="425"/>
      <c r="BH255" s="425"/>
    </row>
    <row r="256" spans="1:60" s="436" customFormat="1" ht="15.75" thickBot="1">
      <c r="A256" s="1470" t="s">
        <v>1504</v>
      </c>
      <c r="B256" s="1470"/>
      <c r="C256" s="1470"/>
      <c r="D256" s="1470"/>
      <c r="E256" s="1471"/>
      <c r="F256" s="1193"/>
      <c r="G256" s="1194"/>
      <c r="H256" s="1194"/>
      <c r="I256" s="1194"/>
      <c r="J256" s="1194"/>
      <c r="K256" s="1194"/>
      <c r="L256" s="1194"/>
      <c r="M256" s="1194"/>
      <c r="N256" s="854"/>
      <c r="O256" s="471"/>
      <c r="P256" s="474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9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3"/>
      <c r="BG256" s="425"/>
      <c r="BH256" s="425"/>
    </row>
    <row r="257" spans="1:62" s="436" customFormat="1" ht="16.5" thickBot="1">
      <c r="A257" s="1201" t="s">
        <v>399</v>
      </c>
      <c r="B257" s="1201"/>
      <c r="C257" s="1201"/>
      <c r="D257" s="1201"/>
      <c r="E257" s="1202"/>
      <c r="F257" s="1197">
        <f>SUM(F246:M255)</f>
        <v>0</v>
      </c>
      <c r="G257" s="1010"/>
      <c r="H257" s="1010"/>
      <c r="I257" s="1010"/>
      <c r="J257" s="1010"/>
      <c r="K257" s="1010"/>
      <c r="L257" s="1010"/>
      <c r="M257" s="1198"/>
      <c r="N257" s="610"/>
      <c r="O257" s="472"/>
      <c r="P257" s="472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9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3"/>
      <c r="BG257" s="425"/>
      <c r="BH257" s="425"/>
      <c r="BJ257" s="427"/>
    </row>
    <row r="258" spans="1:62" s="436" customFormat="1" ht="15.75">
      <c r="A258" s="1199" t="s">
        <v>800</v>
      </c>
      <c r="B258" s="1199"/>
      <c r="C258" s="1199"/>
      <c r="D258" s="1199"/>
      <c r="E258" s="1200"/>
      <c r="F258" s="1193"/>
      <c r="G258" s="1194"/>
      <c r="H258" s="1194"/>
      <c r="I258" s="1194"/>
      <c r="J258" s="1194"/>
      <c r="K258" s="1194"/>
      <c r="L258" s="1194"/>
      <c r="M258" s="1194"/>
      <c r="N258" s="610"/>
      <c r="O258" s="471"/>
      <c r="P258" s="471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9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3"/>
      <c r="BG258" s="425"/>
      <c r="BH258" s="425"/>
      <c r="BJ258" s="427"/>
    </row>
    <row r="259" spans="1:62" s="436" customFormat="1" ht="15.75">
      <c r="A259" s="1199" t="s">
        <v>802</v>
      </c>
      <c r="B259" s="1199"/>
      <c r="C259" s="1199"/>
      <c r="D259" s="1199"/>
      <c r="E259" s="1200"/>
      <c r="F259" s="1193"/>
      <c r="G259" s="1194"/>
      <c r="H259" s="1194"/>
      <c r="I259" s="1194"/>
      <c r="J259" s="1194"/>
      <c r="K259" s="1194"/>
      <c r="L259" s="1194"/>
      <c r="M259" s="1194"/>
      <c r="N259" s="610"/>
      <c r="O259" s="471"/>
      <c r="P259" s="471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9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3"/>
      <c r="BG259" s="425"/>
      <c r="BH259" s="425"/>
      <c r="BJ259" s="427"/>
    </row>
    <row r="260" spans="1:62" s="436" customFormat="1" ht="15.75">
      <c r="A260" s="1199" t="s">
        <v>804</v>
      </c>
      <c r="B260" s="1199"/>
      <c r="C260" s="1199"/>
      <c r="D260" s="1199"/>
      <c r="E260" s="1200"/>
      <c r="F260" s="1193"/>
      <c r="G260" s="1194"/>
      <c r="H260" s="1194"/>
      <c r="I260" s="1194"/>
      <c r="J260" s="1194"/>
      <c r="K260" s="1194"/>
      <c r="L260" s="1194"/>
      <c r="M260" s="1194"/>
      <c r="N260" s="610"/>
      <c r="O260" s="471"/>
      <c r="P260" s="471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9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3"/>
      <c r="BG260" s="425"/>
      <c r="BH260" s="425"/>
      <c r="BJ260" s="427"/>
    </row>
    <row r="261" spans="1:62" s="436" customFormat="1" ht="15.75">
      <c r="A261" s="1199" t="s">
        <v>806</v>
      </c>
      <c r="B261" s="1199"/>
      <c r="C261" s="1199"/>
      <c r="D261" s="1199"/>
      <c r="E261" s="1200"/>
      <c r="F261" s="1193"/>
      <c r="G261" s="1194"/>
      <c r="H261" s="1194"/>
      <c r="I261" s="1194"/>
      <c r="J261" s="1194"/>
      <c r="K261" s="1194"/>
      <c r="L261" s="1194"/>
      <c r="M261" s="1194"/>
      <c r="N261" s="610"/>
      <c r="O261" s="471"/>
      <c r="P261" s="471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9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3"/>
      <c r="BG261" s="425"/>
      <c r="BH261" s="425"/>
      <c r="BJ261" s="427"/>
    </row>
    <row r="262" spans="1:62" s="436" customFormat="1" ht="15.75">
      <c r="A262" s="1199" t="s">
        <v>808</v>
      </c>
      <c r="B262" s="1199"/>
      <c r="C262" s="1199"/>
      <c r="D262" s="1199"/>
      <c r="E262" s="1200"/>
      <c r="F262" s="1193"/>
      <c r="G262" s="1194"/>
      <c r="H262" s="1194"/>
      <c r="I262" s="1194"/>
      <c r="J262" s="1194"/>
      <c r="K262" s="1194"/>
      <c r="L262" s="1194"/>
      <c r="M262" s="1194"/>
      <c r="N262" s="610"/>
      <c r="O262" s="471"/>
      <c r="P262" s="471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9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3"/>
      <c r="BG262" s="425"/>
      <c r="BH262" s="425"/>
      <c r="BJ262" s="427"/>
    </row>
    <row r="263" spans="1:62" s="436" customFormat="1" ht="15.75">
      <c r="A263" s="1199" t="s">
        <v>810</v>
      </c>
      <c r="B263" s="1199"/>
      <c r="C263" s="1199"/>
      <c r="D263" s="1199"/>
      <c r="E263" s="1200"/>
      <c r="F263" s="1193"/>
      <c r="G263" s="1194"/>
      <c r="H263" s="1194"/>
      <c r="I263" s="1194"/>
      <c r="J263" s="1194"/>
      <c r="K263" s="1194"/>
      <c r="L263" s="1194"/>
      <c r="M263" s="1194"/>
      <c r="N263" s="610"/>
      <c r="O263" s="471"/>
      <c r="P263" s="471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9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3"/>
      <c r="BG263" s="425"/>
      <c r="BH263" s="425"/>
      <c r="BJ263" s="427"/>
    </row>
    <row r="264" spans="1:62" s="436" customFormat="1" ht="15.75">
      <c r="A264" s="1199" t="s">
        <v>812</v>
      </c>
      <c r="B264" s="1199"/>
      <c r="C264" s="1199"/>
      <c r="D264" s="1199"/>
      <c r="E264" s="1200"/>
      <c r="F264" s="1193"/>
      <c r="G264" s="1194"/>
      <c r="H264" s="1194"/>
      <c r="I264" s="1194"/>
      <c r="J264" s="1194"/>
      <c r="K264" s="1194"/>
      <c r="L264" s="1194"/>
      <c r="M264" s="1194"/>
      <c r="N264" s="610"/>
      <c r="O264" s="471"/>
      <c r="P264" s="471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9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3"/>
      <c r="BG264" s="425"/>
      <c r="BH264" s="425"/>
      <c r="BJ264" s="427"/>
    </row>
    <row r="265" spans="1:62" s="436" customFormat="1" ht="15.75">
      <c r="A265" s="1199" t="s">
        <v>887</v>
      </c>
      <c r="B265" s="1199"/>
      <c r="C265" s="1199"/>
      <c r="D265" s="1199"/>
      <c r="E265" s="1200"/>
      <c r="F265" s="1193"/>
      <c r="G265" s="1194"/>
      <c r="H265" s="1194"/>
      <c r="I265" s="1194"/>
      <c r="J265" s="1194"/>
      <c r="K265" s="1194"/>
      <c r="L265" s="1194"/>
      <c r="M265" s="1194"/>
      <c r="N265" s="610"/>
      <c r="O265" s="471"/>
      <c r="P265" s="471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9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3"/>
      <c r="BG265" s="425"/>
      <c r="BH265" s="425"/>
      <c r="BJ265" s="427"/>
    </row>
    <row r="266" spans="1:62" s="436" customFormat="1" ht="16.5" thickBot="1">
      <c r="A266" s="1199" t="s">
        <v>814</v>
      </c>
      <c r="B266" s="1199"/>
      <c r="C266" s="1199"/>
      <c r="D266" s="1199"/>
      <c r="E266" s="1200"/>
      <c r="F266" s="1193"/>
      <c r="G266" s="1194"/>
      <c r="H266" s="1194"/>
      <c r="I266" s="1194"/>
      <c r="J266" s="1194"/>
      <c r="K266" s="1194"/>
      <c r="L266" s="1194"/>
      <c r="M266" s="1194"/>
      <c r="N266" s="610"/>
      <c r="O266" s="471"/>
      <c r="P266" s="471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9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3"/>
      <c r="BG266" s="425"/>
      <c r="BH266" s="425"/>
      <c r="BJ266" s="427"/>
    </row>
    <row r="267" spans="1:62" s="436" customFormat="1" ht="16.5" thickBot="1">
      <c r="A267" s="1201" t="s">
        <v>888</v>
      </c>
      <c r="B267" s="1201"/>
      <c r="C267" s="1201"/>
      <c r="D267" s="1201"/>
      <c r="E267" s="1202"/>
      <c r="F267" s="1197">
        <f>SUM(F258:M266)</f>
        <v>0</v>
      </c>
      <c r="G267" s="1010"/>
      <c r="H267" s="1010"/>
      <c r="I267" s="1010"/>
      <c r="J267" s="1010"/>
      <c r="K267" s="1010"/>
      <c r="L267" s="1010"/>
      <c r="M267" s="1198"/>
      <c r="N267" s="610"/>
      <c r="O267" s="472"/>
      <c r="P267" s="472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9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3"/>
      <c r="BG267" s="425"/>
      <c r="BH267" s="425"/>
      <c r="BJ267" s="427"/>
    </row>
    <row r="268" spans="1:62" s="436" customFormat="1" ht="15.75">
      <c r="A268" s="1199" t="s">
        <v>889</v>
      </c>
      <c r="B268" s="1199"/>
      <c r="C268" s="1199"/>
      <c r="D268" s="1199"/>
      <c r="E268" s="1200"/>
      <c r="F268" s="1193"/>
      <c r="G268" s="1194"/>
      <c r="H268" s="1194"/>
      <c r="I268" s="1194"/>
      <c r="J268" s="1194"/>
      <c r="K268" s="1194"/>
      <c r="L268" s="1194"/>
      <c r="M268" s="1194"/>
      <c r="N268" s="610"/>
      <c r="O268" s="471"/>
      <c r="P268" s="471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9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3"/>
      <c r="BG268" s="425"/>
      <c r="BH268" s="425"/>
      <c r="BJ268" s="427"/>
    </row>
    <row r="269" spans="1:62" s="436" customFormat="1" ht="15.75">
      <c r="A269" s="1199" t="s">
        <v>890</v>
      </c>
      <c r="B269" s="1199"/>
      <c r="C269" s="1199"/>
      <c r="D269" s="1199"/>
      <c r="E269" s="1200"/>
      <c r="F269" s="1193"/>
      <c r="G269" s="1194"/>
      <c r="H269" s="1194"/>
      <c r="I269" s="1194"/>
      <c r="J269" s="1194"/>
      <c r="K269" s="1194"/>
      <c r="L269" s="1194"/>
      <c r="M269" s="1194"/>
      <c r="N269" s="610"/>
      <c r="O269" s="471"/>
      <c r="P269" s="471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9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3"/>
      <c r="BG269" s="425"/>
      <c r="BH269" s="425"/>
      <c r="BJ269" s="427"/>
    </row>
    <row r="270" spans="1:62" s="436" customFormat="1" ht="15.75">
      <c r="A270" s="472"/>
      <c r="B270" s="472"/>
      <c r="C270" s="472"/>
      <c r="D270" s="472"/>
      <c r="E270" s="472"/>
      <c r="F270" s="472"/>
      <c r="G270" s="472"/>
      <c r="H270" s="472"/>
      <c r="I270" s="472"/>
      <c r="J270" s="472"/>
      <c r="K270" s="472"/>
      <c r="L270" s="472"/>
      <c r="M270" s="472"/>
      <c r="N270" s="1456"/>
      <c r="O270" s="1154"/>
      <c r="P270" s="1457"/>
      <c r="Q270" s="472"/>
      <c r="R270" s="472"/>
      <c r="S270" s="472"/>
      <c r="T270" s="472"/>
      <c r="U270" s="472"/>
      <c r="V270" s="472"/>
      <c r="W270" s="472"/>
      <c r="X270" s="472"/>
      <c r="Y270" s="472"/>
      <c r="Z270" s="472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9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3"/>
      <c r="BG270" s="425"/>
      <c r="BH270" s="425"/>
      <c r="BJ270" s="427"/>
    </row>
    <row r="271" spans="1:62" s="436" customFormat="1" ht="15.75">
      <c r="A271" s="1718" t="str">
        <f>"zalihe "&amp;"01.01."&amp;P6</f>
        <v>zalihe 01.01.2012.</v>
      </c>
      <c r="B271" s="1718"/>
      <c r="C271" s="1718"/>
      <c r="D271" s="1718"/>
      <c r="E271" s="1719"/>
      <c r="F271" s="1707"/>
      <c r="G271" s="1708"/>
      <c r="H271" s="1708"/>
      <c r="I271" s="1708"/>
      <c r="J271" s="1708"/>
      <c r="K271" s="1708"/>
      <c r="L271" s="1708"/>
      <c r="M271" s="1708"/>
      <c r="N271" s="610"/>
      <c r="O271" s="476" t="s">
        <v>1609</v>
      </c>
      <c r="P271" s="611"/>
      <c r="Q271" s="476"/>
      <c r="R271" s="472"/>
      <c r="S271" s="472"/>
      <c r="T271" s="472"/>
      <c r="U271" s="472"/>
      <c r="V271" s="472"/>
      <c r="W271" s="472"/>
      <c r="X271" s="472"/>
      <c r="Y271" s="475"/>
      <c r="Z271" s="476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9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3"/>
      <c r="BG271" s="425"/>
      <c r="BH271" s="425"/>
      <c r="BJ271" s="427"/>
    </row>
    <row r="272" spans="1:62" s="436" customFormat="1" ht="16.5" thickBot="1">
      <c r="A272" s="1718" t="str">
        <f>"zalihe "&amp;M6&amp;P6</f>
        <v>zalihe 31.12.2012.</v>
      </c>
      <c r="B272" s="1718"/>
      <c r="C272" s="1718"/>
      <c r="D272" s="1718"/>
      <c r="E272" s="1719"/>
      <c r="F272" s="1707"/>
      <c r="G272" s="1708"/>
      <c r="H272" s="1708"/>
      <c r="I272" s="1708"/>
      <c r="J272" s="1708"/>
      <c r="K272" s="1708"/>
      <c r="L272" s="1708"/>
      <c r="M272" s="1708"/>
      <c r="N272" s="610"/>
      <c r="O272" s="476" t="s">
        <v>1610</v>
      </c>
      <c r="P272" s="611"/>
      <c r="Q272" s="476"/>
      <c r="R272" s="472"/>
      <c r="S272" s="472"/>
      <c r="T272" s="472"/>
      <c r="U272" s="472"/>
      <c r="V272" s="472"/>
      <c r="W272" s="472"/>
      <c r="X272" s="472"/>
      <c r="Y272" s="475"/>
      <c r="Z272" s="476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9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3"/>
      <c r="BG272" s="425"/>
      <c r="BH272" s="425"/>
      <c r="BJ272" s="427"/>
    </row>
    <row r="273" spans="1:62" s="436" customFormat="1" ht="16.5" thickBot="1">
      <c r="A273" s="1201" t="s">
        <v>1351</v>
      </c>
      <c r="B273" s="1201"/>
      <c r="C273" s="1201"/>
      <c r="D273" s="1201"/>
      <c r="E273" s="1202"/>
      <c r="F273" s="1197">
        <f>F272-F271</f>
        <v>0</v>
      </c>
      <c r="G273" s="1010"/>
      <c r="H273" s="1010"/>
      <c r="I273" s="1010"/>
      <c r="J273" s="1010"/>
      <c r="K273" s="1010"/>
      <c r="L273" s="1010"/>
      <c r="M273" s="1198"/>
      <c r="N273" s="610"/>
      <c r="O273" s="478" t="s">
        <v>1352</v>
      </c>
      <c r="P273" s="611"/>
      <c r="Q273" s="478"/>
      <c r="R273" s="472"/>
      <c r="S273" s="472"/>
      <c r="T273" s="472"/>
      <c r="U273" s="472"/>
      <c r="V273" s="472"/>
      <c r="W273" s="472"/>
      <c r="X273" s="472"/>
      <c r="Y273" s="477"/>
      <c r="Z273" s="478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9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3"/>
      <c r="BG273" s="425"/>
      <c r="BH273" s="425"/>
      <c r="BJ273" s="427"/>
    </row>
    <row r="274" spans="1:62" s="436" customFormat="1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1456"/>
      <c r="O274" s="1154"/>
      <c r="P274" s="1457"/>
      <c r="Q274" s="472"/>
      <c r="R274" s="472"/>
      <c r="S274" s="472"/>
      <c r="T274" s="472"/>
      <c r="U274" s="472"/>
      <c r="V274" s="472"/>
      <c r="W274" s="472"/>
      <c r="X274" s="472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9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3"/>
      <c r="BG274" s="425"/>
      <c r="BH274" s="425"/>
      <c r="BJ274" s="427"/>
    </row>
    <row r="275" spans="1:62" s="436" customFormat="1" ht="15.75">
      <c r="A275" s="1199" t="s">
        <v>891</v>
      </c>
      <c r="B275" s="1199"/>
      <c r="C275" s="1199"/>
      <c r="D275" s="1199"/>
      <c r="E275" s="1200"/>
      <c r="F275" s="1197">
        <f>IF(F273&lt;0,0,F273)</f>
        <v>0</v>
      </c>
      <c r="G275" s="1010"/>
      <c r="H275" s="1010"/>
      <c r="I275" s="1010"/>
      <c r="J275" s="1010"/>
      <c r="K275" s="1010"/>
      <c r="L275" s="1010"/>
      <c r="M275" s="1198"/>
      <c r="N275" s="610"/>
      <c r="O275" s="471"/>
      <c r="P275" s="471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9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3"/>
      <c r="BG275" s="425"/>
      <c r="BH275" s="425"/>
      <c r="BJ275" s="427"/>
    </row>
    <row r="276" spans="1:62" s="436" customFormat="1" ht="15.75">
      <c r="A276" s="1199" t="s">
        <v>892</v>
      </c>
      <c r="B276" s="1199"/>
      <c r="C276" s="1199"/>
      <c r="D276" s="1199"/>
      <c r="E276" s="1200"/>
      <c r="F276" s="1197">
        <f>IF(F273&gt;0,0,F273*-1)</f>
        <v>0</v>
      </c>
      <c r="G276" s="1010"/>
      <c r="H276" s="1010"/>
      <c r="I276" s="1010"/>
      <c r="J276" s="1010"/>
      <c r="K276" s="1010"/>
      <c r="L276" s="1010"/>
      <c r="M276" s="1198"/>
      <c r="N276" s="610"/>
      <c r="O276" s="471"/>
      <c r="P276" s="471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9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3"/>
      <c r="BG276" s="425"/>
      <c r="BH276" s="425"/>
      <c r="BJ276" s="427"/>
    </row>
    <row r="277" spans="1:62" s="436" customFormat="1" ht="16.5" thickBot="1">
      <c r="A277" s="1199" t="s">
        <v>893</v>
      </c>
      <c r="B277" s="1199"/>
      <c r="C277" s="1199"/>
      <c r="D277" s="1199"/>
      <c r="E277" s="1200"/>
      <c r="F277" s="1203"/>
      <c r="G277" s="1204"/>
      <c r="H277" s="1204"/>
      <c r="I277" s="1204"/>
      <c r="J277" s="1204"/>
      <c r="K277" s="1204"/>
      <c r="L277" s="1204"/>
      <c r="M277" s="1205"/>
      <c r="N277" s="610"/>
      <c r="O277" s="471"/>
      <c r="P277" s="471"/>
      <c r="Q277" s="31"/>
      <c r="R277" s="31"/>
      <c r="S277" s="31"/>
      <c r="T277" s="31"/>
      <c r="U277" s="31"/>
      <c r="V277" s="31"/>
      <c r="W277" s="31"/>
      <c r="X277" s="31"/>
      <c r="Y277" s="31"/>
      <c r="Z277" s="47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9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3"/>
      <c r="BG277" s="425"/>
      <c r="BH277" s="425"/>
      <c r="BJ277" s="427"/>
    </row>
    <row r="278" spans="1:62" s="436" customFormat="1" ht="16.5" thickBot="1">
      <c r="A278" s="1206" t="s">
        <v>895</v>
      </c>
      <c r="B278" s="1206"/>
      <c r="C278" s="1206"/>
      <c r="D278" s="1206"/>
      <c r="E278" s="1207"/>
      <c r="F278" s="1370">
        <f>F268+F269+F275-F276</f>
        <v>0</v>
      </c>
      <c r="G278" s="1716"/>
      <c r="H278" s="1716"/>
      <c r="I278" s="1716"/>
      <c r="J278" s="1716"/>
      <c r="K278" s="1716"/>
      <c r="L278" s="1716"/>
      <c r="M278" s="1631"/>
      <c r="N278" s="610"/>
      <c r="O278" s="472"/>
      <c r="P278" s="472"/>
      <c r="Q278" s="31"/>
      <c r="R278" s="31"/>
      <c r="S278" s="31"/>
      <c r="T278" s="31"/>
      <c r="U278" s="31"/>
      <c r="V278" s="31"/>
      <c r="W278" s="31"/>
      <c r="X278" s="31"/>
      <c r="Y278" s="31"/>
      <c r="Z278" s="472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9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3"/>
      <c r="BG278" s="425"/>
      <c r="BH278" s="425"/>
      <c r="BJ278" s="427"/>
    </row>
    <row r="279" spans="1:62" s="436" customFormat="1" ht="18.75" customHeight="1" thickTop="1" thickBot="1">
      <c r="A279" s="1709" t="s">
        <v>1730</v>
      </c>
      <c r="B279" s="1709"/>
      <c r="C279" s="1709"/>
      <c r="D279" s="1709"/>
      <c r="E279" s="1710"/>
      <c r="F279" s="1711">
        <f>F184+F191+F208+F218+F229+F239+F245+F257+F267+F278</f>
        <v>378570.1</v>
      </c>
      <c r="G279" s="1712"/>
      <c r="H279" s="1712"/>
      <c r="I279" s="1712"/>
      <c r="J279" s="1712"/>
      <c r="K279" s="1712"/>
      <c r="L279" s="1712"/>
      <c r="M279" s="1713"/>
      <c r="N279" s="610"/>
      <c r="O279" s="472"/>
      <c r="P279" s="472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9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3"/>
      <c r="BG279" s="425"/>
      <c r="BH279" s="425"/>
      <c r="BJ279" s="427"/>
    </row>
    <row r="280" spans="1:62" ht="15">
      <c r="A280" s="610"/>
      <c r="B280" s="610"/>
      <c r="C280" s="610"/>
      <c r="D280" s="610"/>
      <c r="E280" s="610"/>
      <c r="F280" s="610"/>
      <c r="G280" s="610"/>
      <c r="H280" s="610"/>
      <c r="I280" s="610"/>
      <c r="J280" s="610"/>
      <c r="K280" s="610"/>
      <c r="L280" s="610"/>
      <c r="M280" s="610"/>
      <c r="N280" s="610"/>
      <c r="O280" s="472"/>
      <c r="P280" s="472"/>
      <c r="Q280" s="472"/>
      <c r="R280" s="472"/>
      <c r="S280" s="472"/>
      <c r="T280" s="472"/>
      <c r="U280" s="472"/>
      <c r="V280" s="472"/>
      <c r="W280" s="472"/>
      <c r="X280" s="472"/>
      <c r="Y280" s="472"/>
      <c r="Z280" s="472"/>
      <c r="AA280" s="472"/>
      <c r="AB280" s="472"/>
      <c r="AC280" s="472"/>
      <c r="AD280" s="472"/>
      <c r="AE280" s="472"/>
      <c r="AF280" s="472"/>
      <c r="AG280" s="472"/>
      <c r="AH280" s="472"/>
      <c r="AI280" s="472"/>
      <c r="AJ280" s="472"/>
      <c r="AK280" s="472"/>
      <c r="AL280" s="472"/>
      <c r="AM280" s="472"/>
      <c r="AN280" s="472"/>
      <c r="AO280" s="472"/>
      <c r="AP280" s="472"/>
      <c r="AQ280" s="472"/>
      <c r="AR280" s="472"/>
      <c r="AS280" s="472"/>
      <c r="AT280" s="472"/>
      <c r="AU280" s="472"/>
      <c r="AV280" s="472"/>
      <c r="AW280" s="472"/>
      <c r="AX280" s="472"/>
      <c r="AY280" s="472"/>
      <c r="AZ280" s="472"/>
      <c r="BA280" s="472"/>
      <c r="BB280" s="472"/>
      <c r="BC280" s="472"/>
      <c r="BD280" s="472"/>
      <c r="BE280" s="472"/>
      <c r="BF280" s="472"/>
      <c r="BG280" s="472"/>
      <c r="BH280" s="472"/>
    </row>
    <row r="281" spans="1:62" ht="15.75" thickBot="1">
      <c r="A281" s="610"/>
      <c r="B281" s="610"/>
      <c r="C281" s="610"/>
      <c r="D281" s="610"/>
      <c r="E281" s="610"/>
      <c r="F281" s="610"/>
      <c r="G281" s="610"/>
      <c r="H281" s="610"/>
      <c r="I281" s="610"/>
      <c r="J281" s="610"/>
      <c r="K281" s="610"/>
      <c r="L281" s="610"/>
      <c r="M281" s="610"/>
      <c r="N281" s="610"/>
      <c r="O281" s="472"/>
      <c r="P281" s="472"/>
      <c r="Q281" s="472"/>
      <c r="R281" s="472"/>
      <c r="S281" s="472"/>
      <c r="T281" s="472"/>
      <c r="U281" s="472"/>
      <c r="V281" s="472"/>
      <c r="W281" s="472"/>
      <c r="X281" s="472"/>
      <c r="Y281" s="472"/>
      <c r="Z281" s="472"/>
      <c r="AA281" s="472"/>
      <c r="AB281" s="472"/>
      <c r="AC281" s="472"/>
      <c r="AD281" s="472"/>
      <c r="AE281" s="472"/>
      <c r="AF281" s="472"/>
      <c r="AG281" s="472"/>
      <c r="AH281" s="472"/>
      <c r="AI281" s="472"/>
      <c r="AJ281" s="472"/>
      <c r="AK281" s="472"/>
      <c r="AL281" s="472"/>
      <c r="AM281" s="472"/>
      <c r="AN281" s="472"/>
      <c r="AO281" s="472"/>
      <c r="AP281" s="472"/>
      <c r="AQ281" s="472"/>
      <c r="AR281" s="472"/>
      <c r="AS281" s="472"/>
      <c r="AT281" s="472"/>
      <c r="AU281" s="472"/>
      <c r="AV281" s="472"/>
      <c r="AW281" s="472"/>
      <c r="AX281" s="472"/>
      <c r="AY281" s="472"/>
      <c r="AZ281" s="472"/>
      <c r="BA281" s="472"/>
      <c r="BB281" s="472"/>
      <c r="BC281" s="472"/>
      <c r="BD281" s="472"/>
      <c r="BE281" s="472"/>
      <c r="BF281" s="472"/>
      <c r="BG281" s="472"/>
      <c r="BH281" s="472"/>
    </row>
    <row r="282" spans="1:62" s="436" customFormat="1" ht="16.5" thickBot="1">
      <c r="A282" s="1195" t="s">
        <v>196</v>
      </c>
      <c r="B282" s="1195"/>
      <c r="C282" s="1195"/>
      <c r="D282" s="1195"/>
      <c r="E282" s="1196"/>
      <c r="F282" s="1197">
        <f>F172</f>
        <v>89160.53</v>
      </c>
      <c r="G282" s="1010"/>
      <c r="H282" s="1010"/>
      <c r="I282" s="1010"/>
      <c r="J282" s="1010"/>
      <c r="K282" s="1010"/>
      <c r="L282" s="1010"/>
      <c r="M282" s="1198"/>
      <c r="N282" s="610"/>
      <c r="O282" s="58"/>
      <c r="P282" s="611"/>
      <c r="Q282" s="472"/>
      <c r="R282" s="472"/>
      <c r="S282" s="472"/>
      <c r="T282" s="472"/>
      <c r="U282" s="472"/>
      <c r="V282" s="472"/>
      <c r="W282" s="472"/>
      <c r="X282" s="472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9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3"/>
      <c r="BG282" s="425"/>
      <c r="BH282" s="425"/>
      <c r="BJ282" s="427"/>
    </row>
    <row r="283" spans="1:62" s="436" customFormat="1" ht="16.5" thickBot="1">
      <c r="A283" s="1195" t="s">
        <v>405</v>
      </c>
      <c r="B283" s="1195"/>
      <c r="C283" s="1195"/>
      <c r="D283" s="1195"/>
      <c r="E283" s="1196"/>
      <c r="F283" s="1197">
        <f>F279</f>
        <v>378570.1</v>
      </c>
      <c r="G283" s="1010"/>
      <c r="H283" s="1010"/>
      <c r="I283" s="1010"/>
      <c r="J283" s="1010"/>
      <c r="K283" s="1010"/>
      <c r="L283" s="1010"/>
      <c r="M283" s="1198"/>
      <c r="N283" s="610"/>
      <c r="O283" s="58"/>
      <c r="P283" s="611"/>
      <c r="Q283" s="472"/>
      <c r="R283" s="472"/>
      <c r="S283" s="472"/>
      <c r="T283" s="472"/>
      <c r="U283" s="472"/>
      <c r="V283" s="472"/>
      <c r="W283" s="472"/>
      <c r="X283" s="472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9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3"/>
      <c r="BG283" s="425"/>
      <c r="BH283" s="425"/>
      <c r="BJ283" s="427"/>
    </row>
    <row r="284" spans="1:62" s="436" customFormat="1" ht="16.5" thickBot="1">
      <c r="A284" s="1195" t="s">
        <v>896</v>
      </c>
      <c r="B284" s="1195"/>
      <c r="C284" s="1195"/>
      <c r="D284" s="1195"/>
      <c r="E284" s="1196"/>
      <c r="F284" s="1197">
        <f>F282-F283</f>
        <v>-289409.56999999995</v>
      </c>
      <c r="G284" s="1010"/>
      <c r="H284" s="1010"/>
      <c r="I284" s="1010"/>
      <c r="J284" s="1010"/>
      <c r="K284" s="1010"/>
      <c r="L284" s="1010"/>
      <c r="M284" s="1198"/>
      <c r="N284" s="610"/>
      <c r="O284" s="58"/>
      <c r="P284" s="611"/>
      <c r="Q284" s="472"/>
      <c r="R284" s="472"/>
      <c r="S284" s="472"/>
      <c r="T284" s="472"/>
      <c r="U284" s="472"/>
      <c r="V284" s="472"/>
      <c r="W284" s="472"/>
      <c r="X284" s="472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9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3"/>
      <c r="BG284" s="425"/>
      <c r="BH284" s="425"/>
      <c r="BJ284" s="427"/>
    </row>
    <row r="285" spans="1:62" s="436" customFormat="1" ht="16.5" thickBot="1">
      <c r="A285" s="1157" t="s">
        <v>902</v>
      </c>
      <c r="B285" s="1157"/>
      <c r="C285" s="1157"/>
      <c r="D285" s="1157"/>
      <c r="E285" s="1158"/>
      <c r="F285" s="1159">
        <f>F333</f>
        <v>10</v>
      </c>
      <c r="G285" s="1160"/>
      <c r="H285" s="1160"/>
      <c r="I285" s="1160"/>
      <c r="J285" s="1160"/>
      <c r="K285" s="1160"/>
      <c r="L285" s="1160"/>
      <c r="M285" s="1161"/>
      <c r="N285" s="610"/>
      <c r="O285" s="622" t="str">
        <f>"IZVOZ (602+612) = "&amp;ROUND(D173*100,1)&amp;"%"</f>
        <v>IZVOZ (602+612) = 0%</v>
      </c>
      <c r="P285" s="611"/>
      <c r="Q285" s="472"/>
      <c r="R285" s="472"/>
      <c r="S285" s="472"/>
      <c r="T285" s="472"/>
      <c r="U285" s="472"/>
      <c r="V285" s="472"/>
      <c r="W285" s="472"/>
      <c r="X285" s="472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9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3"/>
      <c r="BG285" s="425"/>
      <c r="BH285" s="425"/>
      <c r="BJ285" s="427"/>
    </row>
    <row r="286" spans="1:62" s="436" customFormat="1" ht="16.5" thickBot="1">
      <c r="A286" s="1157" t="s">
        <v>901</v>
      </c>
      <c r="B286" s="1157"/>
      <c r="C286" s="1157"/>
      <c r="D286" s="1157"/>
      <c r="E286" s="1158"/>
      <c r="F286" s="1159" t="e">
        <f>#REF!</f>
        <v>#REF!</v>
      </c>
      <c r="G286" s="1160"/>
      <c r="H286" s="1160"/>
      <c r="I286" s="1160"/>
      <c r="J286" s="1160"/>
      <c r="K286" s="1160"/>
      <c r="L286" s="1160"/>
      <c r="M286" s="1161"/>
      <c r="N286" s="610"/>
      <c r="O286" s="622" t="s">
        <v>1615</v>
      </c>
      <c r="P286" s="611"/>
      <c r="Q286" s="472"/>
      <c r="R286" s="472"/>
      <c r="S286" s="472"/>
      <c r="T286" s="472"/>
      <c r="U286" s="472"/>
      <c r="V286" s="472"/>
      <c r="W286" s="472"/>
      <c r="X286" s="472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9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3"/>
      <c r="BG286" s="425"/>
      <c r="BH286" s="425"/>
      <c r="BJ286" s="427"/>
    </row>
    <row r="287" spans="1:62" s="436" customFormat="1" ht="16.5" thickBot="1">
      <c r="A287" s="1714" t="s">
        <v>903</v>
      </c>
      <c r="B287" s="1714"/>
      <c r="C287" s="1714"/>
      <c r="D287" s="1714"/>
      <c r="E287" s="1715"/>
      <c r="F287" s="1193"/>
      <c r="G287" s="1194"/>
      <c r="H287" s="1194"/>
      <c r="I287" s="1194"/>
      <c r="J287" s="1194"/>
      <c r="K287" s="1194"/>
      <c r="L287" s="1194"/>
      <c r="M287" s="1194"/>
      <c r="N287" s="610"/>
      <c r="O287" s="58"/>
      <c r="P287" s="611"/>
      <c r="Q287" s="472"/>
      <c r="R287" s="472"/>
      <c r="S287" s="472"/>
      <c r="T287" s="472"/>
      <c r="U287" s="472"/>
      <c r="V287" s="472"/>
      <c r="W287" s="472"/>
      <c r="X287" s="472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9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3"/>
      <c r="BG287" s="425"/>
      <c r="BH287" s="425"/>
      <c r="BJ287" s="427"/>
    </row>
    <row r="288" spans="1:62" s="436" customFormat="1" ht="16.5" thickBot="1">
      <c r="A288" s="1635" t="s">
        <v>904</v>
      </c>
      <c r="B288" s="1635"/>
      <c r="C288" s="1635"/>
      <c r="D288" s="1635"/>
      <c r="E288" s="1636"/>
      <c r="F288" s="1193"/>
      <c r="G288" s="1194"/>
      <c r="H288" s="1194"/>
      <c r="I288" s="1194"/>
      <c r="J288" s="1194"/>
      <c r="K288" s="1194"/>
      <c r="L288" s="1194"/>
      <c r="M288" s="1194"/>
      <c r="N288" s="610"/>
      <c r="O288" s="58"/>
      <c r="P288" s="611"/>
      <c r="Q288" s="472"/>
      <c r="R288" s="472"/>
      <c r="S288" s="472"/>
      <c r="T288" s="472"/>
      <c r="U288" s="472"/>
      <c r="V288" s="472"/>
      <c r="W288" s="472"/>
      <c r="X288" s="472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9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3"/>
      <c r="BG288" s="425"/>
      <c r="BH288" s="425"/>
      <c r="BJ288" s="427"/>
    </row>
    <row r="289" spans="1:62" s="436" customFormat="1" ht="16.5" thickBot="1">
      <c r="A289" s="1195" t="s">
        <v>1353</v>
      </c>
      <c r="B289" s="1195"/>
      <c r="C289" s="1195"/>
      <c r="D289" s="1195"/>
      <c r="E289" s="1196"/>
      <c r="F289" s="1197" t="e">
        <f>F284-F286</f>
        <v>#REF!</v>
      </c>
      <c r="G289" s="1010"/>
      <c r="H289" s="1010"/>
      <c r="I289" s="1010"/>
      <c r="J289" s="1010"/>
      <c r="K289" s="1010"/>
      <c r="L289" s="1010"/>
      <c r="M289" s="1198"/>
      <c r="N289" s="610"/>
      <c r="O289" s="58"/>
      <c r="P289" s="611"/>
      <c r="Q289" s="472"/>
      <c r="R289" s="472"/>
      <c r="S289" s="472"/>
      <c r="T289" s="472"/>
      <c r="U289" s="472"/>
      <c r="V289" s="472"/>
      <c r="W289" s="472"/>
      <c r="X289" s="472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9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3"/>
      <c r="BG289" s="425"/>
      <c r="BH289" s="425"/>
      <c r="BJ289" s="427"/>
    </row>
    <row r="290" spans="1:62" s="436" customFormat="1" ht="29.25" customHeight="1" thickBot="1">
      <c r="A290" s="31"/>
      <c r="B290" s="31"/>
      <c r="C290" s="31"/>
      <c r="D290" s="31"/>
      <c r="E290" s="31"/>
      <c r="F290" s="1474">
        <f>U1</f>
        <v>2012</v>
      </c>
      <c r="G290" s="1474"/>
      <c r="H290" s="1474"/>
      <c r="I290" s="1474"/>
      <c r="J290" s="1474"/>
      <c r="K290" s="1474"/>
      <c r="L290" s="1474"/>
      <c r="M290" s="1474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614"/>
      <c r="AB290" s="614"/>
      <c r="AC290" s="614"/>
      <c r="AD290" s="614"/>
      <c r="AE290" s="614"/>
      <c r="AF290" s="614"/>
      <c r="AG290" s="614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9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3"/>
      <c r="BG290" s="425"/>
      <c r="BH290" s="425"/>
      <c r="BJ290" s="427"/>
    </row>
    <row r="291" spans="1:62" s="436" customFormat="1" ht="16.5" customHeight="1" thickBot="1">
      <c r="A291" s="175" t="s">
        <v>1596</v>
      </c>
      <c r="B291" s="176"/>
      <c r="C291" s="176"/>
      <c r="D291" s="116"/>
      <c r="E291" s="116"/>
      <c r="F291" s="1193"/>
      <c r="G291" s="1194"/>
      <c r="H291" s="1194"/>
      <c r="I291" s="1194"/>
      <c r="J291" s="1194"/>
      <c r="K291" s="1194"/>
      <c r="L291" s="1194"/>
      <c r="M291" s="1194"/>
      <c r="N291" s="31"/>
      <c r="O291" s="615" t="s">
        <v>845</v>
      </c>
      <c r="P291" s="614"/>
      <c r="Q291" s="31"/>
      <c r="R291" s="31"/>
      <c r="S291" s="31"/>
      <c r="T291" s="31"/>
      <c r="U291" s="31"/>
      <c r="V291" s="31"/>
      <c r="W291" s="31"/>
      <c r="X291" s="31"/>
      <c r="Y291" s="31"/>
      <c r="Z291" s="614"/>
      <c r="AA291" s="614"/>
      <c r="AB291" s="614"/>
      <c r="AC291" s="614"/>
      <c r="AD291" s="614"/>
      <c r="AE291" s="614"/>
      <c r="AF291" s="614"/>
      <c r="AG291" s="614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9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3"/>
      <c r="BG291" s="425"/>
      <c r="BH291" s="425"/>
      <c r="BJ291" s="427"/>
    </row>
    <row r="292" spans="1:62" s="436" customFormat="1" ht="18.75">
      <c r="A292" s="143" t="s">
        <v>905</v>
      </c>
      <c r="B292" s="141"/>
      <c r="C292" s="141"/>
      <c r="D292" s="31"/>
      <c r="E292" s="31"/>
      <c r="F292" s="616"/>
      <c r="G292" s="616"/>
      <c r="H292" s="616"/>
      <c r="I292" s="616"/>
      <c r="J292" s="616"/>
      <c r="K292" s="616"/>
      <c r="L292" s="616"/>
      <c r="M292" s="616"/>
      <c r="N292" s="31"/>
      <c r="O292" s="189"/>
      <c r="P292" s="614"/>
      <c r="Q292" s="31"/>
      <c r="R292" s="31"/>
      <c r="S292" s="31"/>
      <c r="T292" s="31"/>
      <c r="U292" s="31"/>
      <c r="V292" s="31"/>
      <c r="W292" s="31"/>
      <c r="X292" s="31"/>
      <c r="Y292" s="31"/>
      <c r="Z292" s="614"/>
      <c r="AA292" s="614"/>
      <c r="AB292" s="614"/>
      <c r="AC292" s="614"/>
      <c r="AD292" s="614"/>
      <c r="AE292" s="614"/>
      <c r="AF292" s="614"/>
      <c r="AG292" s="614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9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3"/>
      <c r="BG292" s="425"/>
      <c r="BH292" s="425"/>
      <c r="BJ292" s="427"/>
    </row>
    <row r="293" spans="1:62" s="436" customFormat="1" ht="18.75">
      <c r="A293" s="177" t="s">
        <v>1597</v>
      </c>
      <c r="B293" s="178"/>
      <c r="C293" s="178"/>
      <c r="D293" s="117"/>
      <c r="E293" s="117"/>
      <c r="F293" s="1193"/>
      <c r="G293" s="1194"/>
      <c r="H293" s="1194"/>
      <c r="I293" s="1194"/>
      <c r="J293" s="1194"/>
      <c r="K293" s="1194"/>
      <c r="L293" s="1194"/>
      <c r="M293" s="1194"/>
      <c r="N293" s="31"/>
      <c r="O293" s="240" t="s">
        <v>848</v>
      </c>
      <c r="P293" s="614"/>
      <c r="Q293" s="31"/>
      <c r="R293" s="31"/>
      <c r="S293" s="31"/>
      <c r="T293" s="31"/>
      <c r="U293" s="31"/>
      <c r="V293" s="31"/>
      <c r="W293" s="31"/>
      <c r="X293" s="31"/>
      <c r="Y293" s="31"/>
      <c r="Z293" s="614"/>
      <c r="AA293" s="614"/>
      <c r="AB293" s="614"/>
      <c r="AC293" s="614"/>
      <c r="AD293" s="614"/>
      <c r="AE293" s="614"/>
      <c r="AF293" s="614"/>
      <c r="AG293" s="614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9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3"/>
      <c r="BG293" s="425"/>
      <c r="BH293" s="425"/>
      <c r="BJ293" s="427"/>
    </row>
    <row r="294" spans="1:62" s="436" customFormat="1" ht="18.75">
      <c r="A294" s="177" t="s">
        <v>1598</v>
      </c>
      <c r="B294" s="178"/>
      <c r="C294" s="178"/>
      <c r="D294" s="117"/>
      <c r="E294" s="117"/>
      <c r="F294" s="1193"/>
      <c r="G294" s="1194"/>
      <c r="H294" s="1194"/>
      <c r="I294" s="1194"/>
      <c r="J294" s="1194"/>
      <c r="K294" s="1194"/>
      <c r="L294" s="1194"/>
      <c r="M294" s="1194"/>
      <c r="N294" s="31"/>
      <c r="O294" s="240" t="s">
        <v>906</v>
      </c>
      <c r="P294" s="614"/>
      <c r="Q294" s="31"/>
      <c r="R294" s="31"/>
      <c r="S294" s="31"/>
      <c r="T294" s="31"/>
      <c r="U294" s="31"/>
      <c r="V294" s="31"/>
      <c r="W294" s="31"/>
      <c r="X294" s="31"/>
      <c r="Y294" s="31"/>
      <c r="Z294" s="614"/>
      <c r="AA294" s="614"/>
      <c r="AB294" s="614"/>
      <c r="AC294" s="614"/>
      <c r="AD294" s="614"/>
      <c r="AE294" s="614"/>
      <c r="AF294" s="614"/>
      <c r="AG294" s="614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9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3"/>
      <c r="BG294" s="425"/>
      <c r="BH294" s="425"/>
      <c r="BJ294" s="427"/>
    </row>
    <row r="295" spans="1:62" s="436" customFormat="1" ht="18.75">
      <c r="A295" s="177" t="s">
        <v>1599</v>
      </c>
      <c r="B295" s="178"/>
      <c r="C295" s="178"/>
      <c r="D295" s="117"/>
      <c r="E295" s="117"/>
      <c r="F295" s="1193"/>
      <c r="G295" s="1194"/>
      <c r="H295" s="1194"/>
      <c r="I295" s="1194"/>
      <c r="J295" s="1194"/>
      <c r="K295" s="1194"/>
      <c r="L295" s="1194"/>
      <c r="M295" s="1194"/>
      <c r="N295" s="31"/>
      <c r="O295" s="240" t="s">
        <v>907</v>
      </c>
      <c r="P295" s="614"/>
      <c r="Q295" s="31"/>
      <c r="R295" s="31"/>
      <c r="S295" s="31"/>
      <c r="T295" s="31"/>
      <c r="U295" s="31"/>
      <c r="V295" s="31"/>
      <c r="W295" s="31"/>
      <c r="X295" s="31"/>
      <c r="Y295" s="31"/>
      <c r="Z295" s="614"/>
      <c r="AA295" s="614"/>
      <c r="AB295" s="614"/>
      <c r="AC295" s="614"/>
      <c r="AD295" s="614"/>
      <c r="AE295" s="614"/>
      <c r="AF295" s="614"/>
      <c r="AG295" s="614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9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3"/>
      <c r="BG295" s="425"/>
      <c r="BH295" s="425"/>
      <c r="BJ295" s="427"/>
    </row>
    <row r="296" spans="1:62" s="436" customFormat="1" ht="18.75">
      <c r="A296" s="177" t="s">
        <v>1600</v>
      </c>
      <c r="B296" s="178"/>
      <c r="C296" s="178"/>
      <c r="D296" s="117"/>
      <c r="E296" s="117"/>
      <c r="F296" s="1193"/>
      <c r="G296" s="1194"/>
      <c r="H296" s="1194"/>
      <c r="I296" s="1194"/>
      <c r="J296" s="1194"/>
      <c r="K296" s="1194"/>
      <c r="L296" s="1194"/>
      <c r="M296" s="1194"/>
      <c r="N296" s="31"/>
      <c r="O296" s="240" t="s">
        <v>849</v>
      </c>
      <c r="P296" s="614"/>
      <c r="Q296" s="31"/>
      <c r="R296" s="31"/>
      <c r="S296" s="31"/>
      <c r="T296" s="31"/>
      <c r="U296" s="31"/>
      <c r="V296" s="31"/>
      <c r="W296" s="31"/>
      <c r="X296" s="31"/>
      <c r="Y296" s="31"/>
      <c r="Z296" s="614"/>
      <c r="AA296" s="614"/>
      <c r="AB296" s="614"/>
      <c r="AC296" s="614"/>
      <c r="AD296" s="614"/>
      <c r="AE296" s="614"/>
      <c r="AF296" s="614"/>
      <c r="AG296" s="614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9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3"/>
      <c r="BG296" s="425"/>
      <c r="BH296" s="425"/>
      <c r="BJ296" s="427"/>
    </row>
    <row r="297" spans="1:62" s="436" customFormat="1" ht="18.75">
      <c r="A297" s="177" t="s">
        <v>1601</v>
      </c>
      <c r="B297" s="178"/>
      <c r="C297" s="178"/>
      <c r="D297" s="117"/>
      <c r="E297" s="117"/>
      <c r="F297" s="1193"/>
      <c r="G297" s="1194"/>
      <c r="H297" s="1194"/>
      <c r="I297" s="1194"/>
      <c r="J297" s="1194"/>
      <c r="K297" s="1194"/>
      <c r="L297" s="1194"/>
      <c r="M297" s="1194"/>
      <c r="N297" s="31"/>
      <c r="O297" s="240" t="s">
        <v>850</v>
      </c>
      <c r="P297" s="614"/>
      <c r="Q297" s="31"/>
      <c r="R297" s="31"/>
      <c r="S297" s="31"/>
      <c r="T297" s="31"/>
      <c r="U297" s="31"/>
      <c r="V297" s="31"/>
      <c r="W297" s="31"/>
      <c r="X297" s="31"/>
      <c r="Y297" s="31"/>
      <c r="Z297" s="614"/>
      <c r="AA297" s="614"/>
      <c r="AB297" s="614"/>
      <c r="AC297" s="614"/>
      <c r="AD297" s="614"/>
      <c r="AE297" s="614"/>
      <c r="AF297" s="614"/>
      <c r="AG297" s="614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9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3"/>
      <c r="BG297" s="425"/>
      <c r="BH297" s="425"/>
      <c r="BJ297" s="427"/>
    </row>
    <row r="298" spans="1:62" s="436" customFormat="1" ht="18.75">
      <c r="A298" s="177" t="s">
        <v>1602</v>
      </c>
      <c r="B298" s="178"/>
      <c r="C298" s="178"/>
      <c r="D298" s="117"/>
      <c r="E298" s="117"/>
      <c r="F298" s="1193"/>
      <c r="G298" s="1194"/>
      <c r="H298" s="1194"/>
      <c r="I298" s="1194"/>
      <c r="J298" s="1194"/>
      <c r="K298" s="1194"/>
      <c r="L298" s="1194"/>
      <c r="M298" s="1194"/>
      <c r="N298" s="31"/>
      <c r="O298" s="240" t="s">
        <v>851</v>
      </c>
      <c r="P298" s="614"/>
      <c r="Q298" s="31"/>
      <c r="R298" s="31"/>
      <c r="S298" s="31"/>
      <c r="T298" s="31"/>
      <c r="U298" s="31"/>
      <c r="V298" s="31"/>
      <c r="W298" s="31"/>
      <c r="X298" s="31"/>
      <c r="Y298" s="31"/>
      <c r="Z298" s="614"/>
      <c r="AA298" s="614"/>
      <c r="AB298" s="614"/>
      <c r="AC298" s="614"/>
      <c r="AD298" s="614"/>
      <c r="AE298" s="614"/>
      <c r="AF298" s="614"/>
      <c r="AG298" s="614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9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3"/>
      <c r="BG298" s="425"/>
      <c r="BH298" s="425"/>
      <c r="BJ298" s="427"/>
    </row>
    <row r="299" spans="1:62" s="436" customFormat="1" ht="18.75">
      <c r="A299" s="143" t="s">
        <v>908</v>
      </c>
      <c r="B299" s="141"/>
      <c r="C299" s="141"/>
      <c r="D299" s="31"/>
      <c r="E299" s="31"/>
      <c r="F299" s="616"/>
      <c r="G299" s="616"/>
      <c r="H299" s="616"/>
      <c r="I299" s="616"/>
      <c r="J299" s="616"/>
      <c r="K299" s="616"/>
      <c r="L299" s="616"/>
      <c r="M299" s="616"/>
      <c r="N299" s="31"/>
      <c r="O299" s="189"/>
      <c r="P299" s="614"/>
      <c r="Q299" s="31"/>
      <c r="R299" s="31"/>
      <c r="S299" s="31"/>
      <c r="T299" s="31"/>
      <c r="U299" s="31"/>
      <c r="V299" s="31"/>
      <c r="W299" s="31"/>
      <c r="X299" s="31"/>
      <c r="Y299" s="31"/>
      <c r="Z299" s="614"/>
      <c r="AA299" s="614"/>
      <c r="AB299" s="614"/>
      <c r="AC299" s="614"/>
      <c r="AD299" s="614"/>
      <c r="AE299" s="614"/>
      <c r="AF299" s="614"/>
      <c r="AG299" s="614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9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3"/>
      <c r="BG299" s="425"/>
      <c r="BH299" s="425"/>
      <c r="BJ299" s="427"/>
    </row>
    <row r="300" spans="1:62" s="436" customFormat="1" ht="18.75">
      <c r="A300" s="617" t="s">
        <v>1603</v>
      </c>
      <c r="B300" s="618"/>
      <c r="C300" s="618"/>
      <c r="D300" s="619"/>
      <c r="E300" s="619"/>
      <c r="F300" s="1464"/>
      <c r="G300" s="1465"/>
      <c r="H300" s="1465"/>
      <c r="I300" s="1465"/>
      <c r="J300" s="1465"/>
      <c r="K300" s="1465"/>
      <c r="L300" s="1465"/>
      <c r="M300" s="1465"/>
      <c r="N300" s="31"/>
      <c r="O300" s="240" t="s">
        <v>909</v>
      </c>
      <c r="P300" s="614"/>
      <c r="Q300" s="31"/>
      <c r="R300" s="31"/>
      <c r="S300" s="31"/>
      <c r="T300" s="31"/>
      <c r="U300" s="31"/>
      <c r="V300" s="31"/>
      <c r="W300" s="31"/>
      <c r="X300" s="31"/>
      <c r="Y300" s="31"/>
      <c r="Z300" s="614"/>
      <c r="AA300" s="614"/>
      <c r="AB300" s="614"/>
      <c r="AC300" s="614"/>
      <c r="AD300" s="614"/>
      <c r="AE300" s="614"/>
      <c r="AF300" s="614"/>
      <c r="AG300" s="614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9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3"/>
      <c r="BG300" s="425"/>
      <c r="BH300" s="425"/>
      <c r="BJ300" s="427"/>
    </row>
    <row r="301" spans="1:62" s="436" customFormat="1" ht="18.75">
      <c r="A301" s="617" t="s">
        <v>1604</v>
      </c>
      <c r="B301" s="618"/>
      <c r="C301" s="618"/>
      <c r="D301" s="619"/>
      <c r="E301" s="619"/>
      <c r="F301" s="1464"/>
      <c r="G301" s="1465"/>
      <c r="H301" s="1465"/>
      <c r="I301" s="1465"/>
      <c r="J301" s="1465"/>
      <c r="K301" s="1465"/>
      <c r="L301" s="1465"/>
      <c r="M301" s="1465"/>
      <c r="N301" s="31"/>
      <c r="O301" s="240" t="s">
        <v>910</v>
      </c>
      <c r="P301" s="614"/>
      <c r="Q301" s="31"/>
      <c r="R301" s="31"/>
      <c r="S301" s="31"/>
      <c r="T301" s="31"/>
      <c r="U301" s="31"/>
      <c r="V301" s="31"/>
      <c r="W301" s="31"/>
      <c r="X301" s="31"/>
      <c r="Y301" s="31"/>
      <c r="Z301" s="614"/>
      <c r="AA301" s="614"/>
      <c r="AB301" s="614"/>
      <c r="AC301" s="614"/>
      <c r="AD301" s="614"/>
      <c r="AE301" s="614"/>
      <c r="AF301" s="614"/>
      <c r="AG301" s="614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9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3"/>
      <c r="BG301" s="425"/>
      <c r="BH301" s="425"/>
      <c r="BJ301" s="427"/>
    </row>
    <row r="302" spans="1:62" s="436" customFormat="1" ht="18.75">
      <c r="A302" s="617" t="s">
        <v>1605</v>
      </c>
      <c r="B302" s="618"/>
      <c r="C302" s="618"/>
      <c r="D302" s="619"/>
      <c r="E302" s="619"/>
      <c r="F302" s="1464"/>
      <c r="G302" s="1465"/>
      <c r="H302" s="1465"/>
      <c r="I302" s="1465"/>
      <c r="J302" s="1465"/>
      <c r="K302" s="1465"/>
      <c r="L302" s="1465"/>
      <c r="M302" s="1465"/>
      <c r="N302" s="31"/>
      <c r="O302" s="240" t="s">
        <v>853</v>
      </c>
      <c r="P302" s="614"/>
      <c r="Q302" s="31"/>
      <c r="R302" s="31"/>
      <c r="S302" s="31"/>
      <c r="T302" s="31"/>
      <c r="U302" s="31"/>
      <c r="V302" s="31"/>
      <c r="W302" s="31"/>
      <c r="X302" s="31"/>
      <c r="Y302" s="31"/>
      <c r="Z302" s="614"/>
      <c r="AA302" s="614"/>
      <c r="AB302" s="614"/>
      <c r="AC302" s="614"/>
      <c r="AD302" s="614"/>
      <c r="AE302" s="614"/>
      <c r="AF302" s="614"/>
      <c r="AG302" s="614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9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3"/>
      <c r="BG302" s="425"/>
      <c r="BH302" s="425"/>
      <c r="BJ302" s="427"/>
    </row>
    <row r="303" spans="1:62" s="436" customFormat="1" ht="18.75">
      <c r="A303" s="617" t="s">
        <v>1606</v>
      </c>
      <c r="B303" s="618"/>
      <c r="C303" s="618"/>
      <c r="D303" s="619"/>
      <c r="E303" s="619"/>
      <c r="F303" s="1464"/>
      <c r="G303" s="1465"/>
      <c r="H303" s="1465"/>
      <c r="I303" s="1465"/>
      <c r="J303" s="1465"/>
      <c r="K303" s="1465"/>
      <c r="L303" s="1465"/>
      <c r="M303" s="1465"/>
      <c r="N303" s="31"/>
      <c r="O303" s="240" t="s">
        <v>854</v>
      </c>
      <c r="P303" s="614"/>
      <c r="Q303" s="31"/>
      <c r="R303" s="31"/>
      <c r="S303" s="31"/>
      <c r="T303" s="31"/>
      <c r="U303" s="31"/>
      <c r="V303" s="31"/>
      <c r="W303" s="31"/>
      <c r="X303" s="31"/>
      <c r="Y303" s="31"/>
      <c r="Z303" s="614"/>
      <c r="AA303" s="614"/>
      <c r="AB303" s="614"/>
      <c r="AC303" s="614"/>
      <c r="AD303" s="614"/>
      <c r="AE303" s="614"/>
      <c r="AF303" s="614"/>
      <c r="AG303" s="614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9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3"/>
      <c r="BG303" s="425"/>
      <c r="BH303" s="425"/>
      <c r="BJ303" s="427"/>
    </row>
    <row r="304" spans="1:62" s="436" customFormat="1" ht="19.5" thickBot="1">
      <c r="A304" s="772" t="s">
        <v>1607</v>
      </c>
      <c r="B304" s="773"/>
      <c r="C304" s="773"/>
      <c r="D304" s="774"/>
      <c r="E304" s="774"/>
      <c r="F304" s="1466"/>
      <c r="G304" s="1467"/>
      <c r="H304" s="1467"/>
      <c r="I304" s="1467"/>
      <c r="J304" s="1467"/>
      <c r="K304" s="1467"/>
      <c r="L304" s="1467"/>
      <c r="M304" s="1467"/>
      <c r="N304" s="31"/>
      <c r="O304" s="240" t="s">
        <v>855</v>
      </c>
      <c r="P304" s="614"/>
      <c r="Q304" s="31"/>
      <c r="R304" s="31"/>
      <c r="S304" s="31"/>
      <c r="T304" s="31"/>
      <c r="U304" s="31"/>
      <c r="V304" s="31"/>
      <c r="W304" s="31"/>
      <c r="X304" s="31"/>
      <c r="Y304" s="31"/>
      <c r="Z304" s="614"/>
      <c r="AA304" s="614"/>
      <c r="AB304" s="614"/>
      <c r="AC304" s="614"/>
      <c r="AD304" s="614"/>
      <c r="AE304" s="614"/>
      <c r="AF304" s="614"/>
      <c r="AG304" s="614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9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3"/>
      <c r="BG304" s="425"/>
      <c r="BH304" s="425"/>
      <c r="BJ304" s="427"/>
    </row>
    <row r="305" spans="1:62" s="436" customFormat="1" ht="19.5" thickTop="1">
      <c r="A305" s="775" t="s">
        <v>1608</v>
      </c>
      <c r="B305" s="203"/>
      <c r="C305" s="776"/>
      <c r="D305" s="776"/>
      <c r="E305" s="776"/>
      <c r="F305" s="1704">
        <f>F13</f>
        <v>100</v>
      </c>
      <c r="G305" s="1705"/>
      <c r="H305" s="1705"/>
      <c r="I305" s="1705"/>
      <c r="J305" s="1705"/>
      <c r="K305" s="1705"/>
      <c r="L305" s="1705"/>
      <c r="M305" s="1706"/>
      <c r="N305" s="31"/>
      <c r="O305" s="240" t="s">
        <v>1350</v>
      </c>
      <c r="P305" s="614"/>
      <c r="Q305" s="31"/>
      <c r="R305" s="31"/>
      <c r="S305" s="31"/>
      <c r="T305" s="31"/>
      <c r="U305" s="31"/>
      <c r="V305" s="31"/>
      <c r="W305" s="31"/>
      <c r="X305" s="31"/>
      <c r="Y305" s="31"/>
      <c r="Z305" s="614"/>
      <c r="AA305" s="614"/>
      <c r="AB305" s="614"/>
      <c r="AC305" s="614"/>
      <c r="AD305" s="614"/>
      <c r="AE305" s="614"/>
      <c r="AF305" s="614"/>
      <c r="AG305" s="614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9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3"/>
      <c r="BG305" s="425"/>
      <c r="BH305" s="425"/>
      <c r="BJ305" s="427"/>
    </row>
    <row r="306" spans="1:62" s="436" customFormat="1" ht="18.75">
      <c r="A306" s="617" t="s">
        <v>1612</v>
      </c>
      <c r="B306" s="618"/>
      <c r="C306" s="619"/>
      <c r="D306" s="619"/>
      <c r="E306" s="619"/>
      <c r="F306" s="1782">
        <f>100-F305</f>
        <v>0</v>
      </c>
      <c r="G306" s="1783"/>
      <c r="H306" s="1783"/>
      <c r="I306" s="1783"/>
      <c r="J306" s="1783"/>
      <c r="K306" s="1783"/>
      <c r="L306" s="1783"/>
      <c r="M306" s="1784"/>
      <c r="N306" s="31"/>
      <c r="O306" s="240" t="s">
        <v>911</v>
      </c>
      <c r="P306" s="614"/>
      <c r="Q306" s="31"/>
      <c r="R306" s="31"/>
      <c r="S306" s="31"/>
      <c r="T306" s="31"/>
      <c r="U306" s="31"/>
      <c r="V306" s="31"/>
      <c r="W306" s="31"/>
      <c r="X306" s="31"/>
      <c r="Y306" s="31"/>
      <c r="Z306" s="614"/>
      <c r="AA306" s="614"/>
      <c r="AB306" s="614"/>
      <c r="AC306" s="614"/>
      <c r="AD306" s="614"/>
      <c r="AE306" s="614"/>
      <c r="AF306" s="614"/>
      <c r="AG306" s="614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9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3"/>
      <c r="BG306" s="425"/>
      <c r="BH306" s="425"/>
      <c r="BJ306" s="427"/>
    </row>
    <row r="307" spans="1:62" s="436" customFormat="1" ht="19.5" thickBot="1">
      <c r="A307" s="772" t="s">
        <v>1611</v>
      </c>
      <c r="B307" s="773"/>
      <c r="C307" s="774"/>
      <c r="D307" s="774"/>
      <c r="E307" s="774"/>
      <c r="F307" s="1785">
        <f>SUM(F305:M306)</f>
        <v>100</v>
      </c>
      <c r="G307" s="1786"/>
      <c r="H307" s="1786"/>
      <c r="I307" s="1786"/>
      <c r="J307" s="1786"/>
      <c r="K307" s="1786"/>
      <c r="L307" s="1786"/>
      <c r="M307" s="1787"/>
      <c r="N307" s="31"/>
      <c r="O307" s="186"/>
      <c r="P307" s="614"/>
      <c r="Q307" s="31"/>
      <c r="R307" s="31"/>
      <c r="S307" s="31"/>
      <c r="T307" s="31"/>
      <c r="U307" s="31"/>
      <c r="V307" s="31"/>
      <c r="W307" s="31"/>
      <c r="X307" s="31"/>
      <c r="Y307" s="31"/>
      <c r="Z307" s="614"/>
      <c r="AA307" s="614"/>
      <c r="AB307" s="614"/>
      <c r="AC307" s="614"/>
      <c r="AD307" s="614"/>
      <c r="AE307" s="614"/>
      <c r="AF307" s="614"/>
      <c r="AG307" s="614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9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3"/>
      <c r="BG307" s="425"/>
      <c r="BH307" s="425"/>
      <c r="BJ307" s="427"/>
    </row>
    <row r="308" spans="1:62" s="436" customFormat="1" ht="19.5" thickTop="1">
      <c r="A308" s="769" t="s">
        <v>860</v>
      </c>
      <c r="B308" s="770"/>
      <c r="C308" s="771"/>
      <c r="D308" s="771"/>
      <c r="E308" s="771"/>
      <c r="F308" s="1598"/>
      <c r="G308" s="1599"/>
      <c r="H308" s="1599"/>
      <c r="I308" s="1599"/>
      <c r="J308" s="1599"/>
      <c r="K308" s="1599"/>
      <c r="L308" s="1599"/>
      <c r="M308" s="1599"/>
      <c r="N308" s="31"/>
      <c r="O308" s="240" t="s">
        <v>860</v>
      </c>
      <c r="P308" s="614"/>
      <c r="Q308" s="31"/>
      <c r="R308" s="31"/>
      <c r="S308" s="31"/>
      <c r="T308" s="31"/>
      <c r="U308" s="31"/>
      <c r="V308" s="31"/>
      <c r="W308" s="31"/>
      <c r="X308" s="31"/>
      <c r="Y308" s="31"/>
      <c r="Z308" s="614"/>
      <c r="AA308" s="614"/>
      <c r="AB308" s="614"/>
      <c r="AC308" s="614"/>
      <c r="AD308" s="614"/>
      <c r="AE308" s="614"/>
      <c r="AF308" s="614"/>
      <c r="AG308" s="614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9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3"/>
      <c r="BG308" s="425"/>
      <c r="BH308" s="425"/>
      <c r="BJ308" s="427"/>
    </row>
    <row r="309" spans="1:62" s="436" customFormat="1" ht="18.75">
      <c r="A309" s="177" t="s">
        <v>861</v>
      </c>
      <c r="B309" s="178"/>
      <c r="C309" s="117"/>
      <c r="D309" s="117"/>
      <c r="E309" s="117"/>
      <c r="F309" s="1193"/>
      <c r="G309" s="1194"/>
      <c r="H309" s="1194"/>
      <c r="I309" s="1194"/>
      <c r="J309" s="1194"/>
      <c r="K309" s="1194"/>
      <c r="L309" s="1194"/>
      <c r="M309" s="1194"/>
      <c r="N309" s="31"/>
      <c r="O309" s="240" t="s">
        <v>861</v>
      </c>
      <c r="P309" s="614"/>
      <c r="Q309" s="31"/>
      <c r="R309" s="31"/>
      <c r="S309" s="31"/>
      <c r="T309" s="31"/>
      <c r="U309" s="31"/>
      <c r="V309" s="31"/>
      <c r="W309" s="31"/>
      <c r="X309" s="31"/>
      <c r="Y309" s="31"/>
      <c r="Z309" s="614"/>
      <c r="AA309" s="614"/>
      <c r="AB309" s="614"/>
      <c r="AC309" s="614"/>
      <c r="AD309" s="614"/>
      <c r="AE309" s="614"/>
      <c r="AF309" s="614"/>
      <c r="AG309" s="614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9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3"/>
      <c r="BG309" s="425"/>
      <c r="BH309" s="425"/>
      <c r="BJ309" s="427"/>
    </row>
    <row r="310" spans="1:62" s="436" customFormat="1" ht="18.75">
      <c r="A310" s="177" t="s">
        <v>862</v>
      </c>
      <c r="B310" s="178"/>
      <c r="C310" s="117"/>
      <c r="D310" s="117"/>
      <c r="E310" s="117"/>
      <c r="F310" s="1193"/>
      <c r="G310" s="1194"/>
      <c r="H310" s="1194"/>
      <c r="I310" s="1194"/>
      <c r="J310" s="1194"/>
      <c r="K310" s="1194"/>
      <c r="L310" s="1194"/>
      <c r="M310" s="1194"/>
      <c r="N310" s="31"/>
      <c r="O310" s="240" t="s">
        <v>862</v>
      </c>
      <c r="P310" s="614"/>
      <c r="Q310" s="31"/>
      <c r="R310" s="31"/>
      <c r="S310" s="31"/>
      <c r="T310" s="31"/>
      <c r="U310" s="31"/>
      <c r="V310" s="31"/>
      <c r="W310" s="31"/>
      <c r="X310" s="31"/>
      <c r="Y310" s="31"/>
      <c r="Z310" s="614"/>
      <c r="AA310" s="614"/>
      <c r="AB310" s="614"/>
      <c r="AC310" s="614"/>
      <c r="AD310" s="614"/>
      <c r="AE310" s="614"/>
      <c r="AF310" s="614"/>
      <c r="AG310" s="614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9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3"/>
      <c r="BG310" s="425"/>
      <c r="BH310" s="425"/>
      <c r="BJ310" s="427"/>
    </row>
    <row r="311" spans="1:62" s="436" customFormat="1" ht="18.75">
      <c r="A311" s="240" t="s">
        <v>1426</v>
      </c>
      <c r="B311" s="241"/>
      <c r="C311" s="242"/>
      <c r="D311" s="242"/>
      <c r="E311" s="242"/>
      <c r="F311" s="1773"/>
      <c r="G311" s="1774"/>
      <c r="H311" s="1774"/>
      <c r="I311" s="1774"/>
      <c r="J311" s="1774"/>
      <c r="K311" s="1774"/>
      <c r="L311" s="1774"/>
      <c r="M311" s="1774"/>
      <c r="N311" s="31"/>
      <c r="O311" s="240"/>
      <c r="P311" s="614"/>
      <c r="Q311" s="31"/>
      <c r="R311" s="31"/>
      <c r="S311" s="31"/>
      <c r="T311" s="31"/>
      <c r="U311" s="31"/>
      <c r="V311" s="31"/>
      <c r="W311" s="31"/>
      <c r="X311" s="31"/>
      <c r="Y311" s="31"/>
      <c r="Z311" s="614"/>
      <c r="AA311" s="614"/>
      <c r="AB311" s="614"/>
      <c r="AC311" s="614"/>
      <c r="AD311" s="614"/>
      <c r="AE311" s="614"/>
      <c r="AF311" s="614"/>
      <c r="AG311" s="614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9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3"/>
      <c r="BG311" s="425"/>
      <c r="BH311" s="425"/>
      <c r="BJ311" s="427"/>
    </row>
    <row r="312" spans="1:62" s="436" customFormat="1" ht="18.75">
      <c r="A312" s="177" t="s">
        <v>1427</v>
      </c>
      <c r="B312" s="178"/>
      <c r="C312" s="117"/>
      <c r="D312" s="117"/>
      <c r="E312" s="117"/>
      <c r="F312" s="1702">
        <v>5</v>
      </c>
      <c r="G312" s="1703"/>
      <c r="H312" s="1703"/>
      <c r="I312" s="1703"/>
      <c r="J312" s="1703"/>
      <c r="K312" s="1703"/>
      <c r="L312" s="1703"/>
      <c r="M312" s="1703"/>
      <c r="N312" s="31"/>
      <c r="O312" s="240" t="s">
        <v>1427</v>
      </c>
      <c r="P312" s="614"/>
      <c r="Q312" s="31"/>
      <c r="R312" s="31"/>
      <c r="S312" s="31"/>
      <c r="T312" s="31"/>
      <c r="U312" s="31"/>
      <c r="V312" s="31"/>
      <c r="W312" s="31"/>
      <c r="X312" s="31"/>
      <c r="Y312" s="31"/>
      <c r="Z312" s="614"/>
      <c r="AA312" s="614"/>
      <c r="AB312" s="614"/>
      <c r="AC312" s="614"/>
      <c r="AD312" s="614"/>
      <c r="AE312" s="614"/>
      <c r="AF312" s="614"/>
      <c r="AG312" s="614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9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3"/>
      <c r="BG312" s="425"/>
      <c r="BH312" s="425"/>
      <c r="BJ312" s="427"/>
    </row>
    <row r="313" spans="1:62" s="436" customFormat="1" ht="18.75">
      <c r="A313" s="177" t="s">
        <v>1431</v>
      </c>
      <c r="B313" s="178"/>
      <c r="C313" s="117"/>
      <c r="D313" s="117"/>
      <c r="E313" s="117"/>
      <c r="F313" s="1702">
        <v>5</v>
      </c>
      <c r="G313" s="1703"/>
      <c r="H313" s="1703"/>
      <c r="I313" s="1703"/>
      <c r="J313" s="1703"/>
      <c r="K313" s="1703"/>
      <c r="L313" s="1703"/>
      <c r="M313" s="1703"/>
      <c r="N313" s="31"/>
      <c r="O313" s="240" t="s">
        <v>1431</v>
      </c>
      <c r="P313" s="614"/>
      <c r="Q313" s="31"/>
      <c r="R313" s="31"/>
      <c r="S313" s="31"/>
      <c r="T313" s="31"/>
      <c r="U313" s="31"/>
      <c r="V313" s="31"/>
      <c r="W313" s="31"/>
      <c r="X313" s="31"/>
      <c r="Y313" s="31"/>
      <c r="Z313" s="614"/>
      <c r="AA313" s="614"/>
      <c r="AB313" s="614"/>
      <c r="AC313" s="614"/>
      <c r="AD313" s="614"/>
      <c r="AE313" s="614"/>
      <c r="AF313" s="614"/>
      <c r="AG313" s="614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9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3"/>
      <c r="BG313" s="425"/>
      <c r="BH313" s="425"/>
      <c r="BJ313" s="427"/>
    </row>
    <row r="314" spans="1:62" s="436" customFormat="1" ht="19.5" thickBo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614"/>
      <c r="P314" s="614"/>
      <c r="Q314" s="31"/>
      <c r="R314" s="31"/>
      <c r="S314" s="31"/>
      <c r="T314" s="31"/>
      <c r="U314" s="31"/>
      <c r="V314" s="31"/>
      <c r="W314" s="31"/>
      <c r="X314" s="31"/>
      <c r="Y314" s="31"/>
      <c r="Z314" s="614"/>
      <c r="AA314" s="614"/>
      <c r="AB314" s="614"/>
      <c r="AC314" s="614"/>
      <c r="AD314" s="614"/>
      <c r="AE314" s="614"/>
      <c r="AF314" s="614"/>
      <c r="AG314" s="614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9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3"/>
      <c r="BG314" s="425"/>
      <c r="BH314" s="425"/>
      <c r="BJ314" s="427"/>
    </row>
    <row r="315" spans="1:62" ht="25.5" thickTop="1">
      <c r="A315" s="483" t="s">
        <v>1581</v>
      </c>
      <c r="B315" s="484"/>
      <c r="C315" s="484"/>
      <c r="D315" s="484"/>
      <c r="E315" s="484"/>
      <c r="F315" s="484"/>
      <c r="G315" s="484"/>
      <c r="H315" s="484"/>
      <c r="I315" s="484"/>
      <c r="J315" s="484"/>
      <c r="K315" s="484"/>
      <c r="L315" s="484"/>
      <c r="M315" s="484"/>
      <c r="N315" s="484"/>
      <c r="O315" s="484"/>
      <c r="P315" s="484"/>
      <c r="Q315" s="484"/>
      <c r="R315" s="484"/>
      <c r="S315" s="484"/>
      <c r="T315" s="484"/>
      <c r="U315" s="484"/>
      <c r="V315" s="484"/>
      <c r="W315" s="484"/>
      <c r="X315" s="484"/>
      <c r="Y315" s="484"/>
      <c r="Z315" s="484"/>
      <c r="AA315" s="484"/>
      <c r="AB315" s="484"/>
      <c r="AC315" s="484"/>
      <c r="AD315" s="484"/>
      <c r="AE315" s="484"/>
      <c r="AF315" s="484"/>
      <c r="AG315" s="484"/>
      <c r="AH315" s="484"/>
      <c r="AI315" s="484"/>
      <c r="AJ315" s="484"/>
      <c r="AK315" s="484"/>
      <c r="AL315" s="484"/>
      <c r="AM315" s="484"/>
      <c r="AN315" s="484"/>
      <c r="AO315" s="484"/>
      <c r="AP315" s="484"/>
      <c r="AQ315" s="484"/>
      <c r="AR315" s="484"/>
      <c r="AS315" s="484"/>
      <c r="AT315" s="484"/>
      <c r="AU315" s="484"/>
      <c r="AV315" s="484"/>
      <c r="AW315" s="484"/>
      <c r="AX315" s="484"/>
      <c r="AY315" s="484"/>
      <c r="AZ315" s="484"/>
      <c r="BA315" s="484"/>
      <c r="BB315" s="484"/>
      <c r="BC315" s="484"/>
      <c r="BD315" s="484"/>
      <c r="BE315" s="485"/>
      <c r="BF315" s="33"/>
      <c r="BG315" s="425"/>
      <c r="BH315" s="425"/>
      <c r="BJ315" s="427"/>
    </row>
    <row r="316" spans="1:62" s="436" customFormat="1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133"/>
      <c r="U316" s="133"/>
      <c r="V316" s="133"/>
      <c r="W316" s="133"/>
      <c r="X316" s="133"/>
      <c r="Y316" s="133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9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3"/>
      <c r="BG316" s="425"/>
      <c r="BH316" s="425"/>
      <c r="BJ316" s="427"/>
    </row>
    <row r="317" spans="1:62" ht="26.25" customHeight="1">
      <c r="A317" s="516" t="s">
        <v>689</v>
      </c>
      <c r="B317" s="486"/>
      <c r="C317" s="486"/>
      <c r="D317" s="486"/>
      <c r="E317" s="486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9"/>
      <c r="AT317" s="31"/>
      <c r="AU317" s="31"/>
      <c r="AV317" s="31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425"/>
      <c r="BH317" s="425"/>
      <c r="BJ317" s="427"/>
    </row>
    <row r="318" spans="1:62" ht="16.5" thickBot="1">
      <c r="A318" s="517" t="s">
        <v>200</v>
      </c>
      <c r="B318" s="1129"/>
      <c r="C318" s="1129"/>
      <c r="D318" s="1129"/>
      <c r="E318" s="1302" t="s">
        <v>683</v>
      </c>
      <c r="F318" s="1302"/>
      <c r="G318" s="1302"/>
      <c r="H318" s="1302"/>
      <c r="I318" s="1302"/>
      <c r="J318" s="1302"/>
      <c r="K318" s="1295" t="s">
        <v>685</v>
      </c>
      <c r="L318" s="1459"/>
      <c r="M318" s="1459"/>
      <c r="N318" s="1459"/>
      <c r="O318" s="1459"/>
      <c r="P318" s="1459"/>
      <c r="Q318" s="1459"/>
      <c r="R318" s="1459"/>
      <c r="S318" s="1459"/>
      <c r="T318" s="1459"/>
      <c r="U318" s="1459"/>
      <c r="V318" s="1459"/>
      <c r="W318" s="1459"/>
      <c r="X318" s="1459"/>
      <c r="Y318" s="1459"/>
      <c r="Z318" s="1459"/>
      <c r="AA318" s="1459"/>
      <c r="AB318" s="1459"/>
      <c r="AC318" s="1459"/>
      <c r="AD318" s="1459"/>
      <c r="AE318" s="1459"/>
      <c r="AF318" s="1459"/>
      <c r="AG318" s="1459"/>
      <c r="AH318" s="1459"/>
      <c r="AI318" s="1459"/>
      <c r="AJ318" s="1459"/>
      <c r="AK318" s="1459"/>
      <c r="AL318" s="1459"/>
      <c r="AM318" s="1459"/>
      <c r="AN318" s="1459"/>
      <c r="AO318" s="1459"/>
      <c r="AP318" s="1459"/>
      <c r="AQ318" s="1459"/>
      <c r="AR318" s="1459"/>
      <c r="AS318" s="1459"/>
      <c r="AT318" s="1460"/>
      <c r="AU318" s="1302" t="s">
        <v>662</v>
      </c>
      <c r="AV318" s="1302"/>
      <c r="AW318" s="1302"/>
      <c r="AX318" s="1302"/>
      <c r="AY318" s="1302"/>
      <c r="AZ318" s="1303"/>
      <c r="BA318" s="33"/>
      <c r="BB318" s="33"/>
      <c r="BC318" s="33"/>
      <c r="BD318" s="33"/>
      <c r="BE318" s="33"/>
      <c r="BF318" s="33"/>
      <c r="BG318" s="425"/>
      <c r="BH318" s="425"/>
      <c r="BJ318" s="427"/>
    </row>
    <row r="319" spans="1:62" ht="16.5" thickBot="1">
      <c r="A319" s="518" t="s">
        <v>411</v>
      </c>
      <c r="B319" s="1350" t="s">
        <v>686</v>
      </c>
      <c r="C319" s="1350"/>
      <c r="D319" s="1350"/>
      <c r="E319" s="1294" t="s">
        <v>684</v>
      </c>
      <c r="F319" s="1294"/>
      <c r="G319" s="1294"/>
      <c r="H319" s="1294"/>
      <c r="I319" s="1294"/>
      <c r="J319" s="1294"/>
      <c r="K319" s="1131">
        <v>2008</v>
      </c>
      <c r="L319" s="1131"/>
      <c r="M319" s="1131"/>
      <c r="N319" s="1131"/>
      <c r="O319" s="1131"/>
      <c r="P319" s="1131"/>
      <c r="Q319" s="1131">
        <v>2009</v>
      </c>
      <c r="R319" s="1131"/>
      <c r="S319" s="1131"/>
      <c r="T319" s="1131"/>
      <c r="U319" s="1131"/>
      <c r="V319" s="1131"/>
      <c r="W319" s="1131">
        <v>2010</v>
      </c>
      <c r="X319" s="1131"/>
      <c r="Y319" s="1131"/>
      <c r="Z319" s="1131"/>
      <c r="AA319" s="1131"/>
      <c r="AB319" s="1131"/>
      <c r="AC319" s="1131">
        <v>2011</v>
      </c>
      <c r="AD319" s="1131"/>
      <c r="AE319" s="1131"/>
      <c r="AF319" s="1131"/>
      <c r="AG319" s="1131"/>
      <c r="AH319" s="1131"/>
      <c r="AI319" s="1131">
        <v>2012</v>
      </c>
      <c r="AJ319" s="1131"/>
      <c r="AK319" s="1131"/>
      <c r="AL319" s="1131"/>
      <c r="AM319" s="1131"/>
      <c r="AN319" s="1131"/>
      <c r="AO319" s="1131" t="s">
        <v>225</v>
      </c>
      <c r="AP319" s="1131"/>
      <c r="AQ319" s="1131"/>
      <c r="AR319" s="1131"/>
      <c r="AS319" s="1131"/>
      <c r="AT319" s="1131"/>
      <c r="AU319" s="1294" t="s">
        <v>687</v>
      </c>
      <c r="AV319" s="1294"/>
      <c r="AW319" s="1294"/>
      <c r="AX319" s="1294"/>
      <c r="AY319" s="1294"/>
      <c r="AZ319" s="1295"/>
      <c r="BA319" s="33"/>
      <c r="BB319" s="33"/>
      <c r="BC319" s="33"/>
      <c r="BD319" s="33"/>
      <c r="BE319" s="33"/>
      <c r="BF319" s="33"/>
      <c r="BG319" s="425"/>
      <c r="BH319" s="425"/>
      <c r="BJ319" s="427"/>
    </row>
    <row r="320" spans="1:62" ht="16.5" thickBot="1">
      <c r="A320" s="519">
        <v>1</v>
      </c>
      <c r="B320" s="1468">
        <v>2007</v>
      </c>
      <c r="C320" s="1468"/>
      <c r="D320" s="1469"/>
      <c r="E320" s="1096"/>
      <c r="F320" s="1097"/>
      <c r="G320" s="1097"/>
      <c r="H320" s="1097"/>
      <c r="I320" s="1097"/>
      <c r="J320" s="1098"/>
      <c r="K320" s="1096">
        <v>0</v>
      </c>
      <c r="L320" s="1097"/>
      <c r="M320" s="1097"/>
      <c r="N320" s="1097"/>
      <c r="O320" s="1097"/>
      <c r="P320" s="1098"/>
      <c r="Q320" s="1096"/>
      <c r="R320" s="1097"/>
      <c r="S320" s="1097"/>
      <c r="T320" s="1097"/>
      <c r="U320" s="1097"/>
      <c r="V320" s="1098"/>
      <c r="W320" s="1096"/>
      <c r="X320" s="1097"/>
      <c r="Y320" s="1097"/>
      <c r="Z320" s="1097"/>
      <c r="AA320" s="1097"/>
      <c r="AB320" s="1098"/>
      <c r="AC320" s="1096"/>
      <c r="AD320" s="1097"/>
      <c r="AE320" s="1097"/>
      <c r="AF320" s="1097"/>
      <c r="AG320" s="1097"/>
      <c r="AH320" s="1098"/>
      <c r="AI320" s="1246"/>
      <c r="AJ320" s="1097"/>
      <c r="AK320" s="1097"/>
      <c r="AL320" s="1097"/>
      <c r="AM320" s="1097"/>
      <c r="AN320" s="1098"/>
      <c r="AO320" s="1298">
        <f>SUM(K320:AN320)</f>
        <v>0</v>
      </c>
      <c r="AP320" s="1299"/>
      <c r="AQ320" s="1299"/>
      <c r="AR320" s="1299"/>
      <c r="AS320" s="1299"/>
      <c r="AT320" s="1300"/>
      <c r="AU320" s="1317">
        <f t="shared" ref="AU320:AU325" si="2">E320-AO320</f>
        <v>0</v>
      </c>
      <c r="AV320" s="1318"/>
      <c r="AW320" s="1318"/>
      <c r="AX320" s="1318"/>
      <c r="AY320" s="1318"/>
      <c r="AZ320" s="1319"/>
      <c r="BA320" s="33"/>
      <c r="BB320" s="33"/>
      <c r="BC320" s="33"/>
      <c r="BD320" s="33"/>
      <c r="BE320" s="33"/>
      <c r="BF320" s="33"/>
      <c r="BG320" s="425"/>
      <c r="BH320" s="425"/>
      <c r="BJ320" s="427"/>
    </row>
    <row r="321" spans="1:62" ht="16.5" thickBot="1">
      <c r="A321" s="518">
        <v>2</v>
      </c>
      <c r="B321" s="1350">
        <v>2008</v>
      </c>
      <c r="C321" s="1350"/>
      <c r="D321" s="1351"/>
      <c r="E321" s="1096"/>
      <c r="F321" s="1097"/>
      <c r="G321" s="1097"/>
      <c r="H321" s="1097"/>
      <c r="I321" s="1097"/>
      <c r="J321" s="1098"/>
      <c r="K321" s="31"/>
      <c r="L321" s="31"/>
      <c r="M321" s="31"/>
      <c r="N321" s="31"/>
      <c r="O321" s="31"/>
      <c r="P321" s="31"/>
      <c r="Q321" s="1096"/>
      <c r="R321" s="1097"/>
      <c r="S321" s="1097"/>
      <c r="T321" s="1097"/>
      <c r="U321" s="1097"/>
      <c r="V321" s="1098"/>
      <c r="W321" s="1096">
        <v>0</v>
      </c>
      <c r="X321" s="1097"/>
      <c r="Y321" s="1097"/>
      <c r="Z321" s="1097"/>
      <c r="AA321" s="1097"/>
      <c r="AB321" s="1098"/>
      <c r="AC321" s="1096"/>
      <c r="AD321" s="1097"/>
      <c r="AE321" s="1097"/>
      <c r="AF321" s="1097"/>
      <c r="AG321" s="1097"/>
      <c r="AH321" s="1098"/>
      <c r="AI321" s="1246"/>
      <c r="AJ321" s="1097"/>
      <c r="AK321" s="1097"/>
      <c r="AL321" s="1097"/>
      <c r="AM321" s="1097"/>
      <c r="AN321" s="1098"/>
      <c r="AO321" s="1298">
        <f>SUM(Q321:AN321)</f>
        <v>0</v>
      </c>
      <c r="AP321" s="1299"/>
      <c r="AQ321" s="1299"/>
      <c r="AR321" s="1299"/>
      <c r="AS321" s="1299"/>
      <c r="AT321" s="1300"/>
      <c r="AU321" s="1298">
        <f t="shared" si="2"/>
        <v>0</v>
      </c>
      <c r="AV321" s="1299"/>
      <c r="AW321" s="1299"/>
      <c r="AX321" s="1299"/>
      <c r="AY321" s="1299"/>
      <c r="AZ321" s="1304"/>
      <c r="BA321" s="33"/>
      <c r="BB321" s="33"/>
      <c r="BC321" s="33"/>
      <c r="BD321" s="33"/>
      <c r="BE321" s="33"/>
      <c r="BF321" s="33"/>
      <c r="BG321" s="425"/>
      <c r="BH321" s="425"/>
      <c r="BJ321" s="427"/>
    </row>
    <row r="322" spans="1:62" ht="16.5" thickBot="1">
      <c r="A322" s="518">
        <v>3</v>
      </c>
      <c r="B322" s="1350">
        <v>2009</v>
      </c>
      <c r="C322" s="1350"/>
      <c r="D322" s="1351"/>
      <c r="E322" s="1096"/>
      <c r="F322" s="1097"/>
      <c r="G322" s="1097"/>
      <c r="H322" s="1097"/>
      <c r="I322" s="1097"/>
      <c r="J322" s="1098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1096">
        <v>0</v>
      </c>
      <c r="X322" s="1097"/>
      <c r="Y322" s="1097"/>
      <c r="Z322" s="1097"/>
      <c r="AA322" s="1097"/>
      <c r="AB322" s="1098"/>
      <c r="AC322" s="1096"/>
      <c r="AD322" s="1097"/>
      <c r="AE322" s="1097"/>
      <c r="AF322" s="1097"/>
      <c r="AG322" s="1097"/>
      <c r="AH322" s="1098"/>
      <c r="AI322" s="1246"/>
      <c r="AJ322" s="1097"/>
      <c r="AK322" s="1097"/>
      <c r="AL322" s="1097"/>
      <c r="AM322" s="1097"/>
      <c r="AN322" s="1098"/>
      <c r="AO322" s="1298">
        <f>SUM(W322:AN322)</f>
        <v>0</v>
      </c>
      <c r="AP322" s="1299"/>
      <c r="AQ322" s="1299"/>
      <c r="AR322" s="1299"/>
      <c r="AS322" s="1299"/>
      <c r="AT322" s="1300"/>
      <c r="AU322" s="1298">
        <f t="shared" si="2"/>
        <v>0</v>
      </c>
      <c r="AV322" s="1299"/>
      <c r="AW322" s="1299"/>
      <c r="AX322" s="1299"/>
      <c r="AY322" s="1299"/>
      <c r="AZ322" s="1304"/>
      <c r="BA322" s="33"/>
      <c r="BB322" s="33"/>
      <c r="BC322" s="33"/>
      <c r="BD322" s="33"/>
      <c r="BE322" s="33"/>
      <c r="BF322" s="33"/>
      <c r="BG322" s="425"/>
      <c r="BH322" s="425"/>
      <c r="BJ322" s="427"/>
    </row>
    <row r="323" spans="1:62" ht="16.5" thickBot="1">
      <c r="A323" s="518">
        <v>4</v>
      </c>
      <c r="B323" s="1350">
        <v>2010</v>
      </c>
      <c r="C323" s="1350"/>
      <c r="D323" s="1351"/>
      <c r="E323" s="1096"/>
      <c r="F323" s="1097"/>
      <c r="G323" s="1097"/>
      <c r="H323" s="1097"/>
      <c r="I323" s="1097"/>
      <c r="J323" s="1098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1096">
        <v>0</v>
      </c>
      <c r="AD323" s="1097"/>
      <c r="AE323" s="1097"/>
      <c r="AF323" s="1097"/>
      <c r="AG323" s="1097"/>
      <c r="AH323" s="1098"/>
      <c r="AI323" s="1311">
        <v>0</v>
      </c>
      <c r="AJ323" s="1312"/>
      <c r="AK323" s="1312"/>
      <c r="AL323" s="1312"/>
      <c r="AM323" s="1312"/>
      <c r="AN323" s="1313"/>
      <c r="AO323" s="1298">
        <f>SUM(AC323:AN323)</f>
        <v>0</v>
      </c>
      <c r="AP323" s="1299"/>
      <c r="AQ323" s="1299"/>
      <c r="AR323" s="1299"/>
      <c r="AS323" s="1299"/>
      <c r="AT323" s="1300"/>
      <c r="AU323" s="1298">
        <f t="shared" si="2"/>
        <v>0</v>
      </c>
      <c r="AV323" s="1299"/>
      <c r="AW323" s="1299"/>
      <c r="AX323" s="1299"/>
      <c r="AY323" s="1299"/>
      <c r="AZ323" s="1304"/>
      <c r="BA323" s="33"/>
      <c r="BB323" s="33"/>
      <c r="BC323" s="33"/>
      <c r="BD323" s="33"/>
      <c r="BE323" s="33"/>
      <c r="BF323" s="33"/>
      <c r="BG323" s="425"/>
      <c r="BH323" s="425"/>
      <c r="BJ323" s="427"/>
    </row>
    <row r="324" spans="1:62" ht="16.5" thickBot="1">
      <c r="A324" s="518">
        <v>5</v>
      </c>
      <c r="B324" s="1350">
        <v>2011</v>
      </c>
      <c r="C324" s="1350"/>
      <c r="D324" s="1351"/>
      <c r="E324" s="1096">
        <f>B.Uspjeha!AO167</f>
        <v>75401</v>
      </c>
      <c r="F324" s="1097"/>
      <c r="G324" s="1097"/>
      <c r="H324" s="1097"/>
      <c r="I324" s="1097"/>
      <c r="J324" s="1098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1096">
        <v>0</v>
      </c>
      <c r="AJ324" s="1097"/>
      <c r="AK324" s="1097"/>
      <c r="AL324" s="1097"/>
      <c r="AM324" s="1097"/>
      <c r="AN324" s="1098"/>
      <c r="AO324" s="1298">
        <f>AI324</f>
        <v>0</v>
      </c>
      <c r="AP324" s="1299"/>
      <c r="AQ324" s="1299"/>
      <c r="AR324" s="1299"/>
      <c r="AS324" s="1299"/>
      <c r="AT324" s="1300"/>
      <c r="AU324" s="1298">
        <f t="shared" si="2"/>
        <v>75401</v>
      </c>
      <c r="AV324" s="1299"/>
      <c r="AW324" s="1299"/>
      <c r="AX324" s="1299"/>
      <c r="AY324" s="1299"/>
      <c r="AZ324" s="1304"/>
      <c r="BA324" s="33"/>
      <c r="BB324" s="33"/>
      <c r="BC324" s="33"/>
      <c r="BD324" s="33"/>
      <c r="BE324" s="33"/>
      <c r="BF324" s="33"/>
      <c r="BG324" s="425"/>
      <c r="BH324" s="425"/>
      <c r="BJ324" s="427"/>
    </row>
    <row r="325" spans="1:62" ht="16.5" thickBot="1">
      <c r="A325" s="517">
        <v>6</v>
      </c>
      <c r="B325" s="1129">
        <v>2012</v>
      </c>
      <c r="C325" s="1129"/>
      <c r="D325" s="1130"/>
      <c r="E325" s="1672" t="e">
        <f>B.Uspjeha!AG167</f>
        <v>#REF!</v>
      </c>
      <c r="F325" s="1673"/>
      <c r="G325" s="1673"/>
      <c r="H325" s="1673"/>
      <c r="I325" s="1673"/>
      <c r="J325" s="1674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1298" t="e">
        <f t="shared" si="2"/>
        <v>#REF!</v>
      </c>
      <c r="AV325" s="1299"/>
      <c r="AW325" s="1299"/>
      <c r="AX325" s="1299"/>
      <c r="AY325" s="1299"/>
      <c r="AZ325" s="1304"/>
      <c r="BA325" s="33"/>
      <c r="BB325" s="33"/>
      <c r="BC325" s="33"/>
      <c r="BD325" s="33"/>
      <c r="BE325" s="33"/>
      <c r="BF325" s="33"/>
      <c r="BG325" s="425"/>
      <c r="BH325" s="425"/>
      <c r="BJ325" s="427"/>
    </row>
    <row r="326" spans="1:62" ht="15.75">
      <c r="A326" s="497"/>
      <c r="B326" s="1458" t="s">
        <v>664</v>
      </c>
      <c r="C326" s="1458"/>
      <c r="D326" s="1458"/>
      <c r="E326" s="1108" t="e">
        <f>SUM(E320:J325)</f>
        <v>#REF!</v>
      </c>
      <c r="F326" s="1109"/>
      <c r="G326" s="1109"/>
      <c r="H326" s="1109"/>
      <c r="I326" s="1109"/>
      <c r="J326" s="1110"/>
      <c r="K326" s="1108">
        <f>K320</f>
        <v>0</v>
      </c>
      <c r="L326" s="1109"/>
      <c r="M326" s="1109"/>
      <c r="N326" s="1109"/>
      <c r="O326" s="1109"/>
      <c r="P326" s="1110"/>
      <c r="Q326" s="1108">
        <f>SUM(Q320:V321)</f>
        <v>0</v>
      </c>
      <c r="R326" s="1109"/>
      <c r="S326" s="1109"/>
      <c r="T326" s="1109"/>
      <c r="U326" s="1109"/>
      <c r="V326" s="1110"/>
      <c r="W326" s="1108">
        <f>SUM(W320:AB322)</f>
        <v>0</v>
      </c>
      <c r="X326" s="1109"/>
      <c r="Y326" s="1109"/>
      <c r="Z326" s="1109"/>
      <c r="AA326" s="1109"/>
      <c r="AB326" s="1110"/>
      <c r="AC326" s="1108">
        <f>SUM(AC320:AH323)</f>
        <v>0</v>
      </c>
      <c r="AD326" s="1109"/>
      <c r="AE326" s="1109"/>
      <c r="AF326" s="1109"/>
      <c r="AG326" s="1109"/>
      <c r="AH326" s="1110"/>
      <c r="AI326" s="1108">
        <f>SUM(AI320:AN324)</f>
        <v>0</v>
      </c>
      <c r="AJ326" s="1109"/>
      <c r="AK326" s="1109"/>
      <c r="AL326" s="1109"/>
      <c r="AM326" s="1109"/>
      <c r="AN326" s="1110"/>
      <c r="AO326" s="1108">
        <f>SUM(AO320:AT324)</f>
        <v>0</v>
      </c>
      <c r="AP326" s="1109"/>
      <c r="AQ326" s="1109"/>
      <c r="AR326" s="1109"/>
      <c r="AS326" s="1109"/>
      <c r="AT326" s="1110"/>
      <c r="AU326" s="1308" t="e">
        <f>SUM(AU321:AZ325)</f>
        <v>#REF!</v>
      </c>
      <c r="AV326" s="1309"/>
      <c r="AW326" s="1309"/>
      <c r="AX326" s="1309"/>
      <c r="AY326" s="1309"/>
      <c r="AZ326" s="1310"/>
      <c r="BA326" s="33"/>
      <c r="BB326" s="33"/>
      <c r="BC326" s="33"/>
      <c r="BD326" s="33"/>
      <c r="BE326" s="33"/>
      <c r="BF326" s="33"/>
      <c r="BG326" s="425"/>
      <c r="BH326" s="425"/>
      <c r="BJ326" s="427"/>
    </row>
    <row r="327" spans="1:62" ht="15.75">
      <c r="A327" s="486"/>
      <c r="B327" s="520" t="s">
        <v>660</v>
      </c>
      <c r="C327" s="486"/>
      <c r="D327" s="486"/>
      <c r="E327" s="486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1296" t="e">
        <f>E326-E325-K326-Q326-W326-AC326-AI326</f>
        <v>#REF!</v>
      </c>
      <c r="AJ327" s="1281"/>
      <c r="AK327" s="1281"/>
      <c r="AL327" s="1281"/>
      <c r="AM327" s="1281"/>
      <c r="AN327" s="1281"/>
      <c r="AO327" s="31"/>
      <c r="AP327" s="31"/>
      <c r="AQ327" s="31"/>
      <c r="AR327" s="31"/>
      <c r="AS327" s="39"/>
      <c r="AT327" s="31"/>
      <c r="AU327" s="1296" t="e">
        <f>AU326-U442-AU325</f>
        <v>#REF!</v>
      </c>
      <c r="AV327" s="1281"/>
      <c r="AW327" s="1281"/>
      <c r="AX327" s="1281"/>
      <c r="AY327" s="1281"/>
      <c r="AZ327" s="1281"/>
      <c r="BA327" s="33"/>
      <c r="BB327" s="33"/>
      <c r="BC327" s="33"/>
      <c r="BD327" s="33"/>
      <c r="BE327" s="33"/>
      <c r="BF327" s="33"/>
      <c r="BG327" s="425"/>
      <c r="BH327" s="425"/>
      <c r="BJ327" s="427"/>
    </row>
    <row r="328" spans="1:62" ht="25.5" customHeight="1">
      <c r="A328" s="486"/>
      <c r="B328" s="780" t="s">
        <v>688</v>
      </c>
      <c r="C328" s="486"/>
      <c r="D328" s="486"/>
      <c r="E328" s="486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9"/>
      <c r="AT328" s="31"/>
      <c r="AU328" s="31"/>
      <c r="AV328" s="31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425"/>
      <c r="BH328" s="425"/>
      <c r="BJ328" s="427"/>
    </row>
    <row r="329" spans="1:62" s="436" customFormat="1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133"/>
      <c r="U329" s="133"/>
      <c r="V329" s="133"/>
      <c r="W329" s="133"/>
      <c r="X329" s="133"/>
      <c r="Y329" s="133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9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3"/>
      <c r="BG329" s="425"/>
      <c r="BH329" s="425"/>
      <c r="BJ329" s="427"/>
    </row>
    <row r="330" spans="1:62" s="436" customFormat="1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133"/>
      <c r="U330" s="133"/>
      <c r="V330" s="133"/>
      <c r="W330" s="133"/>
      <c r="X330" s="133"/>
      <c r="Y330" s="133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3"/>
      <c r="BG330" s="425"/>
      <c r="BH330" s="425"/>
      <c r="BJ330" s="427"/>
    </row>
    <row r="331" spans="1:62" s="436" customFormat="1" ht="18.75">
      <c r="A331" s="1455" t="s">
        <v>1775</v>
      </c>
      <c r="B331" s="1455"/>
      <c r="C331" s="1455"/>
      <c r="D331" s="1455"/>
      <c r="E331" s="1455"/>
      <c r="F331" s="1455"/>
      <c r="G331" s="1455"/>
      <c r="H331" s="1455"/>
      <c r="I331" s="1455"/>
      <c r="J331" s="1455"/>
      <c r="K331" s="1455"/>
      <c r="L331" s="1455"/>
      <c r="M331" s="1455"/>
      <c r="N331" s="1455"/>
      <c r="O331" s="1455"/>
      <c r="P331" s="1455"/>
      <c r="Q331" s="1455"/>
      <c r="R331" s="1455"/>
      <c r="S331" s="1455"/>
      <c r="T331" s="1455"/>
      <c r="U331" s="1455"/>
      <c r="V331" s="1455"/>
      <c r="W331" s="1455"/>
      <c r="X331" s="1455"/>
      <c r="Y331" s="1455"/>
      <c r="Z331" s="1455"/>
      <c r="AA331" s="1455"/>
      <c r="AB331" s="1455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3"/>
      <c r="BG331" s="425"/>
      <c r="BH331" s="425"/>
      <c r="BJ331" s="427"/>
    </row>
    <row r="332" spans="1:62" s="436" customFormat="1" ht="15.75" thickBo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133"/>
      <c r="U332" s="133"/>
      <c r="V332" s="133"/>
      <c r="W332" s="133"/>
      <c r="X332" s="133"/>
      <c r="Y332" s="133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9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3"/>
      <c r="BG332" s="425"/>
      <c r="BH332" s="425"/>
      <c r="BJ332" s="427"/>
    </row>
    <row r="333" spans="1:62" ht="16.5" thickBot="1">
      <c r="A333" s="1157" t="s">
        <v>902</v>
      </c>
      <c r="B333" s="1157"/>
      <c r="C333" s="1157"/>
      <c r="D333" s="1157"/>
      <c r="E333" s="1158"/>
      <c r="F333" s="1159">
        <v>10</v>
      </c>
      <c r="G333" s="1160"/>
      <c r="H333" s="1160"/>
      <c r="I333" s="1160"/>
      <c r="J333" s="1160"/>
      <c r="K333" s="1160"/>
      <c r="L333" s="1160"/>
      <c r="M333" s="1161"/>
      <c r="N333" s="23"/>
      <c r="O333" s="23"/>
      <c r="P333" s="23"/>
      <c r="Q333" s="23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9"/>
      <c r="AT333" s="31"/>
      <c r="AU333" s="31"/>
      <c r="AV333" s="31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425"/>
      <c r="BH333" s="425"/>
      <c r="BJ333" s="427"/>
    </row>
    <row r="334" spans="1:62" ht="18.75" customHeight="1" thickBot="1">
      <c r="A334" s="487" t="s">
        <v>415</v>
      </c>
      <c r="B334" s="847" t="s">
        <v>657</v>
      </c>
      <c r="C334" s="488"/>
      <c r="D334" s="488"/>
      <c r="E334" s="489"/>
      <c r="F334" s="490"/>
      <c r="G334" s="490"/>
      <c r="H334" s="490"/>
      <c r="I334" s="490"/>
      <c r="J334" s="490"/>
      <c r="K334" s="490"/>
      <c r="L334" s="490"/>
      <c r="M334" s="490"/>
      <c r="N334" s="490"/>
      <c r="O334" s="490"/>
      <c r="P334" s="490"/>
      <c r="Q334" s="1789" t="s">
        <v>656</v>
      </c>
      <c r="R334" s="1790"/>
      <c r="S334" s="1790"/>
      <c r="T334" s="1791"/>
      <c r="U334" s="1258">
        <f>IF(B.Uspjeha!AG144+B.Uspjeha!AG160-B.Uspjeha!AG161&lt;0,0,B.Uspjeha!AG144+B.Uspjeha!AG160-B.Uspjeha!AG161)</f>
        <v>0</v>
      </c>
      <c r="V334" s="1259"/>
      <c r="W334" s="1259"/>
      <c r="X334" s="1259"/>
      <c r="Y334" s="1259"/>
      <c r="Z334" s="1259"/>
      <c r="AA334" s="1259"/>
      <c r="AB334" s="1260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9"/>
      <c r="AT334" s="31"/>
      <c r="AU334" s="31"/>
      <c r="AV334" s="31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425"/>
      <c r="BH334" s="425"/>
      <c r="BJ334" s="427"/>
    </row>
    <row r="335" spans="1:62" ht="18.75" customHeight="1" thickTop="1">
      <c r="A335" s="491" t="s">
        <v>416</v>
      </c>
      <c r="B335" s="777" t="s">
        <v>655</v>
      </c>
      <c r="C335" s="492"/>
      <c r="D335" s="492"/>
      <c r="E335" s="493"/>
      <c r="F335" s="494"/>
      <c r="G335" s="494"/>
      <c r="H335" s="494"/>
      <c r="I335" s="494"/>
      <c r="J335" s="494"/>
      <c r="K335" s="494"/>
      <c r="L335" s="494"/>
      <c r="M335" s="494"/>
      <c r="N335" s="494"/>
      <c r="O335" s="494"/>
      <c r="P335" s="494"/>
      <c r="Q335" s="1264" t="s">
        <v>654</v>
      </c>
      <c r="R335" s="1265"/>
      <c r="S335" s="1265"/>
      <c r="T335" s="1266"/>
      <c r="U335" s="1792">
        <f>IF(B.Uspjeha!AG146+B.Uspjeha!AG161-B.Uspjeha!AG160&lt;0,0,B.Uspjeha!AG146+B.Uspjeha!AG161-B.Uspjeha!AG160)</f>
        <v>289409</v>
      </c>
      <c r="V335" s="1793"/>
      <c r="W335" s="1793"/>
      <c r="X335" s="1793"/>
      <c r="Y335" s="1793"/>
      <c r="Z335" s="1793"/>
      <c r="AA335" s="1793"/>
      <c r="AB335" s="1794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9"/>
      <c r="AT335" s="31"/>
      <c r="AU335" s="31"/>
      <c r="AV335" s="31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425"/>
      <c r="BH335" s="425"/>
      <c r="BJ335" s="427"/>
    </row>
    <row r="336" spans="1:62" ht="16.5" thickBot="1">
      <c r="A336" s="495" t="s">
        <v>487</v>
      </c>
      <c r="B336" s="496" t="s">
        <v>653</v>
      </c>
      <c r="C336" s="480"/>
      <c r="D336" s="480"/>
      <c r="E336" s="480"/>
      <c r="F336" s="480"/>
      <c r="G336" s="480"/>
      <c r="H336" s="480"/>
      <c r="I336" s="480"/>
      <c r="J336" s="480"/>
      <c r="K336" s="480"/>
      <c r="L336" s="480"/>
      <c r="M336" s="480"/>
      <c r="N336" s="480"/>
      <c r="O336" s="480"/>
      <c r="P336" s="480"/>
      <c r="Q336" s="1275"/>
      <c r="R336" s="1276"/>
      <c r="S336" s="1276"/>
      <c r="T336" s="1277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9"/>
      <c r="AT336" s="31"/>
      <c r="AU336" s="31"/>
      <c r="AV336" s="31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425"/>
      <c r="BH336" s="425"/>
      <c r="BJ336" s="427"/>
    </row>
    <row r="337" spans="1:62" ht="15.75">
      <c r="A337" s="1428" t="s">
        <v>417</v>
      </c>
      <c r="B337" s="497" t="s">
        <v>652</v>
      </c>
      <c r="C337" s="497"/>
      <c r="D337" s="497"/>
      <c r="E337" s="497"/>
      <c r="F337" s="497"/>
      <c r="G337" s="497"/>
      <c r="H337" s="497"/>
      <c r="I337" s="497"/>
      <c r="J337" s="497"/>
      <c r="K337" s="497"/>
      <c r="L337" s="497"/>
      <c r="M337" s="497"/>
      <c r="N337" s="497"/>
      <c r="O337" s="497"/>
      <c r="P337" s="497"/>
      <c r="Q337" s="1234" t="s">
        <v>651</v>
      </c>
      <c r="R337" s="1235"/>
      <c r="S337" s="1235"/>
      <c r="T337" s="1236"/>
      <c r="U337" s="1241"/>
      <c r="V337" s="1242"/>
      <c r="W337" s="1242"/>
      <c r="X337" s="1242"/>
      <c r="Y337" s="1242"/>
      <c r="Z337" s="1242"/>
      <c r="AA337" s="1242"/>
      <c r="AB337" s="1243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9"/>
      <c r="AT337" s="31"/>
      <c r="AU337" s="31"/>
      <c r="AV337" s="31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425"/>
      <c r="BH337" s="425"/>
      <c r="BJ337" s="427"/>
    </row>
    <row r="338" spans="1:62" ht="15.75">
      <c r="A338" s="1100"/>
      <c r="B338" s="499" t="s">
        <v>648</v>
      </c>
      <c r="C338" s="499"/>
      <c r="D338" s="499"/>
      <c r="E338" s="499"/>
      <c r="F338" s="499"/>
      <c r="G338" s="499"/>
      <c r="H338" s="499"/>
      <c r="I338" s="499"/>
      <c r="J338" s="499"/>
      <c r="K338" s="499"/>
      <c r="L338" s="499"/>
      <c r="M338" s="499"/>
      <c r="N338" s="499"/>
      <c r="O338" s="499"/>
      <c r="P338" s="499"/>
      <c r="Q338" s="1253"/>
      <c r="R338" s="1254"/>
      <c r="S338" s="1254"/>
      <c r="T338" s="1255"/>
      <c r="U338" s="1123"/>
      <c r="V338" s="1124"/>
      <c r="W338" s="1124"/>
      <c r="X338" s="1124"/>
      <c r="Y338" s="1124"/>
      <c r="Z338" s="1124"/>
      <c r="AA338" s="1124"/>
      <c r="AB338" s="1125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9"/>
      <c r="AT338" s="31"/>
      <c r="AU338" s="31"/>
      <c r="AV338" s="31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425"/>
      <c r="BH338" s="425"/>
      <c r="BJ338" s="427"/>
    </row>
    <row r="339" spans="1:62" ht="15.75">
      <c r="A339" s="976" t="s">
        <v>419</v>
      </c>
      <c r="B339" s="500" t="s">
        <v>650</v>
      </c>
      <c r="C339" s="500"/>
      <c r="D339" s="500"/>
      <c r="E339" s="500"/>
      <c r="F339" s="500"/>
      <c r="G339" s="500"/>
      <c r="H339" s="500"/>
      <c r="I339" s="500"/>
      <c r="J339" s="500"/>
      <c r="K339" s="500"/>
      <c r="L339" s="500"/>
      <c r="M339" s="500"/>
      <c r="N339" s="500"/>
      <c r="O339" s="500"/>
      <c r="P339" s="500"/>
      <c r="Q339" s="1162" t="s">
        <v>649</v>
      </c>
      <c r="R339" s="1163"/>
      <c r="S339" s="1163"/>
      <c r="T339" s="1164"/>
      <c r="U339" s="1171"/>
      <c r="V339" s="1172"/>
      <c r="W339" s="1172"/>
      <c r="X339" s="1172"/>
      <c r="Y339" s="1172"/>
      <c r="Z339" s="1172"/>
      <c r="AA339" s="1172"/>
      <c r="AB339" s="1173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9"/>
      <c r="AT339" s="31"/>
      <c r="AU339" s="31"/>
      <c r="AV339" s="31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425"/>
      <c r="BH339" s="425"/>
      <c r="BJ339" s="427"/>
    </row>
    <row r="340" spans="1:62" ht="16.5" thickBot="1">
      <c r="A340" s="1274"/>
      <c r="B340" s="501" t="s">
        <v>648</v>
      </c>
      <c r="C340" s="501"/>
      <c r="D340" s="501"/>
      <c r="E340" s="501"/>
      <c r="F340" s="501"/>
      <c r="G340" s="501"/>
      <c r="H340" s="501"/>
      <c r="I340" s="501"/>
      <c r="J340" s="501"/>
      <c r="K340" s="501"/>
      <c r="L340" s="501"/>
      <c r="M340" s="501"/>
      <c r="N340" s="501"/>
      <c r="O340" s="501"/>
      <c r="P340" s="501"/>
      <c r="Q340" s="1291"/>
      <c r="R340" s="1292"/>
      <c r="S340" s="1292"/>
      <c r="T340" s="1293"/>
      <c r="U340" s="1288"/>
      <c r="V340" s="1289"/>
      <c r="W340" s="1289"/>
      <c r="X340" s="1289"/>
      <c r="Y340" s="1289"/>
      <c r="Z340" s="1289"/>
      <c r="AA340" s="1289"/>
      <c r="AB340" s="1290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9"/>
      <c r="AT340" s="31"/>
      <c r="AU340" s="31"/>
      <c r="AV340" s="31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425"/>
      <c r="BH340" s="425"/>
      <c r="BJ340" s="427"/>
    </row>
    <row r="341" spans="1:62" ht="16.5" thickBot="1">
      <c r="A341" s="495" t="s">
        <v>486</v>
      </c>
      <c r="B341" s="496" t="s">
        <v>647</v>
      </c>
      <c r="C341" s="480"/>
      <c r="D341" s="480"/>
      <c r="E341" s="480"/>
      <c r="F341" s="480"/>
      <c r="G341" s="480"/>
      <c r="H341" s="480"/>
      <c r="I341" s="480"/>
      <c r="J341" s="480"/>
      <c r="K341" s="480"/>
      <c r="L341" s="480"/>
      <c r="M341" s="480"/>
      <c r="N341" s="480"/>
      <c r="O341" s="480"/>
      <c r="P341" s="480"/>
      <c r="Q341" s="502"/>
      <c r="R341" s="54"/>
      <c r="S341" s="54"/>
      <c r="T341" s="503"/>
      <c r="U341" s="54"/>
      <c r="V341" s="54"/>
      <c r="W341" s="54"/>
      <c r="X341" s="54"/>
      <c r="Y341" s="54"/>
      <c r="Z341" s="54"/>
      <c r="AA341" s="54"/>
      <c r="AB341" s="54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9"/>
      <c r="AT341" s="31"/>
      <c r="AU341" s="31"/>
      <c r="AV341" s="31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425"/>
      <c r="BH341" s="425"/>
      <c r="BJ341" s="427"/>
    </row>
    <row r="342" spans="1:62" ht="15.75">
      <c r="A342" s="1428" t="s">
        <v>420</v>
      </c>
      <c r="B342" s="497" t="s">
        <v>646</v>
      </c>
      <c r="C342" s="497"/>
      <c r="D342" s="497"/>
      <c r="E342" s="497"/>
      <c r="F342" s="497"/>
      <c r="G342" s="497"/>
      <c r="H342" s="497"/>
      <c r="I342" s="497"/>
      <c r="J342" s="497"/>
      <c r="K342" s="497"/>
      <c r="L342" s="497"/>
      <c r="M342" s="497"/>
      <c r="N342" s="497"/>
      <c r="O342" s="497"/>
      <c r="P342" s="497"/>
      <c r="Q342" s="1234" t="s">
        <v>645</v>
      </c>
      <c r="R342" s="1235"/>
      <c r="S342" s="1235"/>
      <c r="T342" s="1236"/>
      <c r="U342" s="1241"/>
      <c r="V342" s="1242"/>
      <c r="W342" s="1242"/>
      <c r="X342" s="1242"/>
      <c r="Y342" s="1242"/>
      <c r="Z342" s="1242"/>
      <c r="AA342" s="1242"/>
      <c r="AB342" s="1243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9"/>
      <c r="AT342" s="31"/>
      <c r="AU342" s="31"/>
      <c r="AV342" s="31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425"/>
      <c r="BH342" s="425"/>
      <c r="BJ342" s="427"/>
    </row>
    <row r="343" spans="1:62" ht="15.75">
      <c r="A343" s="1272"/>
      <c r="B343" s="500" t="s">
        <v>644</v>
      </c>
      <c r="C343" s="500"/>
      <c r="D343" s="500"/>
      <c r="E343" s="500"/>
      <c r="F343" s="500"/>
      <c r="G343" s="500"/>
      <c r="H343" s="500"/>
      <c r="I343" s="500"/>
      <c r="J343" s="500"/>
      <c r="K343" s="500"/>
      <c r="L343" s="500"/>
      <c r="M343" s="500"/>
      <c r="N343" s="500"/>
      <c r="O343" s="500"/>
      <c r="P343" s="500"/>
      <c r="Q343" s="1165"/>
      <c r="R343" s="1166"/>
      <c r="S343" s="1166"/>
      <c r="T343" s="1167"/>
      <c r="U343" s="1174"/>
      <c r="V343" s="1175"/>
      <c r="W343" s="1175"/>
      <c r="X343" s="1175"/>
      <c r="Y343" s="1175"/>
      <c r="Z343" s="1175"/>
      <c r="AA343" s="1175"/>
      <c r="AB343" s="1176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9"/>
      <c r="AT343" s="31"/>
      <c r="AU343" s="31"/>
      <c r="AV343" s="31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425"/>
      <c r="BH343" s="425"/>
      <c r="BJ343" s="427"/>
    </row>
    <row r="344" spans="1:62" ht="15.75">
      <c r="A344" s="977"/>
      <c r="B344" s="500" t="s">
        <v>643</v>
      </c>
      <c r="C344" s="500"/>
      <c r="D344" s="500"/>
      <c r="E344" s="500"/>
      <c r="F344" s="500"/>
      <c r="G344" s="500"/>
      <c r="H344" s="500"/>
      <c r="I344" s="500"/>
      <c r="J344" s="500"/>
      <c r="K344" s="500"/>
      <c r="L344" s="500"/>
      <c r="M344" s="500"/>
      <c r="N344" s="500"/>
      <c r="O344" s="500"/>
      <c r="P344" s="500"/>
      <c r="Q344" s="1168"/>
      <c r="R344" s="1169"/>
      <c r="S344" s="1169"/>
      <c r="T344" s="1170"/>
      <c r="U344" s="1177"/>
      <c r="V344" s="1178"/>
      <c r="W344" s="1178"/>
      <c r="X344" s="1178"/>
      <c r="Y344" s="1178"/>
      <c r="Z344" s="1178"/>
      <c r="AA344" s="1178"/>
      <c r="AB344" s="1179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9"/>
      <c r="AT344" s="31"/>
      <c r="AU344" s="31"/>
      <c r="AV344" s="31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425"/>
      <c r="BH344" s="425"/>
      <c r="BJ344" s="427"/>
    </row>
    <row r="345" spans="1:62" ht="15.75">
      <c r="A345" s="1099" t="s">
        <v>421</v>
      </c>
      <c r="B345" s="504" t="s">
        <v>642</v>
      </c>
      <c r="C345" s="504"/>
      <c r="D345" s="504"/>
      <c r="E345" s="504"/>
      <c r="F345" s="504"/>
      <c r="G345" s="504"/>
      <c r="H345" s="504"/>
      <c r="I345" s="504"/>
      <c r="J345" s="504"/>
      <c r="K345" s="504"/>
      <c r="L345" s="504"/>
      <c r="M345" s="504"/>
      <c r="N345" s="504"/>
      <c r="O345" s="504"/>
      <c r="P345" s="504"/>
      <c r="Q345" s="1250" t="s">
        <v>641</v>
      </c>
      <c r="R345" s="1251"/>
      <c r="S345" s="1251"/>
      <c r="T345" s="1252"/>
      <c r="U345" s="1120"/>
      <c r="V345" s="1121"/>
      <c r="W345" s="1121"/>
      <c r="X345" s="1121"/>
      <c r="Y345" s="1121"/>
      <c r="Z345" s="1121"/>
      <c r="AA345" s="1121"/>
      <c r="AB345" s="1122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9"/>
      <c r="AT345" s="31"/>
      <c r="AU345" s="31"/>
      <c r="AV345" s="31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425"/>
      <c r="BH345" s="425"/>
      <c r="BJ345" s="427"/>
    </row>
    <row r="346" spans="1:62" ht="15.75">
      <c r="A346" s="1272"/>
      <c r="B346" s="500" t="s">
        <v>698</v>
      </c>
      <c r="C346" s="500"/>
      <c r="D346" s="500"/>
      <c r="E346" s="500"/>
      <c r="F346" s="500"/>
      <c r="G346" s="500"/>
      <c r="H346" s="500"/>
      <c r="I346" s="500"/>
      <c r="J346" s="500"/>
      <c r="K346" s="500"/>
      <c r="L346" s="500"/>
      <c r="M346" s="500"/>
      <c r="N346" s="500"/>
      <c r="O346" s="500"/>
      <c r="P346" s="500"/>
      <c r="Q346" s="1165"/>
      <c r="R346" s="1166"/>
      <c r="S346" s="1166"/>
      <c r="T346" s="1167"/>
      <c r="U346" s="1174"/>
      <c r="V346" s="1175"/>
      <c r="W346" s="1175"/>
      <c r="X346" s="1175"/>
      <c r="Y346" s="1175"/>
      <c r="Z346" s="1175"/>
      <c r="AA346" s="1175"/>
      <c r="AB346" s="1176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9"/>
      <c r="AT346" s="31"/>
      <c r="AU346" s="31"/>
      <c r="AV346" s="31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425"/>
      <c r="BH346" s="425"/>
      <c r="BJ346" s="427"/>
    </row>
    <row r="347" spans="1:62" ht="15.75">
      <c r="A347" s="1272"/>
      <c r="B347" s="500" t="s">
        <v>640</v>
      </c>
      <c r="C347" s="500"/>
      <c r="D347" s="500"/>
      <c r="E347" s="500"/>
      <c r="F347" s="500"/>
      <c r="G347" s="500"/>
      <c r="H347" s="500"/>
      <c r="I347" s="500"/>
      <c r="J347" s="500"/>
      <c r="K347" s="500"/>
      <c r="L347" s="500"/>
      <c r="M347" s="500"/>
      <c r="N347" s="500"/>
      <c r="O347" s="500"/>
      <c r="P347" s="500"/>
      <c r="Q347" s="1165"/>
      <c r="R347" s="1166"/>
      <c r="S347" s="1166"/>
      <c r="T347" s="1167"/>
      <c r="U347" s="1174"/>
      <c r="V347" s="1175"/>
      <c r="W347" s="1175"/>
      <c r="X347" s="1175"/>
      <c r="Y347" s="1175"/>
      <c r="Z347" s="1175"/>
      <c r="AA347" s="1175"/>
      <c r="AB347" s="1176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9"/>
      <c r="AT347" s="31"/>
      <c r="AU347" s="31"/>
      <c r="AV347" s="31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425"/>
      <c r="BH347" s="425"/>
      <c r="BJ347" s="427"/>
    </row>
    <row r="348" spans="1:62" ht="15.75">
      <c r="A348" s="1272"/>
      <c r="B348" s="500" t="s">
        <v>639</v>
      </c>
      <c r="C348" s="500"/>
      <c r="D348" s="500"/>
      <c r="E348" s="500"/>
      <c r="F348" s="500"/>
      <c r="G348" s="500"/>
      <c r="H348" s="500"/>
      <c r="I348" s="500"/>
      <c r="J348" s="500"/>
      <c r="K348" s="500"/>
      <c r="L348" s="500"/>
      <c r="M348" s="500"/>
      <c r="N348" s="500"/>
      <c r="O348" s="500"/>
      <c r="P348" s="500"/>
      <c r="Q348" s="1165"/>
      <c r="R348" s="1166"/>
      <c r="S348" s="1166"/>
      <c r="T348" s="1167"/>
      <c r="U348" s="1174"/>
      <c r="V348" s="1175"/>
      <c r="W348" s="1175"/>
      <c r="X348" s="1175"/>
      <c r="Y348" s="1175"/>
      <c r="Z348" s="1175"/>
      <c r="AA348" s="1175"/>
      <c r="AB348" s="1176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9"/>
      <c r="AT348" s="31"/>
      <c r="AU348" s="31"/>
      <c r="AV348" s="31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425"/>
      <c r="BH348" s="425"/>
      <c r="BJ348" s="427"/>
    </row>
    <row r="349" spans="1:62" ht="15.75">
      <c r="A349" s="1100"/>
      <c r="B349" s="499" t="s">
        <v>638</v>
      </c>
      <c r="C349" s="499"/>
      <c r="D349" s="499"/>
      <c r="E349" s="499"/>
      <c r="F349" s="499"/>
      <c r="G349" s="499"/>
      <c r="H349" s="499"/>
      <c r="I349" s="499"/>
      <c r="J349" s="499"/>
      <c r="K349" s="499"/>
      <c r="L349" s="499"/>
      <c r="M349" s="499"/>
      <c r="N349" s="499"/>
      <c r="O349" s="499"/>
      <c r="P349" s="499"/>
      <c r="Q349" s="1253"/>
      <c r="R349" s="1254"/>
      <c r="S349" s="1254"/>
      <c r="T349" s="1255"/>
      <c r="U349" s="1123"/>
      <c r="V349" s="1124"/>
      <c r="W349" s="1124"/>
      <c r="X349" s="1124"/>
      <c r="Y349" s="1124"/>
      <c r="Z349" s="1124"/>
      <c r="AA349" s="1124"/>
      <c r="AB349" s="1125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9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433"/>
      <c r="BH349" s="425"/>
      <c r="BJ349" s="427"/>
    </row>
    <row r="350" spans="1:62" ht="14.25">
      <c r="A350" s="976" t="s">
        <v>422</v>
      </c>
      <c r="B350" s="500" t="s">
        <v>637</v>
      </c>
      <c r="C350" s="500"/>
      <c r="D350" s="500"/>
      <c r="E350" s="500"/>
      <c r="F350" s="500"/>
      <c r="G350" s="500"/>
      <c r="H350" s="500"/>
      <c r="I350" s="500"/>
      <c r="J350" s="500"/>
      <c r="K350" s="500"/>
      <c r="L350" s="500"/>
      <c r="M350" s="500"/>
      <c r="N350" s="500"/>
      <c r="O350" s="500"/>
      <c r="P350" s="500"/>
      <c r="Q350" s="1162" t="s">
        <v>636</v>
      </c>
      <c r="R350" s="1163"/>
      <c r="S350" s="1163"/>
      <c r="T350" s="1164"/>
      <c r="U350" s="1171">
        <f>AG351*0.7</f>
        <v>868.80500000000006</v>
      </c>
      <c r="V350" s="1172"/>
      <c r="W350" s="1172"/>
      <c r="X350" s="1172"/>
      <c r="Y350" s="1172"/>
      <c r="Z350" s="1172"/>
      <c r="AA350" s="1172"/>
      <c r="AB350" s="1173"/>
      <c r="AC350" s="31"/>
      <c r="AD350" s="411"/>
      <c r="AE350" s="410"/>
      <c r="AF350" s="184"/>
      <c r="AG350" s="1153" t="s">
        <v>700</v>
      </c>
      <c r="AH350" s="1154"/>
      <c r="AI350" s="1154"/>
      <c r="AJ350" s="1154"/>
      <c r="AK350" s="1154"/>
      <c r="AL350" s="1154"/>
      <c r="AM350" s="1153" t="s">
        <v>701</v>
      </c>
      <c r="AN350" s="1154"/>
      <c r="AO350" s="1154"/>
      <c r="AP350" s="1154"/>
      <c r="AQ350" s="1154"/>
      <c r="AR350" s="1154"/>
      <c r="AS350" s="39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433"/>
    </row>
    <row r="351" spans="1:62" ht="14.25">
      <c r="A351" s="1272"/>
      <c r="B351" s="500" t="s">
        <v>635</v>
      </c>
      <c r="C351" s="500"/>
      <c r="D351" s="500"/>
      <c r="E351" s="500"/>
      <c r="F351" s="500"/>
      <c r="G351" s="500"/>
      <c r="H351" s="500"/>
      <c r="I351" s="500"/>
      <c r="J351" s="500"/>
      <c r="K351" s="500"/>
      <c r="L351" s="500"/>
      <c r="M351" s="500"/>
      <c r="N351" s="500"/>
      <c r="O351" s="500"/>
      <c r="P351" s="500"/>
      <c r="Q351" s="1165"/>
      <c r="R351" s="1166"/>
      <c r="S351" s="1166"/>
      <c r="T351" s="1167"/>
      <c r="U351" s="1174"/>
      <c r="V351" s="1175"/>
      <c r="W351" s="1175"/>
      <c r="X351" s="1175"/>
      <c r="Y351" s="1175"/>
      <c r="Z351" s="1175"/>
      <c r="AA351" s="1175"/>
      <c r="AB351" s="1176"/>
      <c r="AC351" s="597"/>
      <c r="AD351" s="1237">
        <v>551</v>
      </c>
      <c r="AE351" s="1238"/>
      <c r="AF351" s="1238"/>
      <c r="AG351" s="1155">
        <f>F231</f>
        <v>1241.1500000000001</v>
      </c>
      <c r="AH351" s="1156"/>
      <c r="AI351" s="1156"/>
      <c r="AJ351" s="1156"/>
      <c r="AK351" s="1156"/>
      <c r="AL351" s="1156"/>
      <c r="AM351" s="1314">
        <f>AG351-U350</f>
        <v>372.34500000000003</v>
      </c>
      <c r="AN351" s="1315"/>
      <c r="AO351" s="1315"/>
      <c r="AP351" s="1315"/>
      <c r="AQ351" s="1315"/>
      <c r="AR351" s="1316"/>
      <c r="AS351" s="39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433"/>
    </row>
    <row r="352" spans="1:62" ht="15.75">
      <c r="A352" s="1272"/>
      <c r="B352" s="500" t="s">
        <v>634</v>
      </c>
      <c r="C352" s="500"/>
      <c r="D352" s="500"/>
      <c r="E352" s="500"/>
      <c r="F352" s="500"/>
      <c r="G352" s="500"/>
      <c r="H352" s="500"/>
      <c r="I352" s="500"/>
      <c r="J352" s="500"/>
      <c r="K352" s="500"/>
      <c r="L352" s="500"/>
      <c r="M352" s="500"/>
      <c r="N352" s="500"/>
      <c r="O352" s="500"/>
      <c r="P352" s="500"/>
      <c r="Q352" s="1165"/>
      <c r="R352" s="1166"/>
      <c r="S352" s="1166"/>
      <c r="T352" s="1167"/>
      <c r="U352" s="1174"/>
      <c r="V352" s="1175"/>
      <c r="W352" s="1175"/>
      <c r="X352" s="1175"/>
      <c r="Y352" s="1175"/>
      <c r="Z352" s="1175"/>
      <c r="AA352" s="1175"/>
      <c r="AB352" s="1176"/>
      <c r="AC352" s="411" t="s">
        <v>695</v>
      </c>
      <c r="AD352" s="184"/>
      <c r="AE352" s="184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9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433"/>
      <c r="BH352" s="425"/>
      <c r="BJ352" s="427"/>
    </row>
    <row r="353" spans="1:62" ht="15.75">
      <c r="A353" s="977"/>
      <c r="B353" s="500" t="s">
        <v>633</v>
      </c>
      <c r="C353" s="500"/>
      <c r="D353" s="500"/>
      <c r="E353" s="500"/>
      <c r="F353" s="500"/>
      <c r="G353" s="500"/>
      <c r="H353" s="500"/>
      <c r="I353" s="500"/>
      <c r="J353" s="500"/>
      <c r="K353" s="500"/>
      <c r="L353" s="500"/>
      <c r="M353" s="500"/>
      <c r="N353" s="500"/>
      <c r="O353" s="500"/>
      <c r="P353" s="500"/>
      <c r="Q353" s="1168"/>
      <c r="R353" s="1169"/>
      <c r="S353" s="1169"/>
      <c r="T353" s="1170"/>
      <c r="U353" s="1177"/>
      <c r="V353" s="1178"/>
      <c r="W353" s="1178"/>
      <c r="X353" s="1178"/>
      <c r="Y353" s="1178"/>
      <c r="Z353" s="1178"/>
      <c r="AA353" s="1178"/>
      <c r="AB353" s="1179"/>
      <c r="AC353" s="1280"/>
      <c r="AD353" s="1281"/>
      <c r="AE353" s="1281"/>
      <c r="AF353" s="57"/>
      <c r="AG353" s="58"/>
      <c r="AH353" s="58"/>
      <c r="AI353" s="58"/>
      <c r="AJ353" s="58"/>
      <c r="AK353" s="58"/>
      <c r="AL353" s="31"/>
      <c r="AM353" s="31"/>
      <c r="AN353" s="31"/>
      <c r="AO353" s="31"/>
      <c r="AP353" s="31"/>
      <c r="AQ353" s="31"/>
      <c r="AR353" s="31"/>
      <c r="AS353" s="39"/>
      <c r="AT353" s="31"/>
      <c r="AU353" s="31"/>
      <c r="AV353" s="31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425"/>
      <c r="BH353" s="425"/>
      <c r="BJ353" s="427"/>
    </row>
    <row r="354" spans="1:62" ht="15.75">
      <c r="A354" s="1099" t="s">
        <v>423</v>
      </c>
      <c r="B354" s="504" t="s">
        <v>632</v>
      </c>
      <c r="C354" s="504"/>
      <c r="D354" s="504"/>
      <c r="E354" s="504"/>
      <c r="F354" s="504"/>
      <c r="G354" s="504"/>
      <c r="H354" s="504"/>
      <c r="I354" s="504"/>
      <c r="J354" s="504"/>
      <c r="K354" s="504"/>
      <c r="L354" s="504"/>
      <c r="M354" s="504"/>
      <c r="N354" s="504"/>
      <c r="O354" s="504"/>
      <c r="P354" s="504"/>
      <c r="Q354" s="1250" t="s">
        <v>631</v>
      </c>
      <c r="R354" s="1251"/>
      <c r="S354" s="1251"/>
      <c r="T354" s="1252"/>
      <c r="U354" s="1120">
        <f>IF(AG357-AM357&lt;0,0,AG357-AM357)</f>
        <v>0</v>
      </c>
      <c r="V354" s="1121"/>
      <c r="W354" s="1121"/>
      <c r="X354" s="1121"/>
      <c r="Y354" s="1121"/>
      <c r="Z354" s="1121"/>
      <c r="AA354" s="1121"/>
      <c r="AB354" s="1122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9"/>
      <c r="AT354" s="31"/>
      <c r="AU354" s="31"/>
      <c r="AV354" s="31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425"/>
      <c r="BH354" s="425"/>
      <c r="BJ354" s="427"/>
    </row>
    <row r="355" spans="1:62" ht="14.25">
      <c r="A355" s="1272"/>
      <c r="B355" s="500" t="s">
        <v>630</v>
      </c>
      <c r="C355" s="500"/>
      <c r="D355" s="500"/>
      <c r="E355" s="500"/>
      <c r="F355" s="500"/>
      <c r="G355" s="500"/>
      <c r="H355" s="500"/>
      <c r="I355" s="500"/>
      <c r="J355" s="500"/>
      <c r="K355" s="500"/>
      <c r="L355" s="500"/>
      <c r="M355" s="500"/>
      <c r="N355" s="500"/>
      <c r="O355" s="500"/>
      <c r="P355" s="500"/>
      <c r="Q355" s="1165"/>
      <c r="R355" s="1166"/>
      <c r="S355" s="1166"/>
      <c r="T355" s="1167"/>
      <c r="U355" s="1174"/>
      <c r="V355" s="1175"/>
      <c r="W355" s="1175"/>
      <c r="X355" s="1175"/>
      <c r="Y355" s="1175"/>
      <c r="Z355" s="1175"/>
      <c r="AA355" s="1175"/>
      <c r="AB355" s="1176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9"/>
      <c r="AT355" s="31"/>
      <c r="AU355" s="31"/>
      <c r="AV355" s="31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425"/>
      <c r="BH355" s="425"/>
    </row>
    <row r="356" spans="1:62" ht="14.25">
      <c r="A356" s="1272"/>
      <c r="B356" s="500" t="s">
        <v>629</v>
      </c>
      <c r="C356" s="500"/>
      <c r="D356" s="500"/>
      <c r="E356" s="500"/>
      <c r="F356" s="500"/>
      <c r="G356" s="500"/>
      <c r="H356" s="500"/>
      <c r="I356" s="500"/>
      <c r="J356" s="500"/>
      <c r="K356" s="500"/>
      <c r="L356" s="500"/>
      <c r="M356" s="500"/>
      <c r="N356" s="500"/>
      <c r="O356" s="500"/>
      <c r="P356" s="500"/>
      <c r="Q356" s="1165"/>
      <c r="R356" s="1166"/>
      <c r="S356" s="1166"/>
      <c r="T356" s="1167"/>
      <c r="U356" s="1174"/>
      <c r="V356" s="1175"/>
      <c r="W356" s="1175"/>
      <c r="X356" s="1175"/>
      <c r="Y356" s="1175"/>
      <c r="Z356" s="1175"/>
      <c r="AA356" s="1175"/>
      <c r="AB356" s="1176"/>
      <c r="AC356" s="31"/>
      <c r="AD356" s="411" t="s">
        <v>694</v>
      </c>
      <c r="AE356" s="410"/>
      <c r="AF356" s="184"/>
      <c r="AG356" s="1153" t="s">
        <v>691</v>
      </c>
      <c r="AH356" s="1154"/>
      <c r="AI356" s="1154"/>
      <c r="AJ356" s="1154"/>
      <c r="AK356" s="1154"/>
      <c r="AL356" s="1154"/>
      <c r="AM356" s="1153" t="s">
        <v>690</v>
      </c>
      <c r="AN356" s="1154"/>
      <c r="AO356" s="1154"/>
      <c r="AP356" s="1154"/>
      <c r="AQ356" s="1154"/>
      <c r="AR356" s="1154"/>
      <c r="AS356" s="39"/>
      <c r="AT356" s="31"/>
      <c r="AU356" s="31"/>
      <c r="AV356" s="31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425"/>
      <c r="BH356" s="425"/>
    </row>
    <row r="357" spans="1:62" ht="15.75">
      <c r="A357" s="1100"/>
      <c r="B357" s="499" t="s">
        <v>628</v>
      </c>
      <c r="C357" s="499"/>
      <c r="D357" s="499"/>
      <c r="E357" s="499"/>
      <c r="F357" s="499"/>
      <c r="G357" s="499"/>
      <c r="H357" s="499"/>
      <c r="I357" s="499"/>
      <c r="J357" s="499"/>
      <c r="K357" s="499"/>
      <c r="L357" s="499"/>
      <c r="M357" s="499"/>
      <c r="N357" s="499"/>
      <c r="O357" s="499"/>
      <c r="P357" s="499"/>
      <c r="Q357" s="1253"/>
      <c r="R357" s="1254"/>
      <c r="S357" s="1254"/>
      <c r="T357" s="1255"/>
      <c r="U357" s="1123"/>
      <c r="V357" s="1124"/>
      <c r="W357" s="1124"/>
      <c r="X357" s="1124"/>
      <c r="Y357" s="1124"/>
      <c r="Z357" s="1124"/>
      <c r="AA357" s="1124"/>
      <c r="AB357" s="1125"/>
      <c r="AC357" s="597"/>
      <c r="AD357" s="1237">
        <v>5290</v>
      </c>
      <c r="AE357" s="1238"/>
      <c r="AF357" s="1238"/>
      <c r="AG357" s="1155">
        <f>F207</f>
        <v>0</v>
      </c>
      <c r="AH357" s="1156"/>
      <c r="AI357" s="1156"/>
      <c r="AJ357" s="1156"/>
      <c r="AK357" s="1156"/>
      <c r="AL357" s="1156"/>
      <c r="AM357" s="1461">
        <f>ROUND(F172*0.03,0)</f>
        <v>2675</v>
      </c>
      <c r="AN357" s="1462"/>
      <c r="AO357" s="1462"/>
      <c r="AP357" s="1462"/>
      <c r="AQ357" s="1462"/>
      <c r="AR357" s="1463"/>
      <c r="AS357" s="39"/>
      <c r="AT357" s="31"/>
      <c r="AU357" s="31"/>
      <c r="AV357" s="31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425"/>
      <c r="BH357" s="425"/>
      <c r="BJ357" s="427"/>
    </row>
    <row r="358" spans="1:62" ht="15.75">
      <c r="A358" s="976" t="s">
        <v>77</v>
      </c>
      <c r="B358" s="500" t="s">
        <v>627</v>
      </c>
      <c r="C358" s="500"/>
      <c r="D358" s="500"/>
      <c r="E358" s="500"/>
      <c r="F358" s="500"/>
      <c r="G358" s="500"/>
      <c r="H358" s="500"/>
      <c r="I358" s="500"/>
      <c r="J358" s="500"/>
      <c r="K358" s="500"/>
      <c r="L358" s="500"/>
      <c r="M358" s="500"/>
      <c r="N358" s="500"/>
      <c r="O358" s="500"/>
      <c r="P358" s="500"/>
      <c r="Q358" s="1162" t="s">
        <v>626</v>
      </c>
      <c r="R358" s="1163"/>
      <c r="S358" s="1163"/>
      <c r="T358" s="1164"/>
      <c r="U358" s="1171"/>
      <c r="V358" s="1172"/>
      <c r="W358" s="1172"/>
      <c r="X358" s="1172"/>
      <c r="Y358" s="1172"/>
      <c r="Z358" s="1172"/>
      <c r="AA358" s="1172"/>
      <c r="AB358" s="1173"/>
      <c r="AC358" s="184"/>
      <c r="AD358" s="184"/>
      <c r="AE358" s="184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9"/>
      <c r="AT358" s="31"/>
      <c r="AU358" s="31"/>
      <c r="AV358" s="31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425"/>
      <c r="BH358" s="425"/>
      <c r="BJ358" s="427"/>
    </row>
    <row r="359" spans="1:62" ht="15.75">
      <c r="A359" s="977"/>
      <c r="B359" s="500" t="s">
        <v>625</v>
      </c>
      <c r="C359" s="500"/>
      <c r="D359" s="500"/>
      <c r="E359" s="500"/>
      <c r="F359" s="500"/>
      <c r="G359" s="500"/>
      <c r="H359" s="500"/>
      <c r="I359" s="500"/>
      <c r="J359" s="500"/>
      <c r="K359" s="500"/>
      <c r="L359" s="500"/>
      <c r="M359" s="500"/>
      <c r="N359" s="500"/>
      <c r="O359" s="500"/>
      <c r="P359" s="500"/>
      <c r="Q359" s="1168"/>
      <c r="R359" s="1169"/>
      <c r="S359" s="1169"/>
      <c r="T359" s="1170"/>
      <c r="U359" s="1177"/>
      <c r="V359" s="1178"/>
      <c r="W359" s="1178"/>
      <c r="X359" s="1178"/>
      <c r="Y359" s="1178"/>
      <c r="Z359" s="1178"/>
      <c r="AA359" s="1178"/>
      <c r="AB359" s="1179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9"/>
      <c r="AT359" s="31"/>
      <c r="AU359" s="31"/>
      <c r="AV359" s="31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425"/>
      <c r="BH359" s="425"/>
      <c r="BJ359" s="427"/>
    </row>
    <row r="360" spans="1:62" ht="15.75">
      <c r="A360" s="1099" t="s">
        <v>78</v>
      </c>
      <c r="B360" s="504" t="s">
        <v>624</v>
      </c>
      <c r="C360" s="504"/>
      <c r="D360" s="504"/>
      <c r="E360" s="504"/>
      <c r="F360" s="504"/>
      <c r="G360" s="504"/>
      <c r="H360" s="504"/>
      <c r="I360" s="504"/>
      <c r="J360" s="504"/>
      <c r="K360" s="504"/>
      <c r="L360" s="504"/>
      <c r="M360" s="504"/>
      <c r="N360" s="504"/>
      <c r="O360" s="504"/>
      <c r="P360" s="504"/>
      <c r="Q360" s="1250" t="s">
        <v>312</v>
      </c>
      <c r="R360" s="1251"/>
      <c r="S360" s="1251"/>
      <c r="T360" s="1252"/>
      <c r="U360" s="1120"/>
      <c r="V360" s="1121"/>
      <c r="W360" s="1121"/>
      <c r="X360" s="1121"/>
      <c r="Y360" s="1121"/>
      <c r="Z360" s="1121"/>
      <c r="AA360" s="1121"/>
      <c r="AB360" s="1122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9"/>
      <c r="AT360" s="31"/>
      <c r="AU360" s="31"/>
      <c r="AV360" s="31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425"/>
      <c r="BH360" s="425"/>
      <c r="BJ360" s="427"/>
    </row>
    <row r="361" spans="1:62" ht="15.75">
      <c r="A361" s="1100"/>
      <c r="B361" s="499" t="s">
        <v>623</v>
      </c>
      <c r="C361" s="499"/>
      <c r="D361" s="499"/>
      <c r="E361" s="499"/>
      <c r="F361" s="499"/>
      <c r="G361" s="499"/>
      <c r="H361" s="499"/>
      <c r="I361" s="499"/>
      <c r="J361" s="499"/>
      <c r="K361" s="499"/>
      <c r="L361" s="499"/>
      <c r="M361" s="499"/>
      <c r="N361" s="499"/>
      <c r="O361" s="499"/>
      <c r="P361" s="499"/>
      <c r="Q361" s="1253"/>
      <c r="R361" s="1254"/>
      <c r="S361" s="1254"/>
      <c r="T361" s="1255"/>
      <c r="U361" s="1123"/>
      <c r="V361" s="1124"/>
      <c r="W361" s="1124"/>
      <c r="X361" s="1124"/>
      <c r="Y361" s="1124"/>
      <c r="Z361" s="1124"/>
      <c r="AA361" s="1124"/>
      <c r="AB361" s="1125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9"/>
      <c r="AT361" s="31"/>
      <c r="AU361" s="31"/>
      <c r="AV361" s="31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425"/>
      <c r="BH361" s="425"/>
      <c r="BJ361" s="427"/>
    </row>
    <row r="362" spans="1:62" ht="15.75">
      <c r="A362" s="976" t="s">
        <v>79</v>
      </c>
      <c r="B362" s="500" t="s">
        <v>663</v>
      </c>
      <c r="C362" s="500"/>
      <c r="D362" s="500"/>
      <c r="E362" s="500"/>
      <c r="F362" s="500"/>
      <c r="G362" s="500"/>
      <c r="H362" s="500"/>
      <c r="I362" s="500"/>
      <c r="J362" s="500"/>
      <c r="K362" s="500"/>
      <c r="L362" s="500"/>
      <c r="M362" s="500"/>
      <c r="N362" s="500"/>
      <c r="O362" s="500"/>
      <c r="P362" s="500"/>
      <c r="Q362" s="1162" t="s">
        <v>326</v>
      </c>
      <c r="R362" s="1163"/>
      <c r="S362" s="1163"/>
      <c r="T362" s="1164"/>
      <c r="U362" s="1171"/>
      <c r="V362" s="1172"/>
      <c r="W362" s="1172"/>
      <c r="X362" s="1172"/>
      <c r="Y362" s="1172"/>
      <c r="Z362" s="1172"/>
      <c r="AA362" s="1172"/>
      <c r="AB362" s="1173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9"/>
      <c r="AT362" s="31"/>
      <c r="AU362" s="31"/>
      <c r="AV362" s="31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425"/>
      <c r="BH362" s="425"/>
      <c r="BJ362" s="427"/>
    </row>
    <row r="363" spans="1:62" ht="15.75">
      <c r="A363" s="1272"/>
      <c r="B363" s="500" t="s">
        <v>622</v>
      </c>
      <c r="C363" s="500"/>
      <c r="D363" s="500"/>
      <c r="E363" s="500"/>
      <c r="F363" s="500"/>
      <c r="G363" s="500"/>
      <c r="H363" s="500"/>
      <c r="I363" s="500"/>
      <c r="J363" s="500"/>
      <c r="K363" s="500"/>
      <c r="L363" s="500"/>
      <c r="M363" s="500"/>
      <c r="N363" s="500"/>
      <c r="O363" s="500"/>
      <c r="P363" s="500"/>
      <c r="Q363" s="1165"/>
      <c r="R363" s="1166"/>
      <c r="S363" s="1166"/>
      <c r="T363" s="1167"/>
      <c r="U363" s="1174"/>
      <c r="V363" s="1175"/>
      <c r="W363" s="1175"/>
      <c r="X363" s="1175"/>
      <c r="Y363" s="1175"/>
      <c r="Z363" s="1175"/>
      <c r="AA363" s="1175"/>
      <c r="AB363" s="1176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9"/>
      <c r="AT363" s="31"/>
      <c r="AU363" s="31"/>
      <c r="AV363" s="31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425"/>
      <c r="BH363" s="425"/>
      <c r="BJ363" s="427"/>
    </row>
    <row r="364" spans="1:62" ht="15.75">
      <c r="A364" s="977"/>
      <c r="B364" s="500" t="s">
        <v>621</v>
      </c>
      <c r="C364" s="500"/>
      <c r="D364" s="500"/>
      <c r="E364" s="500"/>
      <c r="F364" s="500"/>
      <c r="G364" s="500"/>
      <c r="H364" s="500"/>
      <c r="I364" s="500"/>
      <c r="J364" s="500"/>
      <c r="K364" s="500"/>
      <c r="L364" s="500"/>
      <c r="M364" s="500"/>
      <c r="N364" s="500"/>
      <c r="O364" s="500"/>
      <c r="P364" s="500"/>
      <c r="Q364" s="1168"/>
      <c r="R364" s="1169"/>
      <c r="S364" s="1169"/>
      <c r="T364" s="1170"/>
      <c r="U364" s="1177"/>
      <c r="V364" s="1178"/>
      <c r="W364" s="1178"/>
      <c r="X364" s="1178"/>
      <c r="Y364" s="1178"/>
      <c r="Z364" s="1178"/>
      <c r="AA364" s="1178"/>
      <c r="AB364" s="1179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9"/>
      <c r="AT364" s="31"/>
      <c r="AU364" s="31"/>
      <c r="AV364" s="31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425"/>
      <c r="BH364" s="425"/>
      <c r="BJ364" s="427"/>
    </row>
    <row r="365" spans="1:62" ht="15.75">
      <c r="A365" s="1099" t="s">
        <v>80</v>
      </c>
      <c r="B365" s="504" t="s">
        <v>620</v>
      </c>
      <c r="C365" s="504"/>
      <c r="D365" s="504"/>
      <c r="E365" s="504"/>
      <c r="F365" s="504"/>
      <c r="G365" s="504"/>
      <c r="H365" s="504"/>
      <c r="I365" s="504"/>
      <c r="J365" s="504"/>
      <c r="K365" s="504"/>
      <c r="L365" s="504"/>
      <c r="M365" s="504"/>
      <c r="N365" s="504"/>
      <c r="O365" s="504"/>
      <c r="P365" s="504"/>
      <c r="Q365" s="1250" t="s">
        <v>327</v>
      </c>
      <c r="R365" s="1251"/>
      <c r="S365" s="1251"/>
      <c r="T365" s="1252"/>
      <c r="U365" s="1120"/>
      <c r="V365" s="1121"/>
      <c r="W365" s="1121"/>
      <c r="X365" s="1121"/>
      <c r="Y365" s="1121"/>
      <c r="Z365" s="1121"/>
      <c r="AA365" s="1121"/>
      <c r="AB365" s="1122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9"/>
      <c r="AT365" s="31"/>
      <c r="AU365" s="31"/>
      <c r="AV365" s="31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425"/>
      <c r="BH365" s="425"/>
      <c r="BJ365" s="427"/>
    </row>
    <row r="366" spans="1:62" ht="15.75">
      <c r="A366" s="1272"/>
      <c r="B366" s="500" t="s">
        <v>619</v>
      </c>
      <c r="C366" s="500"/>
      <c r="D366" s="500"/>
      <c r="E366" s="500"/>
      <c r="F366" s="500"/>
      <c r="G366" s="500"/>
      <c r="H366" s="500"/>
      <c r="I366" s="500"/>
      <c r="J366" s="500"/>
      <c r="K366" s="500"/>
      <c r="L366" s="500"/>
      <c r="M366" s="500"/>
      <c r="N366" s="500"/>
      <c r="O366" s="500"/>
      <c r="P366" s="500"/>
      <c r="Q366" s="1165"/>
      <c r="R366" s="1166"/>
      <c r="S366" s="1166"/>
      <c r="T366" s="1167"/>
      <c r="U366" s="1174"/>
      <c r="V366" s="1175"/>
      <c r="W366" s="1175"/>
      <c r="X366" s="1175"/>
      <c r="Y366" s="1175"/>
      <c r="Z366" s="1175"/>
      <c r="AA366" s="1175"/>
      <c r="AB366" s="1176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9"/>
      <c r="AT366" s="31"/>
      <c r="AU366" s="31"/>
      <c r="AV366" s="31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425"/>
      <c r="BH366" s="425"/>
      <c r="BJ366" s="427"/>
    </row>
    <row r="367" spans="1:62" ht="15.75">
      <c r="A367" s="1100"/>
      <c r="B367" s="499" t="s">
        <v>618</v>
      </c>
      <c r="C367" s="499"/>
      <c r="D367" s="499"/>
      <c r="E367" s="499"/>
      <c r="F367" s="499"/>
      <c r="G367" s="499"/>
      <c r="H367" s="499"/>
      <c r="I367" s="499"/>
      <c r="J367" s="499"/>
      <c r="K367" s="499"/>
      <c r="L367" s="499"/>
      <c r="M367" s="499"/>
      <c r="N367" s="499"/>
      <c r="O367" s="499"/>
      <c r="P367" s="499"/>
      <c r="Q367" s="1253"/>
      <c r="R367" s="1254"/>
      <c r="S367" s="1254"/>
      <c r="T367" s="1255"/>
      <c r="U367" s="1123"/>
      <c r="V367" s="1124"/>
      <c r="W367" s="1124"/>
      <c r="X367" s="1124"/>
      <c r="Y367" s="1124"/>
      <c r="Z367" s="1124"/>
      <c r="AA367" s="1124"/>
      <c r="AB367" s="1125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9"/>
      <c r="AT367" s="31"/>
      <c r="AU367" s="31"/>
      <c r="AV367" s="31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425"/>
      <c r="BH367" s="425"/>
      <c r="BJ367" s="427"/>
    </row>
    <row r="368" spans="1:62" ht="15.75">
      <c r="A368" s="976" t="s">
        <v>81</v>
      </c>
      <c r="B368" s="500" t="s">
        <v>617</v>
      </c>
      <c r="C368" s="500"/>
      <c r="D368" s="500"/>
      <c r="E368" s="500"/>
      <c r="F368" s="500"/>
      <c r="G368" s="500"/>
      <c r="H368" s="500"/>
      <c r="I368" s="500"/>
      <c r="J368" s="500"/>
      <c r="K368" s="500"/>
      <c r="L368" s="500"/>
      <c r="M368" s="500"/>
      <c r="N368" s="500"/>
      <c r="O368" s="500"/>
      <c r="P368" s="500"/>
      <c r="Q368" s="1162" t="s">
        <v>328</v>
      </c>
      <c r="R368" s="1163"/>
      <c r="S368" s="1163"/>
      <c r="T368" s="1164"/>
      <c r="U368" s="1171">
        <v>0</v>
      </c>
      <c r="V368" s="1172"/>
      <c r="W368" s="1172"/>
      <c r="X368" s="1172"/>
      <c r="Y368" s="1172"/>
      <c r="Z368" s="1172"/>
      <c r="AA368" s="1172"/>
      <c r="AB368" s="1173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9"/>
      <c r="AT368" s="31"/>
      <c r="AU368" s="31"/>
      <c r="AV368" s="31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425"/>
      <c r="BH368" s="425"/>
      <c r="BJ368" s="427"/>
    </row>
    <row r="369" spans="1:62" ht="15.75">
      <c r="A369" s="1272"/>
      <c r="B369" s="500" t="s">
        <v>616</v>
      </c>
      <c r="C369" s="500"/>
      <c r="D369" s="500"/>
      <c r="E369" s="500"/>
      <c r="F369" s="500"/>
      <c r="G369" s="500"/>
      <c r="H369" s="500"/>
      <c r="I369" s="500"/>
      <c r="J369" s="500"/>
      <c r="K369" s="500"/>
      <c r="L369" s="500"/>
      <c r="M369" s="500"/>
      <c r="N369" s="500"/>
      <c r="O369" s="500"/>
      <c r="P369" s="500"/>
      <c r="Q369" s="1165"/>
      <c r="R369" s="1166"/>
      <c r="S369" s="1166"/>
      <c r="T369" s="1167"/>
      <c r="U369" s="1174"/>
      <c r="V369" s="1175"/>
      <c r="W369" s="1175"/>
      <c r="X369" s="1175"/>
      <c r="Y369" s="1175"/>
      <c r="Z369" s="1175"/>
      <c r="AA369" s="1175"/>
      <c r="AB369" s="1176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9"/>
      <c r="AT369" s="31"/>
      <c r="AU369" s="31"/>
      <c r="AV369" s="31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425"/>
      <c r="BH369" s="425"/>
      <c r="BJ369" s="427"/>
    </row>
    <row r="370" spans="1:62" ht="15.75">
      <c r="A370" s="977"/>
      <c r="B370" s="500" t="s">
        <v>615</v>
      </c>
      <c r="C370" s="500"/>
      <c r="D370" s="500"/>
      <c r="E370" s="500"/>
      <c r="F370" s="500"/>
      <c r="G370" s="500"/>
      <c r="H370" s="500"/>
      <c r="I370" s="500"/>
      <c r="J370" s="500"/>
      <c r="K370" s="500"/>
      <c r="L370" s="500"/>
      <c r="M370" s="500"/>
      <c r="N370" s="500"/>
      <c r="O370" s="500"/>
      <c r="P370" s="500"/>
      <c r="Q370" s="1168"/>
      <c r="R370" s="1169"/>
      <c r="S370" s="1169"/>
      <c r="T370" s="1170"/>
      <c r="U370" s="1177"/>
      <c r="V370" s="1178"/>
      <c r="W370" s="1178"/>
      <c r="X370" s="1178"/>
      <c r="Y370" s="1178"/>
      <c r="Z370" s="1178"/>
      <c r="AA370" s="1178"/>
      <c r="AB370" s="1179"/>
      <c r="AC370" s="412"/>
      <c r="AD370" s="1237">
        <v>5781</v>
      </c>
      <c r="AE370" s="1238"/>
      <c r="AF370" s="1238"/>
      <c r="AG370" s="57" t="s">
        <v>1567</v>
      </c>
      <c r="AH370" s="58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9"/>
      <c r="AT370" s="31"/>
      <c r="AU370" s="31"/>
      <c r="AV370" s="31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425"/>
      <c r="BH370" s="425"/>
      <c r="BJ370" s="427"/>
    </row>
    <row r="371" spans="1:62" ht="18.75" customHeight="1">
      <c r="A371" s="505" t="s">
        <v>82</v>
      </c>
      <c r="B371" s="506" t="s">
        <v>614</v>
      </c>
      <c r="C371" s="506"/>
      <c r="D371" s="506"/>
      <c r="E371" s="506"/>
      <c r="F371" s="506"/>
      <c r="G371" s="506"/>
      <c r="H371" s="506"/>
      <c r="I371" s="506"/>
      <c r="J371" s="506"/>
      <c r="K371" s="506"/>
      <c r="L371" s="506"/>
      <c r="M371" s="506"/>
      <c r="N371" s="506"/>
      <c r="O371" s="506"/>
      <c r="P371" s="506"/>
      <c r="Q371" s="1126" t="s">
        <v>380</v>
      </c>
      <c r="R371" s="1127"/>
      <c r="S371" s="1127"/>
      <c r="T371" s="1128"/>
      <c r="U371" s="1443">
        <v>0</v>
      </c>
      <c r="V371" s="1112"/>
      <c r="W371" s="1112"/>
      <c r="X371" s="1112"/>
      <c r="Y371" s="1112"/>
      <c r="Z371" s="1112"/>
      <c r="AA371" s="1112"/>
      <c r="AB371" s="1113"/>
      <c r="AC371" s="413"/>
      <c r="AD371" s="1237" t="s">
        <v>1616</v>
      </c>
      <c r="AE371" s="1238"/>
      <c r="AF371" s="1238"/>
      <c r="AG371" s="57" t="s">
        <v>693</v>
      </c>
      <c r="AH371" s="58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9"/>
      <c r="AT371" s="31"/>
      <c r="AU371" s="31"/>
      <c r="AV371" s="31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425"/>
      <c r="BH371" s="425"/>
      <c r="BJ371" s="427"/>
    </row>
    <row r="372" spans="1:62" ht="15.75">
      <c r="A372" s="976" t="s">
        <v>83</v>
      </c>
      <c r="B372" s="500" t="s">
        <v>613</v>
      </c>
      <c r="C372" s="500"/>
      <c r="D372" s="500"/>
      <c r="E372" s="500"/>
      <c r="F372" s="500"/>
      <c r="G372" s="500"/>
      <c r="H372" s="500"/>
      <c r="I372" s="500"/>
      <c r="J372" s="500"/>
      <c r="K372" s="500"/>
      <c r="L372" s="500"/>
      <c r="M372" s="500"/>
      <c r="N372" s="500"/>
      <c r="O372" s="500"/>
      <c r="P372" s="500"/>
      <c r="Q372" s="1162" t="s">
        <v>119</v>
      </c>
      <c r="R372" s="1163"/>
      <c r="S372" s="1163"/>
      <c r="T372" s="1164"/>
      <c r="U372" s="1171"/>
      <c r="V372" s="1172"/>
      <c r="W372" s="1172"/>
      <c r="X372" s="1172"/>
      <c r="Y372" s="1172"/>
      <c r="Z372" s="1172"/>
      <c r="AA372" s="1172"/>
      <c r="AB372" s="1173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9"/>
      <c r="AT372" s="31"/>
      <c r="AU372" s="31"/>
      <c r="AV372" s="31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425"/>
      <c r="BH372" s="425"/>
      <c r="BJ372" s="427"/>
    </row>
    <row r="373" spans="1:62" ht="15.75">
      <c r="A373" s="1272"/>
      <c r="B373" s="500" t="s">
        <v>612</v>
      </c>
      <c r="C373" s="500"/>
      <c r="D373" s="500"/>
      <c r="E373" s="500"/>
      <c r="F373" s="500"/>
      <c r="G373" s="500"/>
      <c r="H373" s="500"/>
      <c r="I373" s="500"/>
      <c r="J373" s="500"/>
      <c r="K373" s="500"/>
      <c r="L373" s="500"/>
      <c r="M373" s="500"/>
      <c r="N373" s="500"/>
      <c r="O373" s="500"/>
      <c r="P373" s="500"/>
      <c r="Q373" s="1165"/>
      <c r="R373" s="1166"/>
      <c r="S373" s="1166"/>
      <c r="T373" s="1167"/>
      <c r="U373" s="1174"/>
      <c r="V373" s="1175"/>
      <c r="W373" s="1175"/>
      <c r="X373" s="1175"/>
      <c r="Y373" s="1175"/>
      <c r="Z373" s="1175"/>
      <c r="AA373" s="1175"/>
      <c r="AB373" s="1176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9"/>
      <c r="AT373" s="31"/>
      <c r="AU373" s="31"/>
      <c r="AV373" s="31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425"/>
      <c r="BH373" s="425"/>
      <c r="BJ373" s="427"/>
    </row>
    <row r="374" spans="1:62" ht="15.75">
      <c r="A374" s="977"/>
      <c r="B374" s="500" t="s">
        <v>611</v>
      </c>
      <c r="C374" s="500"/>
      <c r="D374" s="500"/>
      <c r="E374" s="500"/>
      <c r="F374" s="500"/>
      <c r="G374" s="500"/>
      <c r="H374" s="500"/>
      <c r="I374" s="500"/>
      <c r="J374" s="500"/>
      <c r="K374" s="500"/>
      <c r="L374" s="500"/>
      <c r="M374" s="500"/>
      <c r="N374" s="500"/>
      <c r="O374" s="500"/>
      <c r="P374" s="500"/>
      <c r="Q374" s="1168"/>
      <c r="R374" s="1169"/>
      <c r="S374" s="1169"/>
      <c r="T374" s="1170"/>
      <c r="U374" s="1177"/>
      <c r="V374" s="1178"/>
      <c r="W374" s="1178"/>
      <c r="X374" s="1178"/>
      <c r="Y374" s="1178"/>
      <c r="Z374" s="1178"/>
      <c r="AA374" s="1178"/>
      <c r="AB374" s="1179"/>
      <c r="AC374" s="412"/>
      <c r="AD374" s="1237" t="s">
        <v>1616</v>
      </c>
      <c r="AE374" s="1238"/>
      <c r="AF374" s="1238"/>
      <c r="AG374" s="57" t="s">
        <v>692</v>
      </c>
      <c r="AH374" s="58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9"/>
      <c r="AT374" s="31"/>
      <c r="AU374" s="31"/>
      <c r="AV374" s="31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425"/>
      <c r="BH374" s="425"/>
      <c r="BJ374" s="427"/>
    </row>
    <row r="375" spans="1:62" ht="15.75">
      <c r="A375" s="1099" t="s">
        <v>462</v>
      </c>
      <c r="B375" s="504" t="s">
        <v>610</v>
      </c>
      <c r="C375" s="504"/>
      <c r="D375" s="504"/>
      <c r="E375" s="504"/>
      <c r="F375" s="504"/>
      <c r="G375" s="504"/>
      <c r="H375" s="504"/>
      <c r="I375" s="504"/>
      <c r="J375" s="504"/>
      <c r="K375" s="504"/>
      <c r="L375" s="504"/>
      <c r="M375" s="504"/>
      <c r="N375" s="504"/>
      <c r="O375" s="504"/>
      <c r="P375" s="504"/>
      <c r="Q375" s="1250" t="s">
        <v>609</v>
      </c>
      <c r="R375" s="1251"/>
      <c r="S375" s="1251"/>
      <c r="T375" s="1252"/>
      <c r="U375" s="1120"/>
      <c r="V375" s="1121"/>
      <c r="W375" s="1121"/>
      <c r="X375" s="1121"/>
      <c r="Y375" s="1121"/>
      <c r="Z375" s="1121"/>
      <c r="AA375" s="1121"/>
      <c r="AB375" s="1122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9"/>
      <c r="AT375" s="31"/>
      <c r="AU375" s="31"/>
      <c r="AV375" s="31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425"/>
      <c r="BH375" s="425"/>
      <c r="BJ375" s="427"/>
    </row>
    <row r="376" spans="1:62" ht="15.75">
      <c r="A376" s="1100"/>
      <c r="B376" s="499" t="s">
        <v>608</v>
      </c>
      <c r="C376" s="499"/>
      <c r="D376" s="499"/>
      <c r="E376" s="499"/>
      <c r="F376" s="499"/>
      <c r="G376" s="499"/>
      <c r="H376" s="499"/>
      <c r="I376" s="499"/>
      <c r="J376" s="499"/>
      <c r="K376" s="499"/>
      <c r="L376" s="499"/>
      <c r="M376" s="499"/>
      <c r="N376" s="499"/>
      <c r="O376" s="499"/>
      <c r="P376" s="499"/>
      <c r="Q376" s="1253"/>
      <c r="R376" s="1254"/>
      <c r="S376" s="1254"/>
      <c r="T376" s="1255"/>
      <c r="U376" s="1123"/>
      <c r="V376" s="1124"/>
      <c r="W376" s="1124"/>
      <c r="X376" s="1124"/>
      <c r="Y376" s="1124"/>
      <c r="Z376" s="1124"/>
      <c r="AA376" s="1124"/>
      <c r="AB376" s="1125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9"/>
      <c r="AT376" s="31"/>
      <c r="AU376" s="31"/>
      <c r="AV376" s="31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425"/>
      <c r="BH376" s="425"/>
      <c r="BJ376" s="427"/>
    </row>
    <row r="377" spans="1:62" ht="24" customHeight="1">
      <c r="A377" s="783" t="s">
        <v>463</v>
      </c>
      <c r="B377" s="784" t="s">
        <v>1682</v>
      </c>
      <c r="C377" s="778"/>
      <c r="D377" s="778"/>
      <c r="E377" s="778"/>
      <c r="F377" s="778"/>
      <c r="G377" s="778"/>
      <c r="H377" s="778"/>
      <c r="I377" s="778"/>
      <c r="J377" s="778"/>
      <c r="K377" s="778"/>
      <c r="L377" s="778"/>
      <c r="M377" s="778"/>
      <c r="N377" s="778"/>
      <c r="O377" s="778"/>
      <c r="P377" s="778"/>
      <c r="Q377" s="1126" t="s">
        <v>335</v>
      </c>
      <c r="R377" s="1127"/>
      <c r="S377" s="1127"/>
      <c r="T377" s="1128"/>
      <c r="U377" s="1111"/>
      <c r="V377" s="1112"/>
      <c r="W377" s="1112"/>
      <c r="X377" s="1112"/>
      <c r="Y377" s="1112"/>
      <c r="Z377" s="1112"/>
      <c r="AA377" s="1112"/>
      <c r="AB377" s="1113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9"/>
      <c r="AT377" s="31"/>
      <c r="AU377" s="31"/>
      <c r="AV377" s="31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425"/>
      <c r="BH377" s="425"/>
      <c r="BJ377" s="427"/>
    </row>
    <row r="378" spans="1:62" ht="15.75">
      <c r="A378" s="1632" t="s">
        <v>464</v>
      </c>
      <c r="B378" s="500" t="s">
        <v>607</v>
      </c>
      <c r="C378" s="500"/>
      <c r="D378" s="500"/>
      <c r="E378" s="500"/>
      <c r="F378" s="500"/>
      <c r="G378" s="500"/>
      <c r="H378" s="500"/>
      <c r="I378" s="500"/>
      <c r="J378" s="500"/>
      <c r="K378" s="500"/>
      <c r="L378" s="500"/>
      <c r="M378" s="500"/>
      <c r="N378" s="500"/>
      <c r="O378" s="500"/>
      <c r="P378" s="500"/>
      <c r="Q378" s="1261" t="s">
        <v>120</v>
      </c>
      <c r="R378" s="1262"/>
      <c r="S378" s="1262"/>
      <c r="T378" s="1263"/>
      <c r="U378" s="1231"/>
      <c r="V378" s="1232"/>
      <c r="W378" s="1232"/>
      <c r="X378" s="1232"/>
      <c r="Y378" s="1232"/>
      <c r="Z378" s="1232"/>
      <c r="AA378" s="1232"/>
      <c r="AB378" s="1233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9"/>
      <c r="AT378" s="31"/>
      <c r="AU378" s="31"/>
      <c r="AV378" s="31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425"/>
      <c r="BH378" s="425"/>
      <c r="BJ378" s="427"/>
    </row>
    <row r="379" spans="1:62" ht="15.75">
      <c r="A379" s="1100"/>
      <c r="B379" s="499" t="s">
        <v>606</v>
      </c>
      <c r="C379" s="499"/>
      <c r="D379" s="499"/>
      <c r="E379" s="499"/>
      <c r="F379" s="499"/>
      <c r="G379" s="499"/>
      <c r="H379" s="499"/>
      <c r="I379" s="499"/>
      <c r="J379" s="499"/>
      <c r="K379" s="499"/>
      <c r="L379" s="499"/>
      <c r="M379" s="499"/>
      <c r="N379" s="499"/>
      <c r="O379" s="499"/>
      <c r="P379" s="499"/>
      <c r="Q379" s="1253"/>
      <c r="R379" s="1254"/>
      <c r="S379" s="1254"/>
      <c r="T379" s="1255"/>
      <c r="U379" s="1123"/>
      <c r="V379" s="1124"/>
      <c r="W379" s="1124"/>
      <c r="X379" s="1124"/>
      <c r="Y379" s="1124"/>
      <c r="Z379" s="1124"/>
      <c r="AA379" s="1124"/>
      <c r="AB379" s="1125"/>
      <c r="AC379" s="31"/>
      <c r="AD379" s="31"/>
      <c r="AE379" s="31"/>
      <c r="AF379" s="57" t="s">
        <v>696</v>
      </c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9"/>
      <c r="AT379" s="31"/>
      <c r="AU379" s="31"/>
      <c r="AV379" s="31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425"/>
      <c r="BH379" s="425"/>
      <c r="BJ379" s="427"/>
    </row>
    <row r="380" spans="1:62" ht="15.75">
      <c r="A380" s="976" t="s">
        <v>465</v>
      </c>
      <c r="B380" s="500" t="s">
        <v>605</v>
      </c>
      <c r="C380" s="500"/>
      <c r="D380" s="500"/>
      <c r="E380" s="500"/>
      <c r="F380" s="500"/>
      <c r="G380" s="500"/>
      <c r="H380" s="500"/>
      <c r="I380" s="500"/>
      <c r="J380" s="500"/>
      <c r="K380" s="500"/>
      <c r="L380" s="500"/>
      <c r="M380" s="500"/>
      <c r="N380" s="500"/>
      <c r="O380" s="500"/>
      <c r="P380" s="500"/>
      <c r="Q380" s="1162" t="s">
        <v>604</v>
      </c>
      <c r="R380" s="1163"/>
      <c r="S380" s="1163"/>
      <c r="T380" s="1164"/>
      <c r="U380" s="1171">
        <f>F220+F221</f>
        <v>0</v>
      </c>
      <c r="V380" s="1172"/>
      <c r="W380" s="1172"/>
      <c r="X380" s="1172"/>
      <c r="Y380" s="1172"/>
      <c r="Z380" s="1172"/>
      <c r="AA380" s="1172"/>
      <c r="AB380" s="1173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9"/>
      <c r="AT380" s="31"/>
      <c r="AU380" s="31"/>
      <c r="AV380" s="31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425"/>
      <c r="BH380" s="425"/>
      <c r="BJ380" s="427"/>
    </row>
    <row r="381" spans="1:62" ht="15.75">
      <c r="A381" s="1272"/>
      <c r="B381" s="500" t="s">
        <v>603</v>
      </c>
      <c r="C381" s="500"/>
      <c r="D381" s="500"/>
      <c r="E381" s="500"/>
      <c r="F381" s="500"/>
      <c r="G381" s="500"/>
      <c r="H381" s="500"/>
      <c r="I381" s="500"/>
      <c r="J381" s="500"/>
      <c r="K381" s="500"/>
      <c r="L381" s="500"/>
      <c r="M381" s="500"/>
      <c r="N381" s="500"/>
      <c r="O381" s="500"/>
      <c r="P381" s="500"/>
      <c r="Q381" s="1165"/>
      <c r="R381" s="1166"/>
      <c r="S381" s="1166"/>
      <c r="T381" s="1167"/>
      <c r="U381" s="1174"/>
      <c r="V381" s="1175"/>
      <c r="W381" s="1175"/>
      <c r="X381" s="1175"/>
      <c r="Y381" s="1175"/>
      <c r="Z381" s="1175"/>
      <c r="AA381" s="1175"/>
      <c r="AB381" s="1176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9"/>
      <c r="AT381" s="31"/>
      <c r="AU381" s="31"/>
      <c r="AV381" s="31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425"/>
      <c r="BH381" s="425"/>
      <c r="BJ381" s="427"/>
    </row>
    <row r="382" spans="1:62" ht="15.75">
      <c r="A382" s="1272"/>
      <c r="B382" s="500" t="s">
        <v>602</v>
      </c>
      <c r="C382" s="500"/>
      <c r="D382" s="500"/>
      <c r="E382" s="500"/>
      <c r="F382" s="500"/>
      <c r="G382" s="500"/>
      <c r="H382" s="500"/>
      <c r="I382" s="500"/>
      <c r="J382" s="500"/>
      <c r="K382" s="500"/>
      <c r="L382" s="500"/>
      <c r="M382" s="500"/>
      <c r="N382" s="500"/>
      <c r="O382" s="500"/>
      <c r="P382" s="500"/>
      <c r="Q382" s="1165"/>
      <c r="R382" s="1166"/>
      <c r="S382" s="1166"/>
      <c r="T382" s="1167"/>
      <c r="U382" s="1174"/>
      <c r="V382" s="1175"/>
      <c r="W382" s="1175"/>
      <c r="X382" s="1175"/>
      <c r="Y382" s="1175"/>
      <c r="Z382" s="1175"/>
      <c r="AA382" s="1175"/>
      <c r="AB382" s="1176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9"/>
      <c r="AT382" s="31"/>
      <c r="AU382" s="31"/>
      <c r="AV382" s="31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425"/>
      <c r="BH382" s="425"/>
      <c r="BJ382" s="427"/>
    </row>
    <row r="383" spans="1:62" ht="14.25">
      <c r="A383" s="977"/>
      <c r="B383" s="500" t="s">
        <v>601</v>
      </c>
      <c r="C383" s="500"/>
      <c r="D383" s="500"/>
      <c r="E383" s="500"/>
      <c r="F383" s="500"/>
      <c r="G383" s="500"/>
      <c r="H383" s="500"/>
      <c r="I383" s="500"/>
      <c r="J383" s="500"/>
      <c r="K383" s="500"/>
      <c r="L383" s="500"/>
      <c r="M383" s="500"/>
      <c r="N383" s="500"/>
      <c r="O383" s="500"/>
      <c r="P383" s="500"/>
      <c r="Q383" s="1168"/>
      <c r="R383" s="1169"/>
      <c r="S383" s="1169"/>
      <c r="T383" s="1170"/>
      <c r="U383" s="1177"/>
      <c r="V383" s="1178"/>
      <c r="W383" s="1178"/>
      <c r="X383" s="1178"/>
      <c r="Y383" s="1178"/>
      <c r="Z383" s="1178"/>
      <c r="AA383" s="1178"/>
      <c r="AB383" s="1179"/>
      <c r="AC383" s="845"/>
      <c r="AD383" s="1280" t="s">
        <v>1566</v>
      </c>
      <c r="AE383" s="1281"/>
      <c r="AF383" s="1281"/>
      <c r="AG383" s="57" t="s">
        <v>702</v>
      </c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9"/>
      <c r="AT383" s="31"/>
      <c r="AU383" s="31"/>
      <c r="AV383" s="31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425"/>
      <c r="BH383" s="425"/>
    </row>
    <row r="384" spans="1:62" ht="15.75">
      <c r="A384" s="1099" t="s">
        <v>466</v>
      </c>
      <c r="B384" s="504" t="s">
        <v>600</v>
      </c>
      <c r="C384" s="504"/>
      <c r="D384" s="504"/>
      <c r="E384" s="504"/>
      <c r="F384" s="504"/>
      <c r="G384" s="504"/>
      <c r="H384" s="504"/>
      <c r="I384" s="504"/>
      <c r="J384" s="504"/>
      <c r="K384" s="504"/>
      <c r="L384" s="504"/>
      <c r="M384" s="504"/>
      <c r="N384" s="504"/>
      <c r="O384" s="504"/>
      <c r="P384" s="504"/>
      <c r="Q384" s="1250" t="s">
        <v>336</v>
      </c>
      <c r="R384" s="1251"/>
      <c r="S384" s="1251"/>
      <c r="T384" s="1252"/>
      <c r="U384" s="1120"/>
      <c r="V384" s="1121"/>
      <c r="W384" s="1121"/>
      <c r="X384" s="1121"/>
      <c r="Y384" s="1121"/>
      <c r="Z384" s="1121"/>
      <c r="AA384" s="1121"/>
      <c r="AB384" s="1122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9"/>
      <c r="AT384" s="31"/>
      <c r="AU384" s="31"/>
      <c r="AV384" s="31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425"/>
      <c r="BH384" s="425"/>
      <c r="BJ384" s="427"/>
    </row>
    <row r="385" spans="1:62" ht="15.75">
      <c r="A385" s="1100"/>
      <c r="B385" s="499" t="s">
        <v>599</v>
      </c>
      <c r="C385" s="499"/>
      <c r="D385" s="499"/>
      <c r="E385" s="499"/>
      <c r="F385" s="499"/>
      <c r="G385" s="499"/>
      <c r="H385" s="499"/>
      <c r="I385" s="499"/>
      <c r="J385" s="499"/>
      <c r="K385" s="499"/>
      <c r="L385" s="499"/>
      <c r="M385" s="499"/>
      <c r="N385" s="499"/>
      <c r="O385" s="499"/>
      <c r="P385" s="499"/>
      <c r="Q385" s="1253"/>
      <c r="R385" s="1254"/>
      <c r="S385" s="1254"/>
      <c r="T385" s="1255"/>
      <c r="U385" s="1123"/>
      <c r="V385" s="1124"/>
      <c r="W385" s="1124"/>
      <c r="X385" s="1124"/>
      <c r="Y385" s="1124"/>
      <c r="Z385" s="1124"/>
      <c r="AA385" s="1124"/>
      <c r="AB385" s="1125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9"/>
      <c r="AT385" s="31"/>
      <c r="AU385" s="31"/>
      <c r="AV385" s="31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425"/>
      <c r="BH385" s="425"/>
      <c r="BJ385" s="427"/>
    </row>
    <row r="386" spans="1:62" ht="15.75">
      <c r="A386" s="976" t="s">
        <v>467</v>
      </c>
      <c r="B386" s="500" t="s">
        <v>598</v>
      </c>
      <c r="C386" s="500"/>
      <c r="D386" s="500"/>
      <c r="E386" s="500"/>
      <c r="F386" s="500"/>
      <c r="G386" s="500"/>
      <c r="H386" s="500"/>
      <c r="I386" s="500"/>
      <c r="J386" s="500"/>
      <c r="K386" s="500"/>
      <c r="L386" s="500"/>
      <c r="M386" s="500"/>
      <c r="N386" s="500"/>
      <c r="O386" s="500"/>
      <c r="P386" s="500"/>
      <c r="Q386" s="1162" t="s">
        <v>337</v>
      </c>
      <c r="R386" s="1163"/>
      <c r="S386" s="1163"/>
      <c r="T386" s="1164"/>
      <c r="U386" s="1171"/>
      <c r="V386" s="1172"/>
      <c r="W386" s="1172"/>
      <c r="X386" s="1172"/>
      <c r="Y386" s="1172"/>
      <c r="Z386" s="1172"/>
      <c r="AA386" s="1172"/>
      <c r="AB386" s="1173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9"/>
      <c r="AT386" s="31"/>
      <c r="AU386" s="31"/>
      <c r="AV386" s="31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425"/>
      <c r="BH386" s="425"/>
      <c r="BJ386" s="427"/>
    </row>
    <row r="387" spans="1:62" ht="15.75">
      <c r="A387" s="977"/>
      <c r="B387" s="500" t="s">
        <v>597</v>
      </c>
      <c r="C387" s="500"/>
      <c r="D387" s="500"/>
      <c r="E387" s="500"/>
      <c r="F387" s="500"/>
      <c r="G387" s="500"/>
      <c r="H387" s="500"/>
      <c r="I387" s="500"/>
      <c r="J387" s="500"/>
      <c r="K387" s="500"/>
      <c r="L387" s="500"/>
      <c r="M387" s="500"/>
      <c r="N387" s="500"/>
      <c r="O387" s="500"/>
      <c r="P387" s="500"/>
      <c r="Q387" s="1168"/>
      <c r="R387" s="1169"/>
      <c r="S387" s="1169"/>
      <c r="T387" s="1170"/>
      <c r="U387" s="1177"/>
      <c r="V387" s="1178"/>
      <c r="W387" s="1178"/>
      <c r="X387" s="1178"/>
      <c r="Y387" s="1178"/>
      <c r="Z387" s="1178"/>
      <c r="AA387" s="1178"/>
      <c r="AB387" s="1179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9"/>
      <c r="AT387" s="31"/>
      <c r="AU387" s="31"/>
      <c r="AV387" s="31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425"/>
      <c r="BH387" s="425"/>
      <c r="BJ387" s="427"/>
    </row>
    <row r="388" spans="1:62" ht="15.75">
      <c r="A388" s="1099" t="s">
        <v>468</v>
      </c>
      <c r="B388" s="504" t="s">
        <v>596</v>
      </c>
      <c r="C388" s="504"/>
      <c r="D388" s="504"/>
      <c r="E388" s="504"/>
      <c r="F388" s="504"/>
      <c r="G388" s="504"/>
      <c r="H388" s="504"/>
      <c r="I388" s="504"/>
      <c r="J388" s="504"/>
      <c r="K388" s="504"/>
      <c r="L388" s="504"/>
      <c r="M388" s="504"/>
      <c r="N388" s="504"/>
      <c r="O388" s="504"/>
      <c r="P388" s="504"/>
      <c r="Q388" s="1250" t="s">
        <v>338</v>
      </c>
      <c r="R388" s="1251"/>
      <c r="S388" s="1251"/>
      <c r="T388" s="1252"/>
      <c r="U388" s="1120"/>
      <c r="V388" s="1121"/>
      <c r="W388" s="1121"/>
      <c r="X388" s="1121"/>
      <c r="Y388" s="1121"/>
      <c r="Z388" s="1121"/>
      <c r="AA388" s="1121"/>
      <c r="AB388" s="1122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9"/>
      <c r="AT388" s="31"/>
      <c r="AU388" s="31"/>
      <c r="AV388" s="31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425"/>
      <c r="BH388" s="425"/>
      <c r="BJ388" s="427"/>
    </row>
    <row r="389" spans="1:62" ht="15.75">
      <c r="A389" s="1100"/>
      <c r="B389" s="499" t="s">
        <v>595</v>
      </c>
      <c r="C389" s="499"/>
      <c r="D389" s="499"/>
      <c r="E389" s="499"/>
      <c r="F389" s="499"/>
      <c r="G389" s="499"/>
      <c r="H389" s="499"/>
      <c r="I389" s="499"/>
      <c r="J389" s="499"/>
      <c r="K389" s="499"/>
      <c r="L389" s="499"/>
      <c r="M389" s="499"/>
      <c r="N389" s="499"/>
      <c r="O389" s="499"/>
      <c r="P389" s="499"/>
      <c r="Q389" s="1253"/>
      <c r="R389" s="1254"/>
      <c r="S389" s="1254"/>
      <c r="T389" s="1255"/>
      <c r="U389" s="1123"/>
      <c r="V389" s="1124"/>
      <c r="W389" s="1124"/>
      <c r="X389" s="1124"/>
      <c r="Y389" s="1124"/>
      <c r="Z389" s="1124"/>
      <c r="AA389" s="1124"/>
      <c r="AB389" s="1125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9"/>
      <c r="AT389" s="31"/>
      <c r="AU389" s="31"/>
      <c r="AV389" s="31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425"/>
      <c r="BH389" s="425"/>
      <c r="BJ389" s="427"/>
    </row>
    <row r="390" spans="1:62" ht="15.75">
      <c r="A390" s="976" t="s">
        <v>469</v>
      </c>
      <c r="B390" s="500" t="s">
        <v>594</v>
      </c>
      <c r="C390" s="500"/>
      <c r="D390" s="500"/>
      <c r="E390" s="500"/>
      <c r="F390" s="500"/>
      <c r="G390" s="500"/>
      <c r="H390" s="500"/>
      <c r="I390" s="500"/>
      <c r="J390" s="500"/>
      <c r="K390" s="500"/>
      <c r="L390" s="500"/>
      <c r="M390" s="500"/>
      <c r="N390" s="500"/>
      <c r="O390" s="500"/>
      <c r="P390" s="500"/>
      <c r="Q390" s="1162" t="s">
        <v>339</v>
      </c>
      <c r="R390" s="1163"/>
      <c r="S390" s="1163"/>
      <c r="T390" s="1164"/>
      <c r="U390" s="1171"/>
      <c r="V390" s="1172"/>
      <c r="W390" s="1172"/>
      <c r="X390" s="1172"/>
      <c r="Y390" s="1172"/>
      <c r="Z390" s="1172"/>
      <c r="AA390" s="1172"/>
      <c r="AB390" s="1173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9"/>
      <c r="AT390" s="31"/>
      <c r="AU390" s="31"/>
      <c r="AV390" s="31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425"/>
      <c r="BH390" s="425"/>
      <c r="BJ390" s="427"/>
    </row>
    <row r="391" spans="1:62" ht="15.75">
      <c r="A391" s="1272"/>
      <c r="B391" s="500" t="s">
        <v>593</v>
      </c>
      <c r="C391" s="500"/>
      <c r="D391" s="500"/>
      <c r="E391" s="500"/>
      <c r="F391" s="500"/>
      <c r="G391" s="500"/>
      <c r="H391" s="500"/>
      <c r="I391" s="500"/>
      <c r="J391" s="500"/>
      <c r="K391" s="500"/>
      <c r="L391" s="500"/>
      <c r="M391" s="500"/>
      <c r="N391" s="500"/>
      <c r="O391" s="500"/>
      <c r="P391" s="500"/>
      <c r="Q391" s="1165"/>
      <c r="R391" s="1166"/>
      <c r="S391" s="1166"/>
      <c r="T391" s="1167"/>
      <c r="U391" s="1174"/>
      <c r="V391" s="1175"/>
      <c r="W391" s="1175"/>
      <c r="X391" s="1175"/>
      <c r="Y391" s="1175"/>
      <c r="Z391" s="1175"/>
      <c r="AA391" s="1175"/>
      <c r="AB391" s="1176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9"/>
      <c r="AT391" s="31"/>
      <c r="AU391" s="31"/>
      <c r="AV391" s="31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425"/>
      <c r="BH391" s="425"/>
      <c r="BJ391" s="427"/>
    </row>
    <row r="392" spans="1:62" ht="15.75">
      <c r="A392" s="977"/>
      <c r="B392" s="500" t="s">
        <v>592</v>
      </c>
      <c r="C392" s="500"/>
      <c r="D392" s="500"/>
      <c r="E392" s="500"/>
      <c r="F392" s="500"/>
      <c r="G392" s="500"/>
      <c r="H392" s="500"/>
      <c r="I392" s="500"/>
      <c r="J392" s="500"/>
      <c r="K392" s="500"/>
      <c r="L392" s="500"/>
      <c r="M392" s="500"/>
      <c r="N392" s="500"/>
      <c r="O392" s="500"/>
      <c r="P392" s="500"/>
      <c r="Q392" s="1168"/>
      <c r="R392" s="1169"/>
      <c r="S392" s="1169"/>
      <c r="T392" s="1170"/>
      <c r="U392" s="1177"/>
      <c r="V392" s="1178"/>
      <c r="W392" s="1178"/>
      <c r="X392" s="1178"/>
      <c r="Y392" s="1178"/>
      <c r="Z392" s="1178"/>
      <c r="AA392" s="1178"/>
      <c r="AB392" s="1179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9"/>
      <c r="AT392" s="31"/>
      <c r="AU392" s="31"/>
      <c r="AV392" s="31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425"/>
      <c r="BH392" s="425"/>
      <c r="BJ392" s="427"/>
    </row>
    <row r="393" spans="1:62" ht="15.75">
      <c r="A393" s="1099" t="s">
        <v>209</v>
      </c>
      <c r="B393" s="504" t="s">
        <v>591</v>
      </c>
      <c r="C393" s="504"/>
      <c r="D393" s="504"/>
      <c r="E393" s="504"/>
      <c r="F393" s="504"/>
      <c r="G393" s="504"/>
      <c r="H393" s="504"/>
      <c r="I393" s="504"/>
      <c r="J393" s="504"/>
      <c r="K393" s="504"/>
      <c r="L393" s="504"/>
      <c r="M393" s="504"/>
      <c r="N393" s="504"/>
      <c r="O393" s="504"/>
      <c r="P393" s="504"/>
      <c r="Q393" s="1250" t="s">
        <v>340</v>
      </c>
      <c r="R393" s="1251"/>
      <c r="S393" s="1251"/>
      <c r="T393" s="1252"/>
      <c r="U393" s="1120"/>
      <c r="V393" s="1121"/>
      <c r="W393" s="1121"/>
      <c r="X393" s="1121"/>
      <c r="Y393" s="1121"/>
      <c r="Z393" s="1121"/>
      <c r="AA393" s="1121"/>
      <c r="AB393" s="1122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9"/>
      <c r="AT393" s="31"/>
      <c r="AU393" s="31"/>
      <c r="AV393" s="31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425"/>
      <c r="BH393" s="425"/>
      <c r="BJ393" s="427"/>
    </row>
    <row r="394" spans="1:62" ht="15.75">
      <c r="A394" s="1272"/>
      <c r="B394" s="500" t="s">
        <v>590</v>
      </c>
      <c r="C394" s="500"/>
      <c r="D394" s="500"/>
      <c r="E394" s="500"/>
      <c r="F394" s="500"/>
      <c r="G394" s="500"/>
      <c r="H394" s="500"/>
      <c r="I394" s="500"/>
      <c r="J394" s="500"/>
      <c r="K394" s="500"/>
      <c r="L394" s="500"/>
      <c r="M394" s="500"/>
      <c r="N394" s="500"/>
      <c r="O394" s="500"/>
      <c r="P394" s="500"/>
      <c r="Q394" s="1165"/>
      <c r="R394" s="1166"/>
      <c r="S394" s="1166"/>
      <c r="T394" s="1167"/>
      <c r="U394" s="1174"/>
      <c r="V394" s="1175"/>
      <c r="W394" s="1175"/>
      <c r="X394" s="1175"/>
      <c r="Y394" s="1175"/>
      <c r="Z394" s="1175"/>
      <c r="AA394" s="1175"/>
      <c r="AB394" s="1176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9"/>
      <c r="AT394" s="31"/>
      <c r="AU394" s="31"/>
      <c r="AV394" s="31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425"/>
      <c r="BH394" s="425"/>
      <c r="BJ394" s="427"/>
    </row>
    <row r="395" spans="1:62" ht="15.75">
      <c r="A395" s="1100"/>
      <c r="B395" s="499" t="s">
        <v>589</v>
      </c>
      <c r="C395" s="499"/>
      <c r="D395" s="499"/>
      <c r="E395" s="499"/>
      <c r="F395" s="499"/>
      <c r="G395" s="499"/>
      <c r="H395" s="499"/>
      <c r="I395" s="499"/>
      <c r="J395" s="499"/>
      <c r="K395" s="499"/>
      <c r="L395" s="499"/>
      <c r="M395" s="499"/>
      <c r="N395" s="499"/>
      <c r="O395" s="499"/>
      <c r="P395" s="499"/>
      <c r="Q395" s="1253"/>
      <c r="R395" s="1254"/>
      <c r="S395" s="1254"/>
      <c r="T395" s="1255"/>
      <c r="U395" s="1123"/>
      <c r="V395" s="1124"/>
      <c r="W395" s="1124"/>
      <c r="X395" s="1124"/>
      <c r="Y395" s="1124"/>
      <c r="Z395" s="1124"/>
      <c r="AA395" s="1124"/>
      <c r="AB395" s="1125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9"/>
      <c r="AT395" s="31"/>
      <c r="AU395" s="31"/>
      <c r="AV395" s="31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425"/>
      <c r="BH395" s="425"/>
      <c r="BJ395" s="427"/>
    </row>
    <row r="396" spans="1:62" ht="15.75">
      <c r="A396" s="976" t="s">
        <v>210</v>
      </c>
      <c r="B396" s="500" t="s">
        <v>588</v>
      </c>
      <c r="C396" s="500"/>
      <c r="D396" s="500"/>
      <c r="E396" s="500"/>
      <c r="F396" s="500"/>
      <c r="G396" s="500"/>
      <c r="H396" s="500"/>
      <c r="I396" s="500"/>
      <c r="J396" s="500"/>
      <c r="K396" s="500"/>
      <c r="L396" s="500"/>
      <c r="M396" s="500"/>
      <c r="N396" s="500"/>
      <c r="O396" s="500"/>
      <c r="P396" s="500"/>
      <c r="Q396" s="1162" t="s">
        <v>121</v>
      </c>
      <c r="R396" s="1163"/>
      <c r="S396" s="1163"/>
      <c r="T396" s="1164"/>
      <c r="U396" s="1171"/>
      <c r="V396" s="1172"/>
      <c r="W396" s="1172"/>
      <c r="X396" s="1172"/>
      <c r="Y396" s="1172"/>
      <c r="Z396" s="1172"/>
      <c r="AA396" s="1172"/>
      <c r="AB396" s="1173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9"/>
      <c r="AT396" s="31"/>
      <c r="AU396" s="31"/>
      <c r="AV396" s="31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425"/>
      <c r="BH396" s="425"/>
      <c r="BJ396" s="427"/>
    </row>
    <row r="397" spans="1:62" ht="15.75">
      <c r="A397" s="1272"/>
      <c r="B397" s="500" t="s">
        <v>587</v>
      </c>
      <c r="C397" s="500"/>
      <c r="D397" s="500"/>
      <c r="E397" s="500"/>
      <c r="F397" s="500"/>
      <c r="G397" s="500"/>
      <c r="H397" s="500"/>
      <c r="I397" s="500"/>
      <c r="J397" s="500"/>
      <c r="K397" s="500"/>
      <c r="L397" s="500"/>
      <c r="M397" s="500"/>
      <c r="N397" s="500"/>
      <c r="O397" s="500"/>
      <c r="P397" s="500"/>
      <c r="Q397" s="1165"/>
      <c r="R397" s="1166"/>
      <c r="S397" s="1166"/>
      <c r="T397" s="1167"/>
      <c r="U397" s="1174"/>
      <c r="V397" s="1175"/>
      <c r="W397" s="1175"/>
      <c r="X397" s="1175"/>
      <c r="Y397" s="1175"/>
      <c r="Z397" s="1175"/>
      <c r="AA397" s="1175"/>
      <c r="AB397" s="1176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9"/>
      <c r="AT397" s="31"/>
      <c r="AU397" s="31"/>
      <c r="AV397" s="31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425"/>
      <c r="BH397" s="425"/>
      <c r="BJ397" s="427"/>
    </row>
    <row r="398" spans="1:62" ht="15.75">
      <c r="A398" s="1272"/>
      <c r="B398" s="500" t="s">
        <v>586</v>
      </c>
      <c r="C398" s="500"/>
      <c r="D398" s="500"/>
      <c r="E398" s="500"/>
      <c r="F398" s="500"/>
      <c r="G398" s="500"/>
      <c r="H398" s="500"/>
      <c r="I398" s="500"/>
      <c r="J398" s="500"/>
      <c r="K398" s="500"/>
      <c r="L398" s="500"/>
      <c r="M398" s="500"/>
      <c r="N398" s="500"/>
      <c r="O398" s="500"/>
      <c r="P398" s="500"/>
      <c r="Q398" s="1165"/>
      <c r="R398" s="1166"/>
      <c r="S398" s="1166"/>
      <c r="T398" s="1167"/>
      <c r="U398" s="1174"/>
      <c r="V398" s="1175"/>
      <c r="W398" s="1175"/>
      <c r="X398" s="1175"/>
      <c r="Y398" s="1175"/>
      <c r="Z398" s="1175"/>
      <c r="AA398" s="1175"/>
      <c r="AB398" s="1176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9"/>
      <c r="AT398" s="31"/>
      <c r="AU398" s="31"/>
      <c r="AV398" s="31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425"/>
      <c r="BH398" s="425"/>
      <c r="BJ398" s="427"/>
    </row>
    <row r="399" spans="1:62" ht="15.75">
      <c r="A399" s="977"/>
      <c r="B399" s="500" t="s">
        <v>573</v>
      </c>
      <c r="C399" s="500"/>
      <c r="D399" s="500"/>
      <c r="E399" s="500"/>
      <c r="F399" s="500"/>
      <c r="G399" s="500"/>
      <c r="H399" s="500"/>
      <c r="I399" s="500"/>
      <c r="J399" s="500"/>
      <c r="K399" s="500"/>
      <c r="L399" s="500"/>
      <c r="M399" s="500"/>
      <c r="N399" s="500"/>
      <c r="O399" s="500"/>
      <c r="P399" s="500"/>
      <c r="Q399" s="1168"/>
      <c r="R399" s="1169"/>
      <c r="S399" s="1169"/>
      <c r="T399" s="1170"/>
      <c r="U399" s="1177"/>
      <c r="V399" s="1178"/>
      <c r="W399" s="1178"/>
      <c r="X399" s="1178"/>
      <c r="Y399" s="1178"/>
      <c r="Z399" s="1178"/>
      <c r="AA399" s="1178"/>
      <c r="AB399" s="1179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9"/>
      <c r="AT399" s="31"/>
      <c r="AU399" s="31"/>
      <c r="AV399" s="31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425"/>
      <c r="BH399" s="425"/>
      <c r="BJ399" s="427"/>
    </row>
    <row r="400" spans="1:62" ht="15.75">
      <c r="A400" s="1099" t="s">
        <v>211</v>
      </c>
      <c r="B400" s="504" t="s">
        <v>585</v>
      </c>
      <c r="C400" s="504"/>
      <c r="D400" s="504"/>
      <c r="E400" s="504"/>
      <c r="F400" s="504"/>
      <c r="G400" s="504"/>
      <c r="H400" s="504"/>
      <c r="I400" s="504"/>
      <c r="J400" s="504"/>
      <c r="K400" s="504"/>
      <c r="L400" s="504"/>
      <c r="M400" s="504"/>
      <c r="N400" s="504"/>
      <c r="O400" s="504"/>
      <c r="P400" s="504"/>
      <c r="Q400" s="1250" t="s">
        <v>122</v>
      </c>
      <c r="R400" s="1251"/>
      <c r="S400" s="1251"/>
      <c r="T400" s="1252"/>
      <c r="U400" s="1120"/>
      <c r="V400" s="1121"/>
      <c r="W400" s="1121"/>
      <c r="X400" s="1121"/>
      <c r="Y400" s="1121"/>
      <c r="Z400" s="1121"/>
      <c r="AA400" s="1121"/>
      <c r="AB400" s="1122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9"/>
      <c r="AT400" s="31"/>
      <c r="AU400" s="31"/>
      <c r="AV400" s="31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425"/>
      <c r="BH400" s="425"/>
      <c r="BJ400" s="427"/>
    </row>
    <row r="401" spans="1:62" ht="15.75">
      <c r="A401" s="1272"/>
      <c r="B401" s="500" t="s">
        <v>578</v>
      </c>
      <c r="C401" s="500"/>
      <c r="D401" s="500"/>
      <c r="E401" s="500"/>
      <c r="F401" s="500"/>
      <c r="G401" s="500"/>
      <c r="H401" s="500"/>
      <c r="I401" s="500"/>
      <c r="J401" s="500"/>
      <c r="K401" s="500"/>
      <c r="L401" s="500"/>
      <c r="M401" s="500"/>
      <c r="N401" s="500"/>
      <c r="O401" s="500"/>
      <c r="P401" s="500"/>
      <c r="Q401" s="1165"/>
      <c r="R401" s="1166"/>
      <c r="S401" s="1166"/>
      <c r="T401" s="1167"/>
      <c r="U401" s="1174"/>
      <c r="V401" s="1175"/>
      <c r="W401" s="1175"/>
      <c r="X401" s="1175"/>
      <c r="Y401" s="1175"/>
      <c r="Z401" s="1175"/>
      <c r="AA401" s="1175"/>
      <c r="AB401" s="1176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9"/>
      <c r="AT401" s="31"/>
      <c r="AU401" s="31"/>
      <c r="AV401" s="31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425"/>
      <c r="BH401" s="425"/>
      <c r="BJ401" s="427"/>
    </row>
    <row r="402" spans="1:62" ht="15.75">
      <c r="A402" s="1100"/>
      <c r="B402" s="499" t="s">
        <v>584</v>
      </c>
      <c r="C402" s="499"/>
      <c r="D402" s="499"/>
      <c r="E402" s="499"/>
      <c r="F402" s="499"/>
      <c r="G402" s="499"/>
      <c r="H402" s="499"/>
      <c r="I402" s="499"/>
      <c r="J402" s="499"/>
      <c r="K402" s="499"/>
      <c r="L402" s="499"/>
      <c r="M402" s="499"/>
      <c r="N402" s="499"/>
      <c r="O402" s="499"/>
      <c r="P402" s="499"/>
      <c r="Q402" s="1253"/>
      <c r="R402" s="1254"/>
      <c r="S402" s="1254"/>
      <c r="T402" s="1255"/>
      <c r="U402" s="1123"/>
      <c r="V402" s="1124"/>
      <c r="W402" s="1124"/>
      <c r="X402" s="1124"/>
      <c r="Y402" s="1124"/>
      <c r="Z402" s="1124"/>
      <c r="AA402" s="1124"/>
      <c r="AB402" s="1125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9"/>
      <c r="AT402" s="31"/>
      <c r="AU402" s="31"/>
      <c r="AV402" s="31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425"/>
      <c r="BH402" s="425"/>
      <c r="BJ402" s="427"/>
    </row>
    <row r="403" spans="1:62" ht="15.75">
      <c r="A403" s="976" t="s">
        <v>433</v>
      </c>
      <c r="B403" s="500" t="s">
        <v>583</v>
      </c>
      <c r="C403" s="500"/>
      <c r="D403" s="500"/>
      <c r="E403" s="500"/>
      <c r="F403" s="500"/>
      <c r="G403" s="500"/>
      <c r="H403" s="500"/>
      <c r="I403" s="500"/>
      <c r="J403" s="500"/>
      <c r="K403" s="500"/>
      <c r="L403" s="500"/>
      <c r="M403" s="500"/>
      <c r="N403" s="500"/>
      <c r="O403" s="500"/>
      <c r="P403" s="500"/>
      <c r="Q403" s="1162" t="s">
        <v>342</v>
      </c>
      <c r="R403" s="1163"/>
      <c r="S403" s="1163"/>
      <c r="T403" s="1164"/>
      <c r="U403" s="1171"/>
      <c r="V403" s="1172"/>
      <c r="W403" s="1172"/>
      <c r="X403" s="1172"/>
      <c r="Y403" s="1172"/>
      <c r="Z403" s="1172"/>
      <c r="AA403" s="1172"/>
      <c r="AB403" s="1173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9"/>
      <c r="AT403" s="31"/>
      <c r="AU403" s="31"/>
      <c r="AV403" s="31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425"/>
      <c r="BH403" s="425"/>
      <c r="BJ403" s="427"/>
    </row>
    <row r="404" spans="1:62" ht="15.75">
      <c r="A404" s="1272"/>
      <c r="B404" s="500" t="s">
        <v>582</v>
      </c>
      <c r="C404" s="500"/>
      <c r="D404" s="500"/>
      <c r="E404" s="500"/>
      <c r="F404" s="500"/>
      <c r="G404" s="500"/>
      <c r="H404" s="500"/>
      <c r="I404" s="500"/>
      <c r="J404" s="500"/>
      <c r="K404" s="500"/>
      <c r="L404" s="500"/>
      <c r="M404" s="500"/>
      <c r="N404" s="500"/>
      <c r="O404" s="500"/>
      <c r="P404" s="500"/>
      <c r="Q404" s="1165"/>
      <c r="R404" s="1166"/>
      <c r="S404" s="1166"/>
      <c r="T404" s="1167"/>
      <c r="U404" s="1174"/>
      <c r="V404" s="1175"/>
      <c r="W404" s="1175"/>
      <c r="X404" s="1175"/>
      <c r="Y404" s="1175"/>
      <c r="Z404" s="1175"/>
      <c r="AA404" s="1175"/>
      <c r="AB404" s="1176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9"/>
      <c r="AT404" s="31"/>
      <c r="AU404" s="31"/>
      <c r="AV404" s="31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425"/>
      <c r="BH404" s="425"/>
      <c r="BJ404" s="427"/>
    </row>
    <row r="405" spans="1:62" ht="15.75">
      <c r="A405" s="977"/>
      <c r="B405" s="500" t="s">
        <v>581</v>
      </c>
      <c r="C405" s="500"/>
      <c r="D405" s="500"/>
      <c r="E405" s="500"/>
      <c r="F405" s="500"/>
      <c r="G405" s="500"/>
      <c r="H405" s="500"/>
      <c r="I405" s="500"/>
      <c r="J405" s="500"/>
      <c r="K405" s="500"/>
      <c r="L405" s="500"/>
      <c r="M405" s="500"/>
      <c r="N405" s="500"/>
      <c r="O405" s="500"/>
      <c r="P405" s="500"/>
      <c r="Q405" s="1168"/>
      <c r="R405" s="1169"/>
      <c r="S405" s="1169"/>
      <c r="T405" s="1170"/>
      <c r="U405" s="1177"/>
      <c r="V405" s="1178"/>
      <c r="W405" s="1178"/>
      <c r="X405" s="1178"/>
      <c r="Y405" s="1178"/>
      <c r="Z405" s="1178"/>
      <c r="AA405" s="1178"/>
      <c r="AB405" s="1179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9"/>
      <c r="AT405" s="31"/>
      <c r="AU405" s="31"/>
      <c r="AV405" s="31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425"/>
      <c r="BH405" s="425"/>
      <c r="BJ405" s="427"/>
    </row>
    <row r="406" spans="1:62" ht="15.75">
      <c r="A406" s="1099" t="s">
        <v>434</v>
      </c>
      <c r="B406" s="504" t="s">
        <v>580</v>
      </c>
      <c r="C406" s="504"/>
      <c r="D406" s="504"/>
      <c r="E406" s="504"/>
      <c r="F406" s="504"/>
      <c r="G406" s="504"/>
      <c r="H406" s="504"/>
      <c r="I406" s="504"/>
      <c r="J406" s="504"/>
      <c r="K406" s="504"/>
      <c r="L406" s="504"/>
      <c r="M406" s="504"/>
      <c r="N406" s="504"/>
      <c r="O406" s="504"/>
      <c r="P406" s="504"/>
      <c r="Q406" s="1250" t="s">
        <v>579</v>
      </c>
      <c r="R406" s="1251"/>
      <c r="S406" s="1251"/>
      <c r="T406" s="1252"/>
      <c r="U406" s="1120"/>
      <c r="V406" s="1121"/>
      <c r="W406" s="1121"/>
      <c r="X406" s="1121"/>
      <c r="Y406" s="1121"/>
      <c r="Z406" s="1121"/>
      <c r="AA406" s="1121"/>
      <c r="AB406" s="1122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9"/>
      <c r="AT406" s="31"/>
      <c r="AU406" s="31"/>
      <c r="AV406" s="31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425"/>
      <c r="BH406" s="425"/>
      <c r="BJ406" s="427"/>
    </row>
    <row r="407" spans="1:62" ht="15.75">
      <c r="A407" s="1272"/>
      <c r="B407" s="500" t="s">
        <v>578</v>
      </c>
      <c r="C407" s="500"/>
      <c r="D407" s="500"/>
      <c r="E407" s="500"/>
      <c r="F407" s="500"/>
      <c r="G407" s="500"/>
      <c r="H407" s="500"/>
      <c r="I407" s="500"/>
      <c r="J407" s="500"/>
      <c r="K407" s="500"/>
      <c r="L407" s="500"/>
      <c r="M407" s="500"/>
      <c r="N407" s="500"/>
      <c r="O407" s="500"/>
      <c r="P407" s="500"/>
      <c r="Q407" s="1165"/>
      <c r="R407" s="1166"/>
      <c r="S407" s="1166"/>
      <c r="T407" s="1167"/>
      <c r="U407" s="1174"/>
      <c r="V407" s="1175"/>
      <c r="W407" s="1175"/>
      <c r="X407" s="1175"/>
      <c r="Y407" s="1175"/>
      <c r="Z407" s="1175"/>
      <c r="AA407" s="1175"/>
      <c r="AB407" s="1176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9"/>
      <c r="AT407" s="31"/>
      <c r="AU407" s="31"/>
      <c r="AV407" s="31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425"/>
      <c r="BH407" s="425"/>
      <c r="BJ407" s="427"/>
    </row>
    <row r="408" spans="1:62" ht="15.75">
      <c r="A408" s="1100"/>
      <c r="B408" s="499" t="s">
        <v>577</v>
      </c>
      <c r="C408" s="499"/>
      <c r="D408" s="499"/>
      <c r="E408" s="499"/>
      <c r="F408" s="499"/>
      <c r="G408" s="499"/>
      <c r="H408" s="499"/>
      <c r="I408" s="499"/>
      <c r="J408" s="499"/>
      <c r="K408" s="499"/>
      <c r="L408" s="499"/>
      <c r="M408" s="499"/>
      <c r="N408" s="499"/>
      <c r="O408" s="499"/>
      <c r="P408" s="499"/>
      <c r="Q408" s="1253"/>
      <c r="R408" s="1254"/>
      <c r="S408" s="1254"/>
      <c r="T408" s="1255"/>
      <c r="U408" s="1123"/>
      <c r="V408" s="1124"/>
      <c r="W408" s="1124"/>
      <c r="X408" s="1124"/>
      <c r="Y408" s="1124"/>
      <c r="Z408" s="1124"/>
      <c r="AA408" s="1124"/>
      <c r="AB408" s="1125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9"/>
      <c r="AT408" s="31"/>
      <c r="AU408" s="31"/>
      <c r="AV408" s="31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425"/>
      <c r="BH408" s="425"/>
      <c r="BJ408" s="427"/>
    </row>
    <row r="409" spans="1:62" ht="15.75">
      <c r="A409" s="976" t="s">
        <v>435</v>
      </c>
      <c r="B409" s="500" t="s">
        <v>576</v>
      </c>
      <c r="C409" s="500"/>
      <c r="D409" s="500"/>
      <c r="E409" s="500"/>
      <c r="F409" s="500"/>
      <c r="G409" s="500"/>
      <c r="H409" s="500"/>
      <c r="I409" s="500"/>
      <c r="J409" s="500"/>
      <c r="K409" s="500"/>
      <c r="L409" s="500"/>
      <c r="M409" s="500"/>
      <c r="N409" s="500"/>
      <c r="O409" s="500"/>
      <c r="P409" s="500"/>
      <c r="Q409" s="1162" t="s">
        <v>575</v>
      </c>
      <c r="R409" s="1163"/>
      <c r="S409" s="1163"/>
      <c r="T409" s="1164"/>
      <c r="U409" s="1171"/>
      <c r="V409" s="1172"/>
      <c r="W409" s="1172"/>
      <c r="X409" s="1172"/>
      <c r="Y409" s="1172"/>
      <c r="Z409" s="1172"/>
      <c r="AA409" s="1172"/>
      <c r="AB409" s="1173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9"/>
      <c r="AT409" s="31"/>
      <c r="AU409" s="31"/>
      <c r="AV409" s="31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425"/>
      <c r="BH409" s="425"/>
      <c r="BJ409" s="427"/>
    </row>
    <row r="410" spans="1:62" ht="15.75">
      <c r="A410" s="1272"/>
      <c r="B410" s="500" t="s">
        <v>574</v>
      </c>
      <c r="C410" s="500"/>
      <c r="D410" s="500"/>
      <c r="E410" s="500"/>
      <c r="F410" s="500"/>
      <c r="G410" s="500"/>
      <c r="H410" s="500"/>
      <c r="I410" s="500"/>
      <c r="J410" s="500"/>
      <c r="K410" s="500"/>
      <c r="L410" s="500"/>
      <c r="M410" s="500"/>
      <c r="N410" s="500"/>
      <c r="O410" s="500"/>
      <c r="P410" s="500"/>
      <c r="Q410" s="1165"/>
      <c r="R410" s="1166"/>
      <c r="S410" s="1166"/>
      <c r="T410" s="1167"/>
      <c r="U410" s="1174"/>
      <c r="V410" s="1175"/>
      <c r="W410" s="1175"/>
      <c r="X410" s="1175"/>
      <c r="Y410" s="1175"/>
      <c r="Z410" s="1175"/>
      <c r="AA410" s="1175"/>
      <c r="AB410" s="1176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9"/>
      <c r="AT410" s="31"/>
      <c r="AU410" s="31"/>
      <c r="AV410" s="31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425"/>
      <c r="BH410" s="425"/>
      <c r="BJ410" s="427"/>
    </row>
    <row r="411" spans="1:62" ht="15.75">
      <c r="A411" s="977"/>
      <c r="B411" s="500" t="s">
        <v>573</v>
      </c>
      <c r="C411" s="500"/>
      <c r="D411" s="500"/>
      <c r="E411" s="500"/>
      <c r="F411" s="500"/>
      <c r="G411" s="500"/>
      <c r="H411" s="500"/>
      <c r="I411" s="500"/>
      <c r="J411" s="500"/>
      <c r="K411" s="500"/>
      <c r="L411" s="500"/>
      <c r="M411" s="500"/>
      <c r="N411" s="500"/>
      <c r="O411" s="500"/>
      <c r="P411" s="500"/>
      <c r="Q411" s="1168"/>
      <c r="R411" s="1169"/>
      <c r="S411" s="1169"/>
      <c r="T411" s="1170"/>
      <c r="U411" s="1177"/>
      <c r="V411" s="1178"/>
      <c r="W411" s="1178"/>
      <c r="X411" s="1178"/>
      <c r="Y411" s="1178"/>
      <c r="Z411" s="1178"/>
      <c r="AA411" s="1178"/>
      <c r="AB411" s="1179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9"/>
      <c r="AT411" s="31"/>
      <c r="AU411" s="31"/>
      <c r="AV411" s="31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425"/>
      <c r="BH411" s="425"/>
      <c r="BJ411" s="427"/>
    </row>
    <row r="412" spans="1:62" ht="15.75">
      <c r="A412" s="1099" t="s">
        <v>436</v>
      </c>
      <c r="B412" s="504" t="s">
        <v>572</v>
      </c>
      <c r="C412" s="504"/>
      <c r="D412" s="504"/>
      <c r="E412" s="504"/>
      <c r="F412" s="504"/>
      <c r="G412" s="504"/>
      <c r="H412" s="504"/>
      <c r="I412" s="504"/>
      <c r="J412" s="504"/>
      <c r="K412" s="504"/>
      <c r="L412" s="504"/>
      <c r="M412" s="504"/>
      <c r="N412" s="504"/>
      <c r="O412" s="504"/>
      <c r="P412" s="504"/>
      <c r="Q412" s="1250" t="s">
        <v>343</v>
      </c>
      <c r="R412" s="1251"/>
      <c r="S412" s="1251"/>
      <c r="T412" s="1252"/>
      <c r="U412" s="1120"/>
      <c r="V412" s="1121"/>
      <c r="W412" s="1121"/>
      <c r="X412" s="1121"/>
      <c r="Y412" s="1121"/>
      <c r="Z412" s="1121"/>
      <c r="AA412" s="1121"/>
      <c r="AB412" s="1122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9"/>
      <c r="AT412" s="31"/>
      <c r="AU412" s="31"/>
      <c r="AV412" s="31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425"/>
      <c r="BH412" s="425"/>
      <c r="BJ412" s="427"/>
    </row>
    <row r="413" spans="1:62" ht="15.75">
      <c r="A413" s="1100"/>
      <c r="B413" s="499" t="s">
        <v>571</v>
      </c>
      <c r="C413" s="499"/>
      <c r="D413" s="499"/>
      <c r="E413" s="499"/>
      <c r="F413" s="499"/>
      <c r="G413" s="499"/>
      <c r="H413" s="499"/>
      <c r="I413" s="499"/>
      <c r="J413" s="499"/>
      <c r="K413" s="499"/>
      <c r="L413" s="499"/>
      <c r="M413" s="499"/>
      <c r="N413" s="499"/>
      <c r="O413" s="499"/>
      <c r="P413" s="499"/>
      <c r="Q413" s="1253"/>
      <c r="R413" s="1254"/>
      <c r="S413" s="1254"/>
      <c r="T413" s="1255"/>
      <c r="U413" s="1123"/>
      <c r="V413" s="1124"/>
      <c r="W413" s="1124"/>
      <c r="X413" s="1124"/>
      <c r="Y413" s="1124"/>
      <c r="Z413" s="1124"/>
      <c r="AA413" s="1124"/>
      <c r="AB413" s="1125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9"/>
      <c r="AT413" s="31"/>
      <c r="AU413" s="31"/>
      <c r="AV413" s="31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425"/>
      <c r="BH413" s="425"/>
      <c r="BJ413" s="427"/>
    </row>
    <row r="414" spans="1:62" ht="15.75">
      <c r="A414" s="976" t="s">
        <v>0</v>
      </c>
      <c r="B414" s="500" t="s">
        <v>570</v>
      </c>
      <c r="C414" s="500"/>
      <c r="D414" s="500"/>
      <c r="E414" s="500"/>
      <c r="F414" s="500"/>
      <c r="G414" s="500"/>
      <c r="H414" s="500"/>
      <c r="I414" s="500"/>
      <c r="J414" s="500"/>
      <c r="K414" s="500"/>
      <c r="L414" s="500"/>
      <c r="M414" s="500"/>
      <c r="N414" s="500"/>
      <c r="O414" s="500"/>
      <c r="P414" s="500"/>
      <c r="Q414" s="1162" t="s">
        <v>344</v>
      </c>
      <c r="R414" s="1163"/>
      <c r="S414" s="1163"/>
      <c r="T414" s="1164"/>
      <c r="U414" s="1171"/>
      <c r="V414" s="1172"/>
      <c r="W414" s="1172"/>
      <c r="X414" s="1172"/>
      <c r="Y414" s="1172"/>
      <c r="Z414" s="1172"/>
      <c r="AA414" s="1172"/>
      <c r="AB414" s="1173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9"/>
      <c r="AT414" s="31"/>
      <c r="AU414" s="31"/>
      <c r="AV414" s="31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425"/>
      <c r="BH414" s="425"/>
      <c r="BJ414" s="427"/>
    </row>
    <row r="415" spans="1:62" ht="15.75">
      <c r="A415" s="977"/>
      <c r="B415" s="500" t="s">
        <v>569</v>
      </c>
      <c r="C415" s="500"/>
      <c r="D415" s="500"/>
      <c r="E415" s="500"/>
      <c r="F415" s="500"/>
      <c r="G415" s="500"/>
      <c r="H415" s="500"/>
      <c r="I415" s="500"/>
      <c r="J415" s="500"/>
      <c r="K415" s="500"/>
      <c r="L415" s="500"/>
      <c r="M415" s="500"/>
      <c r="N415" s="500"/>
      <c r="O415" s="500"/>
      <c r="P415" s="500"/>
      <c r="Q415" s="1168"/>
      <c r="R415" s="1169"/>
      <c r="S415" s="1169"/>
      <c r="T415" s="1170"/>
      <c r="U415" s="1177"/>
      <c r="V415" s="1178"/>
      <c r="W415" s="1178"/>
      <c r="X415" s="1178"/>
      <c r="Y415" s="1178"/>
      <c r="Z415" s="1178"/>
      <c r="AA415" s="1178"/>
      <c r="AB415" s="1179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9"/>
      <c r="AT415" s="31"/>
      <c r="AU415" s="31"/>
      <c r="AV415" s="31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425"/>
      <c r="BH415" s="425"/>
      <c r="BJ415" s="427"/>
    </row>
    <row r="416" spans="1:62" ht="15.75">
      <c r="A416" s="1099">
        <v>32</v>
      </c>
      <c r="B416" s="504" t="s">
        <v>568</v>
      </c>
      <c r="C416" s="504"/>
      <c r="D416" s="504"/>
      <c r="E416" s="504"/>
      <c r="F416" s="504"/>
      <c r="G416" s="504"/>
      <c r="H416" s="504"/>
      <c r="I416" s="504"/>
      <c r="J416" s="504"/>
      <c r="K416" s="504"/>
      <c r="L416" s="504"/>
      <c r="M416" s="504"/>
      <c r="N416" s="504"/>
      <c r="O416" s="504"/>
      <c r="P416" s="504"/>
      <c r="Q416" s="1250" t="s">
        <v>567</v>
      </c>
      <c r="R416" s="1251"/>
      <c r="S416" s="1251"/>
      <c r="T416" s="1252"/>
      <c r="U416" s="1120"/>
      <c r="V416" s="1121"/>
      <c r="W416" s="1121"/>
      <c r="X416" s="1121"/>
      <c r="Y416" s="1121"/>
      <c r="Z416" s="1121"/>
      <c r="AA416" s="1121"/>
      <c r="AB416" s="1122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9"/>
      <c r="AT416" s="31"/>
      <c r="AU416" s="31"/>
      <c r="AV416" s="31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425"/>
      <c r="BH416" s="425"/>
      <c r="BJ416" s="427"/>
    </row>
    <row r="417" spans="1:62" ht="16.5" thickBot="1">
      <c r="A417" s="1274"/>
      <c r="B417" s="501" t="s">
        <v>566</v>
      </c>
      <c r="C417" s="501"/>
      <c r="D417" s="501"/>
      <c r="E417" s="501"/>
      <c r="F417" s="501"/>
      <c r="G417" s="501"/>
      <c r="H417" s="501"/>
      <c r="I417" s="501"/>
      <c r="J417" s="501"/>
      <c r="K417" s="501"/>
      <c r="L417" s="501"/>
      <c r="M417" s="501"/>
      <c r="N417" s="501"/>
      <c r="O417" s="501"/>
      <c r="P417" s="501"/>
      <c r="Q417" s="1291"/>
      <c r="R417" s="1292"/>
      <c r="S417" s="1292"/>
      <c r="T417" s="1293"/>
      <c r="U417" s="1288"/>
      <c r="V417" s="1289"/>
      <c r="W417" s="1289"/>
      <c r="X417" s="1289"/>
      <c r="Y417" s="1289"/>
      <c r="Z417" s="1289"/>
      <c r="AA417" s="1289"/>
      <c r="AB417" s="1290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9"/>
      <c r="AT417" s="31"/>
      <c r="AU417" s="31"/>
      <c r="AV417" s="31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425"/>
      <c r="BH417" s="425"/>
      <c r="BJ417" s="427"/>
    </row>
    <row r="418" spans="1:62" ht="16.5" thickBot="1">
      <c r="A418" s="768" t="s">
        <v>485</v>
      </c>
      <c r="B418" s="496" t="s">
        <v>565</v>
      </c>
      <c r="C418" s="480"/>
      <c r="D418" s="480"/>
      <c r="E418" s="480"/>
      <c r="F418" s="480"/>
      <c r="G418" s="480"/>
      <c r="H418" s="480"/>
      <c r="I418" s="480"/>
      <c r="J418" s="480"/>
      <c r="K418" s="480"/>
      <c r="L418" s="480"/>
      <c r="M418" s="480"/>
      <c r="N418" s="480"/>
      <c r="O418" s="480"/>
      <c r="P418" s="480"/>
      <c r="Q418" s="1275"/>
      <c r="R418" s="1276"/>
      <c r="S418" s="1276"/>
      <c r="T418" s="1277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9"/>
      <c r="AT418" s="31"/>
      <c r="AU418" s="31"/>
      <c r="AV418" s="31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425"/>
      <c r="BH418" s="425"/>
      <c r="BJ418" s="427"/>
    </row>
    <row r="419" spans="1:62" ht="15.75">
      <c r="A419" s="1428" t="s">
        <v>2</v>
      </c>
      <c r="B419" s="497" t="s">
        <v>564</v>
      </c>
      <c r="C419" s="497"/>
      <c r="D419" s="497"/>
      <c r="E419" s="497"/>
      <c r="F419" s="497"/>
      <c r="G419" s="497"/>
      <c r="H419" s="497"/>
      <c r="I419" s="497"/>
      <c r="J419" s="497"/>
      <c r="K419" s="497"/>
      <c r="L419" s="497"/>
      <c r="M419" s="497"/>
      <c r="N419" s="497"/>
      <c r="O419" s="497"/>
      <c r="P419" s="497"/>
      <c r="Q419" s="1234" t="s">
        <v>563</v>
      </c>
      <c r="R419" s="1235"/>
      <c r="S419" s="1235"/>
      <c r="T419" s="1236"/>
      <c r="U419" s="1241"/>
      <c r="V419" s="1242"/>
      <c r="W419" s="1242"/>
      <c r="X419" s="1242"/>
      <c r="Y419" s="1242"/>
      <c r="Z419" s="1242"/>
      <c r="AA419" s="1242"/>
      <c r="AB419" s="1243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9"/>
      <c r="AT419" s="31"/>
      <c r="AU419" s="31"/>
      <c r="AV419" s="31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425"/>
      <c r="BH419" s="425"/>
      <c r="BJ419" s="427"/>
    </row>
    <row r="420" spans="1:62" ht="15.75">
      <c r="A420" s="977"/>
      <c r="B420" s="500" t="s">
        <v>562</v>
      </c>
      <c r="C420" s="500"/>
      <c r="D420" s="500"/>
      <c r="E420" s="500"/>
      <c r="F420" s="500"/>
      <c r="G420" s="500"/>
      <c r="H420" s="500"/>
      <c r="I420" s="500"/>
      <c r="J420" s="500"/>
      <c r="K420" s="500"/>
      <c r="L420" s="500"/>
      <c r="M420" s="500"/>
      <c r="N420" s="500"/>
      <c r="O420" s="500"/>
      <c r="P420" s="500"/>
      <c r="Q420" s="1168"/>
      <c r="R420" s="1169"/>
      <c r="S420" s="1169"/>
      <c r="T420" s="1170"/>
      <c r="U420" s="1177"/>
      <c r="V420" s="1178"/>
      <c r="W420" s="1178"/>
      <c r="X420" s="1178"/>
      <c r="Y420" s="1178"/>
      <c r="Z420" s="1178"/>
      <c r="AA420" s="1178"/>
      <c r="AB420" s="1179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9"/>
      <c r="AT420" s="31"/>
      <c r="AU420" s="31"/>
      <c r="AV420" s="31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425"/>
      <c r="BH420" s="425"/>
      <c r="BJ420" s="427"/>
    </row>
    <row r="421" spans="1:62" ht="15.75">
      <c r="A421" s="1099" t="s">
        <v>3</v>
      </c>
      <c r="B421" s="504" t="s">
        <v>561</v>
      </c>
      <c r="C421" s="504"/>
      <c r="D421" s="504"/>
      <c r="E421" s="504"/>
      <c r="F421" s="504"/>
      <c r="G421" s="504"/>
      <c r="H421" s="504"/>
      <c r="I421" s="504"/>
      <c r="J421" s="504"/>
      <c r="K421" s="504"/>
      <c r="L421" s="504"/>
      <c r="M421" s="504"/>
      <c r="N421" s="504"/>
      <c r="O421" s="504"/>
      <c r="P421" s="504"/>
      <c r="Q421" s="1250" t="s">
        <v>560</v>
      </c>
      <c r="R421" s="1251"/>
      <c r="S421" s="1251"/>
      <c r="T421" s="1252"/>
      <c r="U421" s="1120"/>
      <c r="V421" s="1121"/>
      <c r="W421" s="1121"/>
      <c r="X421" s="1121"/>
      <c r="Y421" s="1121"/>
      <c r="Z421" s="1121"/>
      <c r="AA421" s="1121"/>
      <c r="AB421" s="1122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9"/>
      <c r="AT421" s="31"/>
      <c r="AU421" s="31"/>
      <c r="AV421" s="31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425"/>
      <c r="BH421" s="425"/>
      <c r="BJ421" s="427"/>
    </row>
    <row r="422" spans="1:62" ht="15.75">
      <c r="A422" s="1272"/>
      <c r="B422" s="500" t="s">
        <v>559</v>
      </c>
      <c r="C422" s="500"/>
      <c r="D422" s="500"/>
      <c r="E422" s="500"/>
      <c r="F422" s="500"/>
      <c r="G422" s="500"/>
      <c r="H422" s="500"/>
      <c r="I422" s="500"/>
      <c r="J422" s="500"/>
      <c r="K422" s="500"/>
      <c r="L422" s="500"/>
      <c r="M422" s="500"/>
      <c r="N422" s="500"/>
      <c r="O422" s="500"/>
      <c r="P422" s="500"/>
      <c r="Q422" s="1165"/>
      <c r="R422" s="1166"/>
      <c r="S422" s="1166"/>
      <c r="T422" s="1167"/>
      <c r="U422" s="1174"/>
      <c r="V422" s="1175"/>
      <c r="W422" s="1175"/>
      <c r="X422" s="1175"/>
      <c r="Y422" s="1175"/>
      <c r="Z422" s="1175"/>
      <c r="AA422" s="1175"/>
      <c r="AB422" s="1176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9"/>
      <c r="AT422" s="31"/>
      <c r="AU422" s="31"/>
      <c r="AV422" s="31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425"/>
      <c r="BH422" s="425"/>
      <c r="BJ422" s="427"/>
    </row>
    <row r="423" spans="1:62" ht="15.75">
      <c r="A423" s="1100"/>
      <c r="B423" s="499" t="s">
        <v>558</v>
      </c>
      <c r="C423" s="499"/>
      <c r="D423" s="499"/>
      <c r="E423" s="499"/>
      <c r="F423" s="499"/>
      <c r="G423" s="499"/>
      <c r="H423" s="499"/>
      <c r="I423" s="499"/>
      <c r="J423" s="499"/>
      <c r="K423" s="499"/>
      <c r="L423" s="499"/>
      <c r="M423" s="499"/>
      <c r="N423" s="499"/>
      <c r="O423" s="499"/>
      <c r="P423" s="499"/>
      <c r="Q423" s="1253"/>
      <c r="R423" s="1254"/>
      <c r="S423" s="1254"/>
      <c r="T423" s="1255"/>
      <c r="U423" s="1123"/>
      <c r="V423" s="1124"/>
      <c r="W423" s="1124"/>
      <c r="X423" s="1124"/>
      <c r="Y423" s="1124"/>
      <c r="Z423" s="1124"/>
      <c r="AA423" s="1124"/>
      <c r="AB423" s="1125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9"/>
      <c r="AT423" s="31"/>
      <c r="AU423" s="31"/>
      <c r="AV423" s="31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425"/>
      <c r="BH423" s="425"/>
      <c r="BJ423" s="427"/>
    </row>
    <row r="424" spans="1:62" ht="15.75">
      <c r="A424" s="976" t="s">
        <v>5</v>
      </c>
      <c r="B424" s="500" t="s">
        <v>557</v>
      </c>
      <c r="C424" s="500"/>
      <c r="D424" s="500"/>
      <c r="E424" s="500"/>
      <c r="F424" s="500"/>
      <c r="G424" s="500"/>
      <c r="H424" s="500"/>
      <c r="I424" s="500"/>
      <c r="J424" s="500"/>
      <c r="K424" s="500"/>
      <c r="L424" s="500"/>
      <c r="M424" s="500"/>
      <c r="N424" s="500"/>
      <c r="O424" s="500"/>
      <c r="P424" s="500"/>
      <c r="Q424" s="1162" t="s">
        <v>123</v>
      </c>
      <c r="R424" s="1163"/>
      <c r="S424" s="1163"/>
      <c r="T424" s="1164"/>
      <c r="U424" s="1171"/>
      <c r="V424" s="1172"/>
      <c r="W424" s="1172"/>
      <c r="X424" s="1172"/>
      <c r="Y424" s="1172"/>
      <c r="Z424" s="1172"/>
      <c r="AA424" s="1172"/>
      <c r="AB424" s="1173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9"/>
      <c r="AT424" s="31"/>
      <c r="AU424" s="31"/>
      <c r="AV424" s="31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425"/>
      <c r="BH424" s="425"/>
      <c r="BJ424" s="427"/>
    </row>
    <row r="425" spans="1:62" ht="15.75">
      <c r="A425" s="1272"/>
      <c r="B425" s="500" t="s">
        <v>556</v>
      </c>
      <c r="C425" s="500"/>
      <c r="D425" s="500"/>
      <c r="E425" s="500"/>
      <c r="F425" s="500"/>
      <c r="G425" s="500"/>
      <c r="H425" s="500"/>
      <c r="I425" s="500"/>
      <c r="J425" s="500"/>
      <c r="K425" s="500"/>
      <c r="L425" s="500"/>
      <c r="M425" s="500"/>
      <c r="N425" s="500"/>
      <c r="O425" s="500"/>
      <c r="P425" s="500"/>
      <c r="Q425" s="1165"/>
      <c r="R425" s="1166"/>
      <c r="S425" s="1166"/>
      <c r="T425" s="1167"/>
      <c r="U425" s="1174"/>
      <c r="V425" s="1175"/>
      <c r="W425" s="1175"/>
      <c r="X425" s="1175"/>
      <c r="Y425" s="1175"/>
      <c r="Z425" s="1175"/>
      <c r="AA425" s="1175"/>
      <c r="AB425" s="1176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9"/>
      <c r="AT425" s="31"/>
      <c r="AU425" s="31"/>
      <c r="AV425" s="31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425"/>
      <c r="BH425" s="425"/>
      <c r="BJ425" s="427"/>
    </row>
    <row r="426" spans="1:62" ht="15.75">
      <c r="A426" s="977"/>
      <c r="B426" s="500" t="s">
        <v>555</v>
      </c>
      <c r="C426" s="500"/>
      <c r="D426" s="500"/>
      <c r="E426" s="500"/>
      <c r="F426" s="500"/>
      <c r="G426" s="500"/>
      <c r="H426" s="500"/>
      <c r="I426" s="500"/>
      <c r="J426" s="500"/>
      <c r="K426" s="500"/>
      <c r="L426" s="500"/>
      <c r="M426" s="500"/>
      <c r="N426" s="500"/>
      <c r="O426" s="500"/>
      <c r="P426" s="500"/>
      <c r="Q426" s="1168"/>
      <c r="R426" s="1169"/>
      <c r="S426" s="1169"/>
      <c r="T426" s="1170"/>
      <c r="U426" s="1177"/>
      <c r="V426" s="1178"/>
      <c r="W426" s="1178"/>
      <c r="X426" s="1178"/>
      <c r="Y426" s="1178"/>
      <c r="Z426" s="1178"/>
      <c r="AA426" s="1178"/>
      <c r="AB426" s="1179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9"/>
      <c r="AT426" s="31"/>
      <c r="AU426" s="31"/>
      <c r="AV426" s="31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425"/>
      <c r="BH426" s="425"/>
      <c r="BJ426" s="427"/>
    </row>
    <row r="427" spans="1:62" ht="15.75">
      <c r="A427" s="1099" t="s">
        <v>7</v>
      </c>
      <c r="B427" s="504" t="s">
        <v>554</v>
      </c>
      <c r="C427" s="504"/>
      <c r="D427" s="504"/>
      <c r="E427" s="504"/>
      <c r="F427" s="504"/>
      <c r="G427" s="504"/>
      <c r="H427" s="504"/>
      <c r="I427" s="504"/>
      <c r="J427" s="504"/>
      <c r="K427" s="504"/>
      <c r="L427" s="504"/>
      <c r="M427" s="504"/>
      <c r="N427" s="504"/>
      <c r="O427" s="504"/>
      <c r="P427" s="504"/>
      <c r="Q427" s="1250" t="s">
        <v>553</v>
      </c>
      <c r="R427" s="1251"/>
      <c r="S427" s="1251"/>
      <c r="T427" s="1252"/>
      <c r="U427" s="1120"/>
      <c r="V427" s="1121"/>
      <c r="W427" s="1121"/>
      <c r="X427" s="1121"/>
      <c r="Y427" s="1121"/>
      <c r="Z427" s="1121"/>
      <c r="AA427" s="1121"/>
      <c r="AB427" s="1122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9"/>
      <c r="AT427" s="31"/>
      <c r="AU427" s="31"/>
      <c r="AV427" s="31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425"/>
      <c r="BH427" s="425"/>
      <c r="BJ427" s="427"/>
    </row>
    <row r="428" spans="1:62" ht="15.75">
      <c r="A428" s="1100"/>
      <c r="B428" s="499" t="s">
        <v>552</v>
      </c>
      <c r="C428" s="499"/>
      <c r="D428" s="499"/>
      <c r="E428" s="499"/>
      <c r="F428" s="499"/>
      <c r="G428" s="499"/>
      <c r="H428" s="499"/>
      <c r="I428" s="499"/>
      <c r="J428" s="499"/>
      <c r="K428" s="499"/>
      <c r="L428" s="499"/>
      <c r="M428" s="499"/>
      <c r="N428" s="499"/>
      <c r="O428" s="499"/>
      <c r="P428" s="499"/>
      <c r="Q428" s="1253"/>
      <c r="R428" s="1254"/>
      <c r="S428" s="1254"/>
      <c r="T428" s="1255"/>
      <c r="U428" s="1123"/>
      <c r="V428" s="1124"/>
      <c r="W428" s="1124"/>
      <c r="X428" s="1124"/>
      <c r="Y428" s="1124"/>
      <c r="Z428" s="1124"/>
      <c r="AA428" s="1124"/>
      <c r="AB428" s="1125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9"/>
      <c r="AT428" s="31"/>
      <c r="AU428" s="31"/>
      <c r="AV428" s="31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425"/>
      <c r="BH428" s="425"/>
      <c r="BJ428" s="427"/>
    </row>
    <row r="429" spans="1:62" ht="15.75">
      <c r="A429" s="976" t="s">
        <v>9</v>
      </c>
      <c r="B429" s="500" t="s">
        <v>551</v>
      </c>
      <c r="C429" s="500"/>
      <c r="D429" s="500"/>
      <c r="E429" s="500"/>
      <c r="F429" s="500"/>
      <c r="G429" s="500"/>
      <c r="H429" s="500"/>
      <c r="I429" s="500"/>
      <c r="J429" s="500"/>
      <c r="K429" s="500"/>
      <c r="L429" s="500"/>
      <c r="M429" s="500"/>
      <c r="N429" s="500"/>
      <c r="O429" s="500"/>
      <c r="P429" s="500"/>
      <c r="Q429" s="1162" t="s">
        <v>100</v>
      </c>
      <c r="R429" s="1163"/>
      <c r="S429" s="1163"/>
      <c r="T429" s="1164"/>
      <c r="U429" s="1171"/>
      <c r="V429" s="1172"/>
      <c r="W429" s="1172"/>
      <c r="X429" s="1172"/>
      <c r="Y429" s="1172"/>
      <c r="Z429" s="1172"/>
      <c r="AA429" s="1172"/>
      <c r="AB429" s="1173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9"/>
      <c r="AT429" s="31"/>
      <c r="AU429" s="31"/>
      <c r="AV429" s="31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425"/>
      <c r="BH429" s="425"/>
      <c r="BJ429" s="427"/>
    </row>
    <row r="430" spans="1:62" ht="15.75">
      <c r="A430" s="977"/>
      <c r="B430" s="500" t="s">
        <v>550</v>
      </c>
      <c r="C430" s="500"/>
      <c r="D430" s="500"/>
      <c r="E430" s="500"/>
      <c r="F430" s="500"/>
      <c r="G430" s="500"/>
      <c r="H430" s="500"/>
      <c r="I430" s="500"/>
      <c r="J430" s="500"/>
      <c r="K430" s="500"/>
      <c r="L430" s="500"/>
      <c r="M430" s="500"/>
      <c r="N430" s="500"/>
      <c r="O430" s="500"/>
      <c r="P430" s="500"/>
      <c r="Q430" s="1168"/>
      <c r="R430" s="1169"/>
      <c r="S430" s="1169"/>
      <c r="T430" s="1170"/>
      <c r="U430" s="1177"/>
      <c r="V430" s="1178"/>
      <c r="W430" s="1178"/>
      <c r="X430" s="1178"/>
      <c r="Y430" s="1178"/>
      <c r="Z430" s="1178"/>
      <c r="AA430" s="1178"/>
      <c r="AB430" s="1179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9"/>
      <c r="AT430" s="31"/>
      <c r="AU430" s="31"/>
      <c r="AV430" s="31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425"/>
      <c r="BH430" s="425"/>
      <c r="BJ430" s="427"/>
    </row>
    <row r="431" spans="1:62" ht="15.75">
      <c r="A431" s="1099" t="s">
        <v>11</v>
      </c>
      <c r="B431" s="504" t="s">
        <v>549</v>
      </c>
      <c r="C431" s="504"/>
      <c r="D431" s="504"/>
      <c r="E431" s="504"/>
      <c r="F431" s="504"/>
      <c r="G431" s="504"/>
      <c r="H431" s="504"/>
      <c r="I431" s="504"/>
      <c r="J431" s="504"/>
      <c r="K431" s="504"/>
      <c r="L431" s="504"/>
      <c r="M431" s="504"/>
      <c r="N431" s="504"/>
      <c r="O431" s="504"/>
      <c r="P431" s="504"/>
      <c r="Q431" s="1250" t="s">
        <v>548</v>
      </c>
      <c r="R431" s="1251"/>
      <c r="S431" s="1251"/>
      <c r="T431" s="1252"/>
      <c r="U431" s="1120"/>
      <c r="V431" s="1121"/>
      <c r="W431" s="1121"/>
      <c r="X431" s="1121"/>
      <c r="Y431" s="1121"/>
      <c r="Z431" s="1121"/>
      <c r="AA431" s="1121"/>
      <c r="AB431" s="1122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9"/>
      <c r="AT431" s="31"/>
      <c r="AU431" s="31"/>
      <c r="AV431" s="31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425"/>
      <c r="BH431" s="425"/>
      <c r="BJ431" s="427"/>
    </row>
    <row r="432" spans="1:62" ht="15.75">
      <c r="A432" s="1100"/>
      <c r="B432" s="499" t="s">
        <v>547</v>
      </c>
      <c r="C432" s="499"/>
      <c r="D432" s="499"/>
      <c r="E432" s="499"/>
      <c r="F432" s="499"/>
      <c r="G432" s="499"/>
      <c r="H432" s="499"/>
      <c r="I432" s="499"/>
      <c r="J432" s="499"/>
      <c r="K432" s="499"/>
      <c r="L432" s="499"/>
      <c r="M432" s="499"/>
      <c r="N432" s="499"/>
      <c r="O432" s="499"/>
      <c r="P432" s="499"/>
      <c r="Q432" s="1253"/>
      <c r="R432" s="1254"/>
      <c r="S432" s="1254"/>
      <c r="T432" s="1255"/>
      <c r="U432" s="1123"/>
      <c r="V432" s="1124"/>
      <c r="W432" s="1124"/>
      <c r="X432" s="1124"/>
      <c r="Y432" s="1124"/>
      <c r="Z432" s="1124"/>
      <c r="AA432" s="1124"/>
      <c r="AB432" s="1125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9"/>
      <c r="AT432" s="31"/>
      <c r="AU432" s="31"/>
      <c r="AV432" s="31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425"/>
      <c r="BH432" s="425"/>
      <c r="BJ432" s="427"/>
    </row>
    <row r="433" spans="1:62" ht="15.75">
      <c r="A433" s="768" t="s">
        <v>546</v>
      </c>
      <c r="B433" s="496" t="s">
        <v>545</v>
      </c>
      <c r="C433" s="480"/>
      <c r="D433" s="480"/>
      <c r="E433" s="480"/>
      <c r="F433" s="480"/>
      <c r="G433" s="480"/>
      <c r="H433" s="480"/>
      <c r="I433" s="480"/>
      <c r="J433" s="480"/>
      <c r="K433" s="480"/>
      <c r="L433" s="480"/>
      <c r="M433" s="480"/>
      <c r="N433" s="480"/>
      <c r="O433" s="480"/>
      <c r="P433" s="480"/>
      <c r="Q433" s="1275"/>
      <c r="R433" s="1276"/>
      <c r="S433" s="1276"/>
      <c r="T433" s="1277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9"/>
      <c r="AT433" s="31"/>
      <c r="AU433" s="31"/>
      <c r="AV433" s="31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425"/>
      <c r="BH433" s="425"/>
      <c r="BJ433" s="427"/>
    </row>
    <row r="434" spans="1:62" ht="15.75">
      <c r="A434" s="1632" t="s">
        <v>12</v>
      </c>
      <c r="B434" s="500" t="s">
        <v>1683</v>
      </c>
      <c r="C434" s="500"/>
      <c r="D434" s="500"/>
      <c r="E434" s="500"/>
      <c r="F434" s="500"/>
      <c r="G434" s="500"/>
      <c r="H434" s="500"/>
      <c r="I434" s="500"/>
      <c r="J434" s="500"/>
      <c r="K434" s="500"/>
      <c r="L434" s="500"/>
      <c r="M434" s="500"/>
      <c r="N434" s="500"/>
      <c r="O434" s="500"/>
      <c r="P434" s="500"/>
      <c r="Q434" s="1261" t="s">
        <v>544</v>
      </c>
      <c r="R434" s="1262"/>
      <c r="S434" s="1262"/>
      <c r="T434" s="1263"/>
      <c r="U434" s="1231"/>
      <c r="V434" s="1232"/>
      <c r="W434" s="1232"/>
      <c r="X434" s="1232"/>
      <c r="Y434" s="1232"/>
      <c r="Z434" s="1232"/>
      <c r="AA434" s="1232"/>
      <c r="AB434" s="1233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9"/>
      <c r="AT434" s="31"/>
      <c r="AU434" s="31"/>
      <c r="AV434" s="31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425"/>
      <c r="BH434" s="425"/>
      <c r="BJ434" s="427"/>
    </row>
    <row r="435" spans="1:62" ht="15.75">
      <c r="A435" s="1100"/>
      <c r="B435" s="785" t="s">
        <v>1684</v>
      </c>
      <c r="C435" s="785"/>
      <c r="D435" s="785"/>
      <c r="E435" s="785"/>
      <c r="F435" s="785"/>
      <c r="G435" s="785"/>
      <c r="H435" s="785"/>
      <c r="I435" s="785"/>
      <c r="J435" s="785"/>
      <c r="K435" s="785"/>
      <c r="L435" s="785"/>
      <c r="M435" s="785"/>
      <c r="N435" s="785"/>
      <c r="O435" s="785"/>
      <c r="P435" s="785"/>
      <c r="Q435" s="1253"/>
      <c r="R435" s="1254"/>
      <c r="S435" s="1254"/>
      <c r="T435" s="1255"/>
      <c r="U435" s="1123"/>
      <c r="V435" s="1124"/>
      <c r="W435" s="1124"/>
      <c r="X435" s="1124"/>
      <c r="Y435" s="1124"/>
      <c r="Z435" s="1124"/>
      <c r="AA435" s="1124"/>
      <c r="AB435" s="1125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9"/>
      <c r="AT435" s="31"/>
      <c r="AU435" s="31"/>
      <c r="AV435" s="31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425"/>
      <c r="BH435" s="425"/>
      <c r="BJ435" s="427"/>
    </row>
    <row r="436" spans="1:62" ht="15.75">
      <c r="A436" s="1632" t="s">
        <v>13</v>
      </c>
      <c r="B436" s="500" t="s">
        <v>543</v>
      </c>
      <c r="C436" s="500"/>
      <c r="D436" s="500"/>
      <c r="E436" s="500"/>
      <c r="F436" s="500"/>
      <c r="G436" s="500"/>
      <c r="H436" s="500"/>
      <c r="I436" s="500"/>
      <c r="J436" s="500"/>
      <c r="K436" s="500"/>
      <c r="L436" s="500"/>
      <c r="M436" s="500"/>
      <c r="N436" s="500"/>
      <c r="O436" s="500"/>
      <c r="P436" s="500"/>
      <c r="Q436" s="1261" t="s">
        <v>542</v>
      </c>
      <c r="R436" s="1262"/>
      <c r="S436" s="1262"/>
      <c r="T436" s="1263"/>
      <c r="U436" s="1231"/>
      <c r="V436" s="1232"/>
      <c r="W436" s="1232"/>
      <c r="X436" s="1232"/>
      <c r="Y436" s="1232"/>
      <c r="Z436" s="1232"/>
      <c r="AA436" s="1232"/>
      <c r="AB436" s="1233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9"/>
      <c r="AT436" s="31"/>
      <c r="AU436" s="31"/>
      <c r="AV436" s="31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425"/>
      <c r="BH436" s="425"/>
      <c r="BJ436" s="427"/>
    </row>
    <row r="437" spans="1:62" ht="15.75">
      <c r="A437" s="1272"/>
      <c r="B437" s="500" t="s">
        <v>541</v>
      </c>
      <c r="C437" s="500"/>
      <c r="D437" s="500"/>
      <c r="E437" s="500"/>
      <c r="F437" s="500"/>
      <c r="G437" s="500"/>
      <c r="H437" s="500"/>
      <c r="I437" s="500"/>
      <c r="J437" s="500"/>
      <c r="K437" s="500"/>
      <c r="L437" s="500"/>
      <c r="M437" s="500"/>
      <c r="N437" s="500"/>
      <c r="O437" s="500"/>
      <c r="P437" s="500"/>
      <c r="Q437" s="1165"/>
      <c r="R437" s="1166"/>
      <c r="S437" s="1166"/>
      <c r="T437" s="1167"/>
      <c r="U437" s="1174"/>
      <c r="V437" s="1175"/>
      <c r="W437" s="1175"/>
      <c r="X437" s="1175"/>
      <c r="Y437" s="1175"/>
      <c r="Z437" s="1175"/>
      <c r="AA437" s="1175"/>
      <c r="AB437" s="1176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9"/>
      <c r="AT437" s="31"/>
      <c r="AU437" s="31"/>
      <c r="AV437" s="31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425"/>
      <c r="BH437" s="425"/>
      <c r="BJ437" s="427"/>
    </row>
    <row r="438" spans="1:62" ht="15.75">
      <c r="A438" s="1100"/>
      <c r="B438" s="499" t="s">
        <v>540</v>
      </c>
      <c r="C438" s="499"/>
      <c r="D438" s="499"/>
      <c r="E438" s="499"/>
      <c r="F438" s="499"/>
      <c r="G438" s="499"/>
      <c r="H438" s="499"/>
      <c r="I438" s="499"/>
      <c r="J438" s="499"/>
      <c r="K438" s="499"/>
      <c r="L438" s="499"/>
      <c r="M438" s="499"/>
      <c r="N438" s="499"/>
      <c r="O438" s="499"/>
      <c r="P438" s="499"/>
      <c r="Q438" s="1253"/>
      <c r="R438" s="1254"/>
      <c r="S438" s="1254"/>
      <c r="T438" s="1255"/>
      <c r="U438" s="1123"/>
      <c r="V438" s="1124"/>
      <c r="W438" s="1124"/>
      <c r="X438" s="1124"/>
      <c r="Y438" s="1124"/>
      <c r="Z438" s="1124"/>
      <c r="AA438" s="1124"/>
      <c r="AB438" s="1125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9"/>
      <c r="AT438" s="31"/>
      <c r="AU438" s="31"/>
      <c r="AV438" s="31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425"/>
      <c r="BH438" s="425"/>
      <c r="BJ438" s="427"/>
    </row>
    <row r="439" spans="1:62" ht="15.75">
      <c r="A439" s="976" t="s">
        <v>14</v>
      </c>
      <c r="B439" s="500" t="s">
        <v>539</v>
      </c>
      <c r="C439" s="500"/>
      <c r="D439" s="500"/>
      <c r="E439" s="500"/>
      <c r="F439" s="500"/>
      <c r="G439" s="500"/>
      <c r="H439" s="500"/>
      <c r="I439" s="500"/>
      <c r="J439" s="500"/>
      <c r="K439" s="500"/>
      <c r="L439" s="500"/>
      <c r="M439" s="500"/>
      <c r="N439" s="500"/>
      <c r="O439" s="500"/>
      <c r="P439" s="500"/>
      <c r="Q439" s="1162" t="s">
        <v>538</v>
      </c>
      <c r="R439" s="1163"/>
      <c r="S439" s="1163"/>
      <c r="T439" s="1164"/>
      <c r="U439" s="1171"/>
      <c r="V439" s="1172"/>
      <c r="W439" s="1172"/>
      <c r="X439" s="1172"/>
      <c r="Y439" s="1172"/>
      <c r="Z439" s="1172"/>
      <c r="AA439" s="1172"/>
      <c r="AB439" s="1173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9"/>
      <c r="AT439" s="31"/>
      <c r="AU439" s="31"/>
      <c r="AV439" s="31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425"/>
      <c r="BH439" s="425"/>
      <c r="BJ439" s="427"/>
    </row>
    <row r="440" spans="1:62" ht="15.75">
      <c r="A440" s="1272"/>
      <c r="B440" s="500" t="s">
        <v>537</v>
      </c>
      <c r="C440" s="500"/>
      <c r="D440" s="500"/>
      <c r="E440" s="500"/>
      <c r="F440" s="500"/>
      <c r="G440" s="500"/>
      <c r="H440" s="500"/>
      <c r="I440" s="500"/>
      <c r="J440" s="500"/>
      <c r="K440" s="500"/>
      <c r="L440" s="500"/>
      <c r="M440" s="500"/>
      <c r="N440" s="500"/>
      <c r="O440" s="500"/>
      <c r="P440" s="500"/>
      <c r="Q440" s="1165"/>
      <c r="R440" s="1166"/>
      <c r="S440" s="1166"/>
      <c r="T440" s="1167"/>
      <c r="U440" s="1174"/>
      <c r="V440" s="1175"/>
      <c r="W440" s="1175"/>
      <c r="X440" s="1175"/>
      <c r="Y440" s="1175"/>
      <c r="Z440" s="1175"/>
      <c r="AA440" s="1175"/>
      <c r="AB440" s="1176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9"/>
      <c r="AT440" s="31"/>
      <c r="AU440" s="31"/>
      <c r="AV440" s="31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425"/>
      <c r="BH440" s="425"/>
      <c r="BJ440" s="427"/>
    </row>
    <row r="441" spans="1:62" ht="16.5" thickBot="1">
      <c r="A441" s="977"/>
      <c r="B441" s="500" t="s">
        <v>536</v>
      </c>
      <c r="C441" s="500"/>
      <c r="D441" s="500"/>
      <c r="E441" s="500"/>
      <c r="F441" s="500"/>
      <c r="G441" s="500"/>
      <c r="H441" s="500"/>
      <c r="I441" s="500"/>
      <c r="J441" s="500"/>
      <c r="K441" s="500"/>
      <c r="L441" s="500"/>
      <c r="M441" s="500"/>
      <c r="N441" s="500"/>
      <c r="O441" s="500"/>
      <c r="P441" s="500"/>
      <c r="Q441" s="1168"/>
      <c r="R441" s="1169"/>
      <c r="S441" s="1169"/>
      <c r="T441" s="1170"/>
      <c r="U441" s="1177"/>
      <c r="V441" s="1178"/>
      <c r="W441" s="1178"/>
      <c r="X441" s="1178"/>
      <c r="Y441" s="1178"/>
      <c r="Z441" s="1178"/>
      <c r="AA441" s="1178"/>
      <c r="AB441" s="1179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9"/>
      <c r="AT441" s="31"/>
      <c r="AU441" s="31"/>
      <c r="AV441" s="31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425"/>
      <c r="BH441" s="425"/>
      <c r="BJ441" s="427"/>
    </row>
    <row r="442" spans="1:62" ht="16.5" thickTop="1">
      <c r="A442" s="1717" t="s">
        <v>18</v>
      </c>
      <c r="B442" s="777" t="s">
        <v>533</v>
      </c>
      <c r="C442" s="777"/>
      <c r="D442" s="777"/>
      <c r="E442" s="777"/>
      <c r="F442" s="777"/>
      <c r="G442" s="777"/>
      <c r="H442" s="777"/>
      <c r="I442" s="777"/>
      <c r="J442" s="777"/>
      <c r="K442" s="777"/>
      <c r="L442" s="777"/>
      <c r="M442" s="777"/>
      <c r="N442" s="777"/>
      <c r="O442" s="777"/>
      <c r="P442" s="777"/>
      <c r="Q442" s="1676" t="s">
        <v>532</v>
      </c>
      <c r="R442" s="1677"/>
      <c r="S442" s="1677"/>
      <c r="T442" s="1678"/>
      <c r="U442" s="1434">
        <f>AU320+AU321+AU322+AU323+AU324</f>
        <v>75401</v>
      </c>
      <c r="V442" s="1435"/>
      <c r="W442" s="1435"/>
      <c r="X442" s="1435"/>
      <c r="Y442" s="1435"/>
      <c r="Z442" s="1435"/>
      <c r="AA442" s="1435"/>
      <c r="AB442" s="1436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9"/>
      <c r="AT442" s="31"/>
      <c r="AU442" s="31"/>
      <c r="AV442" s="31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425"/>
      <c r="BH442" s="425"/>
      <c r="BJ442" s="427"/>
    </row>
    <row r="443" spans="1:62" ht="15.75">
      <c r="A443" s="1272"/>
      <c r="B443" s="500" t="s">
        <v>531</v>
      </c>
      <c r="C443" s="500"/>
      <c r="D443" s="500"/>
      <c r="E443" s="500"/>
      <c r="F443" s="500"/>
      <c r="G443" s="500"/>
      <c r="H443" s="500"/>
      <c r="I443" s="500"/>
      <c r="J443" s="500"/>
      <c r="K443" s="500"/>
      <c r="L443" s="500"/>
      <c r="M443" s="500"/>
      <c r="N443" s="500"/>
      <c r="O443" s="500"/>
      <c r="P443" s="500"/>
      <c r="Q443" s="1165"/>
      <c r="R443" s="1166"/>
      <c r="S443" s="1166"/>
      <c r="T443" s="1167"/>
      <c r="U443" s="1437"/>
      <c r="V443" s="1438"/>
      <c r="W443" s="1438"/>
      <c r="X443" s="1438"/>
      <c r="Y443" s="1438"/>
      <c r="Z443" s="1438"/>
      <c r="AA443" s="1438"/>
      <c r="AB443" s="1439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9"/>
      <c r="AT443" s="31"/>
      <c r="AU443" s="31"/>
      <c r="AV443" s="31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425"/>
      <c r="BH443" s="425"/>
      <c r="BJ443" s="427"/>
    </row>
    <row r="444" spans="1:62" ht="15.75">
      <c r="A444" s="977"/>
      <c r="B444" s="500" t="s">
        <v>530</v>
      </c>
      <c r="C444" s="500"/>
      <c r="D444" s="500"/>
      <c r="E444" s="500"/>
      <c r="F444" s="500"/>
      <c r="G444" s="500"/>
      <c r="H444" s="500"/>
      <c r="I444" s="500"/>
      <c r="J444" s="500"/>
      <c r="K444" s="500"/>
      <c r="L444" s="500"/>
      <c r="M444" s="500"/>
      <c r="N444" s="500"/>
      <c r="O444" s="500"/>
      <c r="P444" s="500"/>
      <c r="Q444" s="1168"/>
      <c r="R444" s="1169"/>
      <c r="S444" s="1169"/>
      <c r="T444" s="1170"/>
      <c r="U444" s="1440"/>
      <c r="V444" s="1441"/>
      <c r="W444" s="1441"/>
      <c r="X444" s="1441"/>
      <c r="Y444" s="1441"/>
      <c r="Z444" s="1441"/>
      <c r="AA444" s="1441"/>
      <c r="AB444" s="1442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9"/>
      <c r="AT444" s="31"/>
      <c r="AU444" s="31"/>
      <c r="AV444" s="31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425"/>
      <c r="BH444" s="425"/>
      <c r="BJ444" s="427"/>
    </row>
    <row r="445" spans="1:62" ht="21.75" customHeight="1" thickBot="1">
      <c r="A445" s="768" t="s">
        <v>383</v>
      </c>
      <c r="B445" s="496" t="s">
        <v>1681</v>
      </c>
      <c r="C445" s="480"/>
      <c r="D445" s="480"/>
      <c r="E445" s="480"/>
      <c r="F445" s="480"/>
      <c r="G445" s="480"/>
      <c r="H445" s="480"/>
      <c r="I445" s="480"/>
      <c r="J445" s="480"/>
      <c r="K445" s="480"/>
      <c r="L445" s="480"/>
      <c r="M445" s="480"/>
      <c r="N445" s="480"/>
      <c r="O445" s="480"/>
      <c r="P445" s="480"/>
      <c r="Q445" s="781"/>
      <c r="R445" s="781"/>
      <c r="S445" s="781"/>
      <c r="T445" s="781"/>
      <c r="U445" s="782"/>
      <c r="V445" s="782"/>
      <c r="W445" s="782"/>
      <c r="X445" s="782"/>
      <c r="Y445" s="782"/>
      <c r="Z445" s="782"/>
      <c r="AA445" s="782"/>
      <c r="AB445" s="782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9"/>
      <c r="AT445" s="31"/>
      <c r="AU445" s="31"/>
      <c r="AV445" s="31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425"/>
      <c r="BH445" s="425"/>
      <c r="BJ445" s="427"/>
    </row>
    <row r="446" spans="1:62" ht="15.75">
      <c r="A446" s="507" t="s">
        <v>526</v>
      </c>
      <c r="B446" s="508" t="s">
        <v>525</v>
      </c>
      <c r="C446" s="508"/>
      <c r="D446" s="508"/>
      <c r="E446" s="508"/>
      <c r="F446" s="508"/>
      <c r="G446" s="508"/>
      <c r="H446" s="508"/>
      <c r="I446" s="508"/>
      <c r="J446" s="508"/>
      <c r="K446" s="508"/>
      <c r="L446" s="508"/>
      <c r="M446" s="508"/>
      <c r="N446" s="508"/>
      <c r="O446" s="508"/>
      <c r="P446" s="508"/>
      <c r="Q446" s="1285" t="s">
        <v>524</v>
      </c>
      <c r="R446" s="1286"/>
      <c r="S446" s="1286"/>
      <c r="T446" s="1287"/>
      <c r="U446" s="1180" t="e">
        <f>#REF!</f>
        <v>#REF!</v>
      </c>
      <c r="V446" s="1181"/>
      <c r="W446" s="1181"/>
      <c r="X446" s="1181"/>
      <c r="Y446" s="1181"/>
      <c r="Z446" s="1181"/>
      <c r="AA446" s="1181"/>
      <c r="AB446" s="1182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9"/>
      <c r="AT446" s="31"/>
      <c r="AU446" s="31"/>
      <c r="AV446" s="31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425"/>
      <c r="BH446" s="425"/>
      <c r="BJ446" s="427"/>
    </row>
    <row r="447" spans="1:62" ht="15.75">
      <c r="A447" s="505" t="s">
        <v>26</v>
      </c>
      <c r="B447" s="506" t="s">
        <v>523</v>
      </c>
      <c r="C447" s="506"/>
      <c r="D447" s="506"/>
      <c r="E447" s="506"/>
      <c r="F447" s="506"/>
      <c r="G447" s="506"/>
      <c r="H447" s="506"/>
      <c r="I447" s="506"/>
      <c r="J447" s="506"/>
      <c r="K447" s="506"/>
      <c r="L447" s="506"/>
      <c r="M447" s="506"/>
      <c r="N447" s="506"/>
      <c r="O447" s="506"/>
      <c r="P447" s="506"/>
      <c r="Q447" s="1126" t="s">
        <v>522</v>
      </c>
      <c r="R447" s="1127"/>
      <c r="S447" s="1127"/>
      <c r="T447" s="1128"/>
      <c r="U447" s="1180" t="e">
        <f>ROUND(U446*0.1,0)</f>
        <v>#REF!</v>
      </c>
      <c r="V447" s="1181"/>
      <c r="W447" s="1181"/>
      <c r="X447" s="1181"/>
      <c r="Y447" s="1181"/>
      <c r="Z447" s="1181"/>
      <c r="AA447" s="1181"/>
      <c r="AB447" s="1182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9"/>
      <c r="AT447" s="31"/>
      <c r="AU447" s="31"/>
      <c r="AV447" s="31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425"/>
      <c r="BH447" s="425"/>
      <c r="BJ447" s="427"/>
    </row>
    <row r="448" spans="1:62" ht="15.75">
      <c r="A448" s="509" t="s">
        <v>27</v>
      </c>
      <c r="B448" s="500" t="s">
        <v>521</v>
      </c>
      <c r="C448" s="500"/>
      <c r="D448" s="500"/>
      <c r="E448" s="500"/>
      <c r="F448" s="500"/>
      <c r="G448" s="500"/>
      <c r="H448" s="500"/>
      <c r="I448" s="500"/>
      <c r="J448" s="500"/>
      <c r="K448" s="500"/>
      <c r="L448" s="500"/>
      <c r="M448" s="500"/>
      <c r="N448" s="500"/>
      <c r="O448" s="500"/>
      <c r="P448" s="500"/>
      <c r="Q448" s="1247" t="s">
        <v>124</v>
      </c>
      <c r="R448" s="1248"/>
      <c r="S448" s="1248"/>
      <c r="T448" s="1249"/>
      <c r="U448" s="1180" t="e">
        <f>#REF!</f>
        <v>#REF!</v>
      </c>
      <c r="V448" s="1181"/>
      <c r="W448" s="1181"/>
      <c r="X448" s="1181"/>
      <c r="Y448" s="1181"/>
      <c r="Z448" s="1181"/>
      <c r="AA448" s="1181"/>
      <c r="AB448" s="1182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9"/>
      <c r="AT448" s="31"/>
      <c r="AU448" s="31"/>
      <c r="AV448" s="31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425"/>
      <c r="BH448" s="425"/>
      <c r="BJ448" s="427"/>
    </row>
    <row r="449" spans="1:62" ht="15.75">
      <c r="A449" s="510"/>
      <c r="B449" s="511" t="s">
        <v>505</v>
      </c>
      <c r="C449" s="506" t="s">
        <v>520</v>
      </c>
      <c r="D449" s="506"/>
      <c r="E449" s="506"/>
      <c r="F449" s="506"/>
      <c r="G449" s="506"/>
      <c r="H449" s="506"/>
      <c r="I449" s="506"/>
      <c r="J449" s="506"/>
      <c r="K449" s="506"/>
      <c r="L449" s="506"/>
      <c r="M449" s="506"/>
      <c r="N449" s="506"/>
      <c r="O449" s="506"/>
      <c r="P449" s="506"/>
      <c r="Q449" s="1126"/>
      <c r="R449" s="1127"/>
      <c r="S449" s="1127"/>
      <c r="T449" s="1128"/>
      <c r="U449" s="1111">
        <f>IF(D173&lt;30%,0,U447)</f>
        <v>0</v>
      </c>
      <c r="V449" s="1112"/>
      <c r="W449" s="1112"/>
      <c r="X449" s="1112"/>
      <c r="Y449" s="1112"/>
      <c r="Z449" s="1112"/>
      <c r="AA449" s="1112"/>
      <c r="AB449" s="1113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9"/>
      <c r="AT449" s="31"/>
      <c r="AU449" s="31"/>
      <c r="AV449" s="31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425"/>
      <c r="BH449" s="425"/>
      <c r="BJ449" s="427"/>
    </row>
    <row r="450" spans="1:62" ht="15.75">
      <c r="A450" s="510"/>
      <c r="B450" s="511" t="s">
        <v>503</v>
      </c>
      <c r="C450" s="506" t="s">
        <v>519</v>
      </c>
      <c r="D450" s="506"/>
      <c r="E450" s="506"/>
      <c r="F450" s="506"/>
      <c r="G450" s="506"/>
      <c r="H450" s="506"/>
      <c r="I450" s="506"/>
      <c r="J450" s="506"/>
      <c r="K450" s="506"/>
      <c r="L450" s="506"/>
      <c r="M450" s="506"/>
      <c r="N450" s="506"/>
      <c r="O450" s="506"/>
      <c r="P450" s="506"/>
      <c r="Q450" s="1126"/>
      <c r="R450" s="1127"/>
      <c r="S450" s="1127"/>
      <c r="T450" s="1128"/>
      <c r="U450" s="1111">
        <v>0</v>
      </c>
      <c r="V450" s="1112"/>
      <c r="W450" s="1112"/>
      <c r="X450" s="1112"/>
      <c r="Y450" s="1112"/>
      <c r="Z450" s="1112"/>
      <c r="AA450" s="1112"/>
      <c r="AB450" s="1113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9"/>
      <c r="AT450" s="31"/>
      <c r="AU450" s="31"/>
      <c r="AV450" s="31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425"/>
      <c r="BH450" s="425"/>
      <c r="BJ450" s="427"/>
    </row>
    <row r="451" spans="1:62" ht="15.75">
      <c r="A451" s="1634"/>
      <c r="B451" s="1353" t="s">
        <v>501</v>
      </c>
      <c r="C451" s="500" t="s">
        <v>518</v>
      </c>
      <c r="D451" s="500"/>
      <c r="E451" s="500"/>
      <c r="F451" s="500"/>
      <c r="G451" s="500"/>
      <c r="H451" s="500"/>
      <c r="I451" s="500"/>
      <c r="J451" s="500"/>
      <c r="K451" s="500"/>
      <c r="L451" s="500"/>
      <c r="M451" s="500"/>
      <c r="N451" s="500"/>
      <c r="O451" s="500"/>
      <c r="P451" s="500"/>
      <c r="Q451" s="1162"/>
      <c r="R451" s="1163"/>
      <c r="S451" s="1163"/>
      <c r="T451" s="1164"/>
      <c r="U451" s="1171"/>
      <c r="V451" s="1172"/>
      <c r="W451" s="1172"/>
      <c r="X451" s="1172"/>
      <c r="Y451" s="1172"/>
      <c r="Z451" s="1172"/>
      <c r="AA451" s="1172"/>
      <c r="AB451" s="1173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9"/>
      <c r="AT451" s="31"/>
      <c r="AU451" s="31"/>
      <c r="AV451" s="31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425"/>
      <c r="BH451" s="425"/>
      <c r="BJ451" s="427"/>
    </row>
    <row r="452" spans="1:62" ht="15.75">
      <c r="A452" s="1634"/>
      <c r="B452" s="1353"/>
      <c r="C452" s="500" t="s">
        <v>517</v>
      </c>
      <c r="D452" s="500"/>
      <c r="E452" s="500"/>
      <c r="F452" s="500"/>
      <c r="G452" s="500"/>
      <c r="H452" s="500"/>
      <c r="I452" s="500"/>
      <c r="J452" s="500"/>
      <c r="K452" s="500"/>
      <c r="L452" s="500"/>
      <c r="M452" s="500"/>
      <c r="N452" s="500"/>
      <c r="O452" s="500"/>
      <c r="P452" s="500"/>
      <c r="Q452" s="1168"/>
      <c r="R452" s="1169"/>
      <c r="S452" s="1169"/>
      <c r="T452" s="1170"/>
      <c r="U452" s="1177"/>
      <c r="V452" s="1178"/>
      <c r="W452" s="1178"/>
      <c r="X452" s="1178"/>
      <c r="Y452" s="1178"/>
      <c r="Z452" s="1178"/>
      <c r="AA452" s="1178"/>
      <c r="AB452" s="1179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9"/>
      <c r="AT452" s="31"/>
      <c r="AU452" s="31"/>
      <c r="AV452" s="31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425"/>
      <c r="BH452" s="425"/>
      <c r="BJ452" s="427"/>
    </row>
    <row r="453" spans="1:62" ht="15.75">
      <c r="A453" s="510"/>
      <c r="B453" s="511" t="s">
        <v>510</v>
      </c>
      <c r="C453" s="506" t="s">
        <v>516</v>
      </c>
      <c r="D453" s="506"/>
      <c r="E453" s="506"/>
      <c r="F453" s="506"/>
      <c r="G453" s="506"/>
      <c r="H453" s="506"/>
      <c r="I453" s="506"/>
      <c r="J453" s="506"/>
      <c r="K453" s="506"/>
      <c r="L453" s="506"/>
      <c r="M453" s="506"/>
      <c r="N453" s="506"/>
      <c r="O453" s="506"/>
      <c r="P453" s="506"/>
      <c r="Q453" s="1126"/>
      <c r="R453" s="1127"/>
      <c r="S453" s="1127"/>
      <c r="T453" s="1128"/>
      <c r="U453" s="1111"/>
      <c r="V453" s="1112"/>
      <c r="W453" s="1112"/>
      <c r="X453" s="1112"/>
      <c r="Y453" s="1112"/>
      <c r="Z453" s="1112"/>
      <c r="AA453" s="1112"/>
      <c r="AB453" s="1113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9"/>
      <c r="AT453" s="31"/>
      <c r="AU453" s="31"/>
      <c r="AV453" s="31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425"/>
      <c r="BH453" s="425"/>
      <c r="BJ453" s="427"/>
    </row>
    <row r="454" spans="1:62" ht="15.75">
      <c r="A454" s="512"/>
      <c r="B454" s="511" t="s">
        <v>508</v>
      </c>
      <c r="C454" s="506" t="s">
        <v>515</v>
      </c>
      <c r="D454" s="506"/>
      <c r="E454" s="506"/>
      <c r="F454" s="506"/>
      <c r="G454" s="506"/>
      <c r="H454" s="506"/>
      <c r="I454" s="506"/>
      <c r="J454" s="506"/>
      <c r="K454" s="506"/>
      <c r="L454" s="506"/>
      <c r="M454" s="506"/>
      <c r="N454" s="506"/>
      <c r="O454" s="506"/>
      <c r="P454" s="506"/>
      <c r="Q454" s="1126"/>
      <c r="R454" s="1127"/>
      <c r="S454" s="1127"/>
      <c r="T454" s="1128"/>
      <c r="U454" s="1111"/>
      <c r="V454" s="1112"/>
      <c r="W454" s="1112"/>
      <c r="X454" s="1112"/>
      <c r="Y454" s="1112"/>
      <c r="Z454" s="1112"/>
      <c r="AA454" s="1112"/>
      <c r="AB454" s="1113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9"/>
      <c r="AT454" s="31"/>
      <c r="AU454" s="31"/>
      <c r="AV454" s="31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425"/>
      <c r="BH454" s="425"/>
      <c r="BJ454" s="427"/>
    </row>
    <row r="455" spans="1:62" ht="15.75">
      <c r="A455" s="509" t="s">
        <v>28</v>
      </c>
      <c r="B455" s="500" t="s">
        <v>514</v>
      </c>
      <c r="C455" s="500"/>
      <c r="D455" s="500"/>
      <c r="E455" s="500"/>
      <c r="F455" s="500"/>
      <c r="G455" s="500"/>
      <c r="H455" s="500"/>
      <c r="I455" s="500"/>
      <c r="J455" s="500"/>
      <c r="K455" s="500"/>
      <c r="L455" s="500"/>
      <c r="M455" s="500"/>
      <c r="N455" s="500"/>
      <c r="O455" s="500"/>
      <c r="P455" s="500"/>
      <c r="Q455" s="1247" t="s">
        <v>125</v>
      </c>
      <c r="R455" s="1248"/>
      <c r="S455" s="1248"/>
      <c r="T455" s="1249"/>
      <c r="U455" s="1180" t="e">
        <f>#REF!</f>
        <v>#REF!</v>
      </c>
      <c r="V455" s="1181"/>
      <c r="W455" s="1181"/>
      <c r="X455" s="1181"/>
      <c r="Y455" s="1181"/>
      <c r="Z455" s="1181"/>
      <c r="AA455" s="1181"/>
      <c r="AB455" s="1182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9"/>
      <c r="AT455" s="31"/>
      <c r="AU455" s="31"/>
      <c r="AV455" s="31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425"/>
      <c r="BH455" s="425"/>
      <c r="BJ455" s="427"/>
    </row>
    <row r="456" spans="1:62" ht="15.75">
      <c r="A456" s="510"/>
      <c r="B456" s="511" t="s">
        <v>505</v>
      </c>
      <c r="C456" s="506" t="s">
        <v>513</v>
      </c>
      <c r="D456" s="506"/>
      <c r="E456" s="506"/>
      <c r="F456" s="506"/>
      <c r="G456" s="506"/>
      <c r="H456" s="506"/>
      <c r="I456" s="506"/>
      <c r="J456" s="506"/>
      <c r="K456" s="506"/>
      <c r="L456" s="506"/>
      <c r="M456" s="506"/>
      <c r="N456" s="506"/>
      <c r="O456" s="506"/>
      <c r="P456" s="506"/>
      <c r="Q456" s="1126"/>
      <c r="R456" s="1127"/>
      <c r="S456" s="1127"/>
      <c r="T456" s="1128"/>
      <c r="U456" s="1111"/>
      <c r="V456" s="1112"/>
      <c r="W456" s="1112"/>
      <c r="X456" s="1112"/>
      <c r="Y456" s="1112"/>
      <c r="Z456" s="1112"/>
      <c r="AA456" s="1112"/>
      <c r="AB456" s="1113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9"/>
      <c r="AT456" s="31"/>
      <c r="AU456" s="31"/>
      <c r="AV456" s="31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425"/>
      <c r="BH456" s="425"/>
      <c r="BJ456" s="427"/>
    </row>
    <row r="457" spans="1:62" ht="15.75">
      <c r="A457" s="510"/>
      <c r="B457" s="511" t="s">
        <v>503</v>
      </c>
      <c r="C457" s="506" t="s">
        <v>512</v>
      </c>
      <c r="D457" s="506"/>
      <c r="E457" s="506"/>
      <c r="F457" s="506"/>
      <c r="G457" s="506"/>
      <c r="H457" s="506"/>
      <c r="I457" s="506"/>
      <c r="J457" s="506"/>
      <c r="K457" s="506"/>
      <c r="L457" s="506"/>
      <c r="M457" s="506"/>
      <c r="N457" s="506"/>
      <c r="O457" s="506"/>
      <c r="P457" s="506"/>
      <c r="Q457" s="1126"/>
      <c r="R457" s="1127"/>
      <c r="S457" s="1127"/>
      <c r="T457" s="1128"/>
      <c r="U457" s="1111"/>
      <c r="V457" s="1112"/>
      <c r="W457" s="1112"/>
      <c r="X457" s="1112"/>
      <c r="Y457" s="1112"/>
      <c r="Z457" s="1112"/>
      <c r="AA457" s="1112"/>
      <c r="AB457" s="1113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9"/>
      <c r="AT457" s="31"/>
      <c r="AU457" s="31"/>
      <c r="AV457" s="31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425"/>
      <c r="BH457" s="425"/>
      <c r="BJ457" s="427"/>
    </row>
    <row r="458" spans="1:62" ht="15.75">
      <c r="A458" s="510"/>
      <c r="B458" s="511" t="s">
        <v>501</v>
      </c>
      <c r="C458" s="506" t="s">
        <v>511</v>
      </c>
      <c r="D458" s="506"/>
      <c r="E458" s="506"/>
      <c r="F458" s="506"/>
      <c r="G458" s="506"/>
      <c r="H458" s="506"/>
      <c r="I458" s="506"/>
      <c r="J458" s="506"/>
      <c r="K458" s="506"/>
      <c r="L458" s="506"/>
      <c r="M458" s="506"/>
      <c r="N458" s="506"/>
      <c r="O458" s="506"/>
      <c r="P458" s="506"/>
      <c r="Q458" s="1126"/>
      <c r="R458" s="1127"/>
      <c r="S458" s="1127"/>
      <c r="T458" s="1128"/>
      <c r="U458" s="1111"/>
      <c r="V458" s="1112"/>
      <c r="W458" s="1112"/>
      <c r="X458" s="1112"/>
      <c r="Y458" s="1112"/>
      <c r="Z458" s="1112"/>
      <c r="AA458" s="1112"/>
      <c r="AB458" s="1113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9"/>
      <c r="AT458" s="31"/>
      <c r="AU458" s="31"/>
      <c r="AV458" s="31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425"/>
      <c r="BH458" s="425"/>
      <c r="BJ458" s="427"/>
    </row>
    <row r="459" spans="1:62" ht="15.75">
      <c r="A459" s="510"/>
      <c r="B459" s="511" t="s">
        <v>510</v>
      </c>
      <c r="C459" s="506" t="s">
        <v>509</v>
      </c>
      <c r="D459" s="506"/>
      <c r="E459" s="506"/>
      <c r="F459" s="506"/>
      <c r="G459" s="506"/>
      <c r="H459" s="506"/>
      <c r="I459" s="506"/>
      <c r="J459" s="506"/>
      <c r="K459" s="506"/>
      <c r="L459" s="506"/>
      <c r="M459" s="506"/>
      <c r="N459" s="506"/>
      <c r="O459" s="506"/>
      <c r="P459" s="506"/>
      <c r="Q459" s="1126"/>
      <c r="R459" s="1127"/>
      <c r="S459" s="1127"/>
      <c r="T459" s="1128"/>
      <c r="U459" s="1111"/>
      <c r="V459" s="1112"/>
      <c r="W459" s="1112"/>
      <c r="X459" s="1112"/>
      <c r="Y459" s="1112"/>
      <c r="Z459" s="1112"/>
      <c r="AA459" s="1112"/>
      <c r="AB459" s="1113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9"/>
      <c r="AT459" s="31"/>
      <c r="AU459" s="31"/>
      <c r="AV459" s="31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425"/>
      <c r="BH459" s="425"/>
      <c r="BJ459" s="427"/>
    </row>
    <row r="460" spans="1:62" ht="15.75">
      <c r="A460" s="512"/>
      <c r="B460" s="511" t="s">
        <v>508</v>
      </c>
      <c r="C460" s="506" t="s">
        <v>507</v>
      </c>
      <c r="D460" s="506"/>
      <c r="E460" s="506"/>
      <c r="F460" s="506"/>
      <c r="G460" s="506"/>
      <c r="H460" s="506"/>
      <c r="I460" s="506"/>
      <c r="J460" s="506"/>
      <c r="K460" s="506"/>
      <c r="L460" s="506"/>
      <c r="M460" s="506"/>
      <c r="N460" s="506"/>
      <c r="O460" s="506"/>
      <c r="P460" s="506"/>
      <c r="Q460" s="1126"/>
      <c r="R460" s="1127"/>
      <c r="S460" s="1127"/>
      <c r="T460" s="1128"/>
      <c r="U460" s="1111"/>
      <c r="V460" s="1112"/>
      <c r="W460" s="1112"/>
      <c r="X460" s="1112"/>
      <c r="Y460" s="1112"/>
      <c r="Z460" s="1112"/>
      <c r="AA460" s="1112"/>
      <c r="AB460" s="1113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9"/>
      <c r="AT460" s="31"/>
      <c r="AU460" s="31"/>
      <c r="AV460" s="31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425"/>
      <c r="BH460" s="425"/>
      <c r="BJ460" s="427"/>
    </row>
    <row r="461" spans="1:62" ht="15.75">
      <c r="A461" s="509" t="s">
        <v>29</v>
      </c>
      <c r="B461" s="500" t="s">
        <v>506</v>
      </c>
      <c r="C461" s="500"/>
      <c r="D461" s="500"/>
      <c r="E461" s="500"/>
      <c r="F461" s="500"/>
      <c r="G461" s="500"/>
      <c r="H461" s="500"/>
      <c r="I461" s="500"/>
      <c r="J461" s="500"/>
      <c r="K461" s="500"/>
      <c r="L461" s="500"/>
      <c r="M461" s="500"/>
      <c r="N461" s="500"/>
      <c r="O461" s="500"/>
      <c r="P461" s="500"/>
      <c r="Q461" s="1247" t="s">
        <v>103</v>
      </c>
      <c r="R461" s="1248"/>
      <c r="S461" s="1248"/>
      <c r="T461" s="1249"/>
      <c r="U461" s="1180" t="e">
        <f>#REF!</f>
        <v>#REF!</v>
      </c>
      <c r="V461" s="1181"/>
      <c r="W461" s="1181"/>
      <c r="X461" s="1181"/>
      <c r="Y461" s="1181"/>
      <c r="Z461" s="1181"/>
      <c r="AA461" s="1181"/>
      <c r="AB461" s="1182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9"/>
      <c r="AT461" s="31"/>
      <c r="AU461" s="31"/>
      <c r="AV461" s="31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425"/>
      <c r="BH461" s="425"/>
      <c r="BJ461" s="427"/>
    </row>
    <row r="462" spans="1:62" ht="15.75">
      <c r="A462" s="510"/>
      <c r="B462" s="511" t="s">
        <v>505</v>
      </c>
      <c r="C462" s="506" t="s">
        <v>504</v>
      </c>
      <c r="D462" s="506"/>
      <c r="E462" s="506"/>
      <c r="F462" s="506"/>
      <c r="G462" s="506"/>
      <c r="H462" s="506"/>
      <c r="I462" s="506"/>
      <c r="J462" s="506"/>
      <c r="K462" s="506"/>
      <c r="L462" s="506"/>
      <c r="M462" s="506"/>
      <c r="N462" s="506"/>
      <c r="O462" s="506"/>
      <c r="P462" s="506"/>
      <c r="Q462" s="1126"/>
      <c r="R462" s="1127"/>
      <c r="S462" s="1127"/>
      <c r="T462" s="1128"/>
      <c r="U462" s="1111"/>
      <c r="V462" s="1112"/>
      <c r="W462" s="1112"/>
      <c r="X462" s="1112"/>
      <c r="Y462" s="1112"/>
      <c r="Z462" s="1112"/>
      <c r="AA462" s="1112"/>
      <c r="AB462" s="1113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9"/>
      <c r="AT462" s="31"/>
      <c r="AU462" s="31"/>
      <c r="AV462" s="31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425"/>
      <c r="BH462" s="425"/>
      <c r="BJ462" s="427"/>
    </row>
    <row r="463" spans="1:62" ht="15.75">
      <c r="A463" s="510"/>
      <c r="B463" s="511" t="s">
        <v>503</v>
      </c>
      <c r="C463" s="506" t="s">
        <v>502</v>
      </c>
      <c r="D463" s="506"/>
      <c r="E463" s="506"/>
      <c r="F463" s="506"/>
      <c r="G463" s="506"/>
      <c r="H463" s="506"/>
      <c r="I463" s="506"/>
      <c r="J463" s="506"/>
      <c r="K463" s="506"/>
      <c r="L463" s="506"/>
      <c r="M463" s="506"/>
      <c r="N463" s="506"/>
      <c r="O463" s="506"/>
      <c r="P463" s="506"/>
      <c r="Q463" s="1126"/>
      <c r="R463" s="1127"/>
      <c r="S463" s="1127"/>
      <c r="T463" s="1128"/>
      <c r="U463" s="1111"/>
      <c r="V463" s="1112"/>
      <c r="W463" s="1112"/>
      <c r="X463" s="1112"/>
      <c r="Y463" s="1112"/>
      <c r="Z463" s="1112"/>
      <c r="AA463" s="1112"/>
      <c r="AB463" s="1113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9"/>
      <c r="AT463" s="31"/>
      <c r="AU463" s="31"/>
      <c r="AV463" s="31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425"/>
      <c r="BH463" s="425"/>
      <c r="BJ463" s="427"/>
    </row>
    <row r="464" spans="1:62" ht="15.75">
      <c r="A464" s="512"/>
      <c r="B464" s="511" t="s">
        <v>501</v>
      </c>
      <c r="C464" s="506" t="s">
        <v>500</v>
      </c>
      <c r="D464" s="506"/>
      <c r="E464" s="506"/>
      <c r="F464" s="506"/>
      <c r="G464" s="506"/>
      <c r="H464" s="506"/>
      <c r="I464" s="506"/>
      <c r="J464" s="506"/>
      <c r="K464" s="506"/>
      <c r="L464" s="506"/>
      <c r="M464" s="506"/>
      <c r="N464" s="506"/>
      <c r="O464" s="506"/>
      <c r="P464" s="506"/>
      <c r="Q464" s="1126"/>
      <c r="R464" s="1127"/>
      <c r="S464" s="1127"/>
      <c r="T464" s="1128"/>
      <c r="U464" s="1111"/>
      <c r="V464" s="1112"/>
      <c r="W464" s="1112"/>
      <c r="X464" s="1112"/>
      <c r="Y464" s="1112"/>
      <c r="Z464" s="1112"/>
      <c r="AA464" s="1112"/>
      <c r="AB464" s="1113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9"/>
      <c r="AT464" s="31"/>
      <c r="AU464" s="31"/>
      <c r="AV464" s="31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425"/>
      <c r="BH464" s="425"/>
      <c r="BJ464" s="427"/>
    </row>
    <row r="465" spans="1:62" ht="16.5" thickBot="1">
      <c r="A465" s="513"/>
      <c r="B465" s="496" t="s">
        <v>498</v>
      </c>
      <c r="C465" s="480"/>
      <c r="D465" s="480"/>
      <c r="E465" s="480"/>
      <c r="F465" s="480"/>
      <c r="G465" s="480"/>
      <c r="H465" s="480"/>
      <c r="I465" s="480"/>
      <c r="J465" s="480"/>
      <c r="K465" s="480"/>
      <c r="L465" s="480"/>
      <c r="M465" s="480"/>
      <c r="N465" s="480"/>
      <c r="O465" s="480"/>
      <c r="P465" s="480"/>
      <c r="Q465" s="1275"/>
      <c r="R465" s="1276"/>
      <c r="S465" s="1276"/>
      <c r="T465" s="1277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9"/>
      <c r="AT465" s="31"/>
      <c r="AU465" s="31"/>
      <c r="AV465" s="31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425"/>
      <c r="BH465" s="425"/>
      <c r="BJ465" s="427"/>
    </row>
    <row r="466" spans="1:62" ht="15.75">
      <c r="A466" s="1101" t="s">
        <v>32</v>
      </c>
      <c r="B466" s="497" t="s">
        <v>497</v>
      </c>
      <c r="C466" s="497"/>
      <c r="D466" s="497"/>
      <c r="E466" s="497"/>
      <c r="F466" s="497"/>
      <c r="G466" s="497"/>
      <c r="H466" s="497"/>
      <c r="I466" s="497"/>
      <c r="J466" s="497"/>
      <c r="K466" s="497"/>
      <c r="L466" s="497"/>
      <c r="M466" s="497"/>
      <c r="N466" s="497"/>
      <c r="O466" s="497"/>
      <c r="P466" s="497"/>
      <c r="Q466" s="1285" t="s">
        <v>187</v>
      </c>
      <c r="R466" s="1286"/>
      <c r="S466" s="1286"/>
      <c r="T466" s="1287"/>
      <c r="U466" s="1114" t="e">
        <f>#REF!</f>
        <v>#REF!</v>
      </c>
      <c r="V466" s="1115"/>
      <c r="W466" s="1115"/>
      <c r="X466" s="1115"/>
      <c r="Y466" s="1115"/>
      <c r="Z466" s="1115"/>
      <c r="AA466" s="1115"/>
      <c r="AB466" s="1116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9"/>
      <c r="AT466" s="31"/>
      <c r="AU466" s="31"/>
      <c r="AV466" s="31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425"/>
      <c r="BH466" s="425"/>
      <c r="BJ466" s="427"/>
    </row>
    <row r="467" spans="1:62" ht="15.75">
      <c r="A467" s="1102"/>
      <c r="B467" s="500" t="s">
        <v>496</v>
      </c>
      <c r="C467" s="500"/>
      <c r="D467" s="500"/>
      <c r="E467" s="500"/>
      <c r="F467" s="500"/>
      <c r="G467" s="500"/>
      <c r="H467" s="500"/>
      <c r="I467" s="500"/>
      <c r="J467" s="500"/>
      <c r="K467" s="500"/>
      <c r="L467" s="500"/>
      <c r="M467" s="500"/>
      <c r="N467" s="500"/>
      <c r="O467" s="500"/>
      <c r="P467" s="500"/>
      <c r="Q467" s="1126"/>
      <c r="R467" s="1127"/>
      <c r="S467" s="1127"/>
      <c r="T467" s="1128"/>
      <c r="U467" s="1117"/>
      <c r="V467" s="1118"/>
      <c r="W467" s="1118"/>
      <c r="X467" s="1118"/>
      <c r="Y467" s="1118"/>
      <c r="Z467" s="1118"/>
      <c r="AA467" s="1118"/>
      <c r="AB467" s="1119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9"/>
      <c r="AT467" s="31"/>
      <c r="AU467" s="31"/>
      <c r="AV467" s="31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425"/>
      <c r="BH467" s="425"/>
      <c r="BJ467" s="427"/>
    </row>
    <row r="468" spans="1:62" ht="15.75">
      <c r="A468" s="1102" t="s">
        <v>33</v>
      </c>
      <c r="B468" s="504" t="s">
        <v>495</v>
      </c>
      <c r="C468" s="504"/>
      <c r="D468" s="504"/>
      <c r="E468" s="504"/>
      <c r="F468" s="504"/>
      <c r="G468" s="504"/>
      <c r="H468" s="504"/>
      <c r="I468" s="504"/>
      <c r="J468" s="504"/>
      <c r="K468" s="504"/>
      <c r="L468" s="504"/>
      <c r="M468" s="504"/>
      <c r="N468" s="504"/>
      <c r="O468" s="504"/>
      <c r="P468" s="504"/>
      <c r="Q468" s="1126" t="s">
        <v>188</v>
      </c>
      <c r="R468" s="1127"/>
      <c r="S468" s="1127"/>
      <c r="T468" s="1128"/>
      <c r="U468" s="1111"/>
      <c r="V468" s="1112"/>
      <c r="W468" s="1112"/>
      <c r="X468" s="1112"/>
      <c r="Y468" s="1112"/>
      <c r="Z468" s="1112"/>
      <c r="AA468" s="1112"/>
      <c r="AB468" s="1113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9"/>
      <c r="AT468" s="31"/>
      <c r="AU468" s="31"/>
      <c r="AV468" s="31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425"/>
      <c r="BH468" s="425"/>
      <c r="BJ468" s="427"/>
    </row>
    <row r="469" spans="1:62" ht="15.75">
      <c r="A469" s="1102"/>
      <c r="B469" s="499" t="s">
        <v>494</v>
      </c>
      <c r="C469" s="499"/>
      <c r="D469" s="499"/>
      <c r="E469" s="499"/>
      <c r="F469" s="499"/>
      <c r="G469" s="499"/>
      <c r="H469" s="499"/>
      <c r="I469" s="499"/>
      <c r="J469" s="499"/>
      <c r="K469" s="499"/>
      <c r="L469" s="499"/>
      <c r="M469" s="499"/>
      <c r="N469" s="499"/>
      <c r="O469" s="499"/>
      <c r="P469" s="499"/>
      <c r="Q469" s="1126"/>
      <c r="R469" s="1127"/>
      <c r="S469" s="1127"/>
      <c r="T469" s="1128"/>
      <c r="U469" s="1111"/>
      <c r="V469" s="1112"/>
      <c r="W469" s="1112"/>
      <c r="X469" s="1112"/>
      <c r="Y469" s="1112"/>
      <c r="Z469" s="1112"/>
      <c r="AA469" s="1112"/>
      <c r="AB469" s="1113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9"/>
      <c r="AT469" s="31"/>
      <c r="AU469" s="31"/>
      <c r="AV469" s="31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425"/>
      <c r="BH469" s="425"/>
      <c r="BJ469" s="427"/>
    </row>
    <row r="470" spans="1:62" ht="18" customHeight="1">
      <c r="A470" s="853" t="s">
        <v>34</v>
      </c>
      <c r="B470" s="500" t="s">
        <v>493</v>
      </c>
      <c r="C470" s="500"/>
      <c r="D470" s="500"/>
      <c r="E470" s="500"/>
      <c r="F470" s="500"/>
      <c r="G470" s="500"/>
      <c r="H470" s="500"/>
      <c r="I470" s="500"/>
      <c r="J470" s="500"/>
      <c r="K470" s="500"/>
      <c r="L470" s="500"/>
      <c r="M470" s="500"/>
      <c r="N470" s="500"/>
      <c r="O470" s="500"/>
      <c r="P470" s="500"/>
      <c r="Q470" s="1126" t="s">
        <v>189</v>
      </c>
      <c r="R470" s="1127"/>
      <c r="S470" s="1127"/>
      <c r="T470" s="1128"/>
      <c r="U470" s="1444"/>
      <c r="V470" s="1445"/>
      <c r="W470" s="1445"/>
      <c r="X470" s="1445"/>
      <c r="Y470" s="1445"/>
      <c r="Z470" s="1445"/>
      <c r="AA470" s="1445"/>
      <c r="AB470" s="1446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9"/>
      <c r="AT470" s="31"/>
      <c r="AU470" s="31"/>
      <c r="AV470" s="31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425"/>
      <c r="BH470" s="425"/>
      <c r="BJ470" s="427"/>
    </row>
    <row r="471" spans="1:62" ht="28.5" customHeight="1">
      <c r="A471" s="853" t="s">
        <v>492</v>
      </c>
      <c r="B471" s="778" t="s">
        <v>1679</v>
      </c>
      <c r="C471" s="778"/>
      <c r="D471" s="778"/>
      <c r="E471" s="778"/>
      <c r="F471" s="778"/>
      <c r="G471" s="778"/>
      <c r="H471" s="778"/>
      <c r="I471" s="778"/>
      <c r="J471" s="778"/>
      <c r="K471" s="778"/>
      <c r="L471" s="778"/>
      <c r="M471" s="778"/>
      <c r="N471" s="778"/>
      <c r="O471" s="778"/>
      <c r="P471" s="778"/>
      <c r="Q471" s="1126" t="s">
        <v>491</v>
      </c>
      <c r="R471" s="1127"/>
      <c r="S471" s="1127"/>
      <c r="T471" s="1128"/>
      <c r="U471" s="1111">
        <v>0</v>
      </c>
      <c r="V471" s="1112"/>
      <c r="W471" s="1112"/>
      <c r="X471" s="1112"/>
      <c r="Y471" s="1112"/>
      <c r="Z471" s="1112"/>
      <c r="AA471" s="1112"/>
      <c r="AB471" s="1113"/>
      <c r="AC471" s="412"/>
      <c r="AD471" s="55" t="s">
        <v>1699</v>
      </c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9"/>
      <c r="AT471" s="31"/>
      <c r="AU471" s="31"/>
      <c r="AV471" s="31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425"/>
      <c r="BH471" s="425"/>
      <c r="BJ471" s="427"/>
    </row>
    <row r="472" spans="1:62" ht="25.5" customHeight="1">
      <c r="A472" s="779" t="s">
        <v>35</v>
      </c>
      <c r="B472" s="500" t="s">
        <v>1680</v>
      </c>
      <c r="C472" s="500"/>
      <c r="D472" s="500"/>
      <c r="E472" s="500"/>
      <c r="F472" s="500"/>
      <c r="G472" s="500"/>
      <c r="H472" s="500"/>
      <c r="I472" s="500"/>
      <c r="J472" s="500"/>
      <c r="K472" s="500"/>
      <c r="L472" s="500"/>
      <c r="M472" s="500"/>
      <c r="N472" s="500"/>
      <c r="O472" s="500"/>
      <c r="P472" s="500"/>
      <c r="Q472" s="1282" t="s">
        <v>126</v>
      </c>
      <c r="R472" s="1283"/>
      <c r="S472" s="1283"/>
      <c r="T472" s="1284"/>
      <c r="U472" s="1305" t="e">
        <f>#REF!</f>
        <v>#REF!</v>
      </c>
      <c r="V472" s="1306"/>
      <c r="W472" s="1306"/>
      <c r="X472" s="1306"/>
      <c r="Y472" s="1306"/>
      <c r="Z472" s="1306"/>
      <c r="AA472" s="1306"/>
      <c r="AB472" s="1307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9"/>
      <c r="AT472" s="31"/>
      <c r="AU472" s="31"/>
      <c r="AV472" s="31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425"/>
      <c r="BH472" s="425"/>
      <c r="BJ472" s="427"/>
    </row>
    <row r="473" spans="1:62" ht="15.75">
      <c r="A473" s="1102" t="s">
        <v>36</v>
      </c>
      <c r="B473" s="504" t="s">
        <v>490</v>
      </c>
      <c r="C473" s="504"/>
      <c r="D473" s="504"/>
      <c r="E473" s="504"/>
      <c r="F473" s="504"/>
      <c r="G473" s="504"/>
      <c r="H473" s="504"/>
      <c r="I473" s="504"/>
      <c r="J473" s="504"/>
      <c r="K473" s="504"/>
      <c r="L473" s="504"/>
      <c r="M473" s="504"/>
      <c r="N473" s="504"/>
      <c r="O473" s="504"/>
      <c r="P473" s="504"/>
      <c r="Q473" s="1126" t="s">
        <v>489</v>
      </c>
      <c r="R473" s="1127"/>
      <c r="S473" s="1127"/>
      <c r="T473" s="1128"/>
      <c r="U473" s="1114" t="e">
        <f>#REF!</f>
        <v>#REF!</v>
      </c>
      <c r="V473" s="1115"/>
      <c r="W473" s="1115"/>
      <c r="X473" s="1115"/>
      <c r="Y473" s="1115"/>
      <c r="Z473" s="1115"/>
      <c r="AA473" s="1115"/>
      <c r="AB473" s="1116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9"/>
      <c r="AT473" s="31"/>
      <c r="AU473" s="31"/>
      <c r="AV473" s="31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425"/>
      <c r="BH473" s="425"/>
      <c r="BJ473" s="427"/>
    </row>
    <row r="474" spans="1:62" ht="16.5" thickBot="1">
      <c r="A474" s="1648"/>
      <c r="B474" s="500" t="s">
        <v>488</v>
      </c>
      <c r="C474" s="500"/>
      <c r="D474" s="500"/>
      <c r="E474" s="500"/>
      <c r="F474" s="500"/>
      <c r="G474" s="500"/>
      <c r="H474" s="500"/>
      <c r="I474" s="500"/>
      <c r="J474" s="500"/>
      <c r="K474" s="500"/>
      <c r="L474" s="500"/>
      <c r="M474" s="500"/>
      <c r="N474" s="500"/>
      <c r="O474" s="500"/>
      <c r="P474" s="500"/>
      <c r="Q474" s="1450"/>
      <c r="R474" s="1451"/>
      <c r="S474" s="1451"/>
      <c r="T474" s="1452"/>
      <c r="U474" s="1305"/>
      <c r="V474" s="1306"/>
      <c r="W474" s="1306"/>
      <c r="X474" s="1306"/>
      <c r="Y474" s="1306"/>
      <c r="Z474" s="1306"/>
      <c r="AA474" s="1306"/>
      <c r="AB474" s="1307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9"/>
      <c r="AT474" s="31"/>
      <c r="AU474" s="31"/>
      <c r="AV474" s="31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425"/>
      <c r="BH474" s="425"/>
      <c r="BJ474" s="427"/>
    </row>
    <row r="475" spans="1:62" ht="21" customHeight="1" thickBot="1">
      <c r="A475" s="514" t="s">
        <v>30</v>
      </c>
      <c r="B475" s="515" t="s">
        <v>499</v>
      </c>
      <c r="C475" s="515"/>
      <c r="D475" s="515"/>
      <c r="E475" s="515"/>
      <c r="F475" s="515"/>
      <c r="G475" s="515"/>
      <c r="H475" s="515"/>
      <c r="I475" s="515"/>
      <c r="J475" s="515"/>
      <c r="K475" s="515"/>
      <c r="L475" s="515"/>
      <c r="M475" s="515"/>
      <c r="N475" s="515"/>
      <c r="O475" s="515"/>
      <c r="P475" s="515"/>
      <c r="Q475" s="1638" t="s">
        <v>104</v>
      </c>
      <c r="R475" s="1639"/>
      <c r="S475" s="1639"/>
      <c r="T475" s="1640"/>
      <c r="U475" s="1652" t="e">
        <f>#REF!</f>
        <v>#REF!</v>
      </c>
      <c r="V475" s="1653"/>
      <c r="W475" s="1653"/>
      <c r="X475" s="1653"/>
      <c r="Y475" s="1653"/>
      <c r="Z475" s="1653"/>
      <c r="AA475" s="1653"/>
      <c r="AB475" s="1654"/>
      <c r="AC475" s="31"/>
      <c r="AD475" s="31"/>
      <c r="AE475" s="31"/>
      <c r="AF475" s="57" t="s">
        <v>697</v>
      </c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9"/>
      <c r="AT475" s="31"/>
      <c r="AU475" s="31"/>
      <c r="AV475" s="31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425"/>
      <c r="BH475" s="425"/>
      <c r="BJ475" s="427"/>
    </row>
    <row r="476" spans="1:6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2" ht="13.5" thickBo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2" ht="23.25" thickTop="1">
      <c r="A480" s="521" t="s">
        <v>1582</v>
      </c>
      <c r="B480" s="484"/>
      <c r="C480" s="484"/>
      <c r="D480" s="484"/>
      <c r="E480" s="484"/>
      <c r="F480" s="484"/>
      <c r="G480" s="484"/>
      <c r="H480" s="484"/>
      <c r="I480" s="484"/>
      <c r="J480" s="484"/>
      <c r="K480" s="484"/>
      <c r="L480" s="484"/>
      <c r="M480" s="484"/>
      <c r="N480" s="484"/>
      <c r="O480" s="484"/>
      <c r="P480" s="484"/>
      <c r="Q480" s="484"/>
      <c r="R480" s="484"/>
      <c r="S480" s="484"/>
      <c r="T480" s="484"/>
      <c r="U480" s="484"/>
      <c r="V480" s="484"/>
      <c r="W480" s="484"/>
      <c r="X480" s="484"/>
      <c r="Y480" s="484"/>
      <c r="Z480" s="484"/>
      <c r="AA480" s="484"/>
      <c r="AB480" s="484"/>
      <c r="AC480" s="484"/>
      <c r="AD480" s="484"/>
      <c r="AE480" s="484"/>
      <c r="AF480" s="484"/>
      <c r="AG480" s="484"/>
      <c r="AH480" s="484"/>
      <c r="AI480" s="484"/>
      <c r="AJ480" s="484"/>
      <c r="AK480" s="484"/>
      <c r="AL480" s="484"/>
      <c r="AM480" s="484"/>
      <c r="AN480" s="484"/>
      <c r="AO480" s="484"/>
      <c r="AP480" s="484"/>
      <c r="AQ480" s="484"/>
      <c r="AR480" s="484"/>
      <c r="AS480" s="484"/>
      <c r="AT480" s="484"/>
      <c r="AU480" s="484"/>
      <c r="AV480" s="484"/>
      <c r="AW480" s="484"/>
      <c r="AX480" s="484"/>
      <c r="AY480" s="484"/>
      <c r="AZ480" s="484"/>
      <c r="BA480" s="484"/>
      <c r="BB480" s="484"/>
      <c r="BC480" s="484"/>
      <c r="BD480" s="484"/>
      <c r="BE480" s="485"/>
      <c r="BF480" s="33"/>
      <c r="BG480" s="425"/>
      <c r="BH480" s="425"/>
      <c r="BJ480" s="427"/>
    </row>
    <row r="481" spans="1:62" ht="21.75" customHeight="1">
      <c r="A481" s="1352" t="s">
        <v>52</v>
      </c>
      <c r="B481" s="1352"/>
      <c r="C481" s="1352"/>
      <c r="D481" s="1352"/>
      <c r="E481" s="1352"/>
      <c r="F481" s="1331">
        <f>U1</f>
        <v>2012</v>
      </c>
      <c r="G481" s="1331"/>
      <c r="H481" s="1331"/>
      <c r="I481" s="1331"/>
      <c r="J481" s="1331"/>
      <c r="K481" s="1331"/>
      <c r="L481" s="1331"/>
      <c r="M481" s="1331"/>
      <c r="N481" s="1331"/>
      <c r="O481" s="1331"/>
      <c r="P481" s="1331"/>
      <c r="Q481" s="1331"/>
      <c r="R481" s="1331"/>
      <c r="S481" s="1331"/>
      <c r="T481" s="665"/>
      <c r="U481" s="665"/>
      <c r="V481" s="665"/>
      <c r="W481" s="786"/>
      <c r="X481" s="786"/>
      <c r="Y481" s="787" t="s">
        <v>1686</v>
      </c>
      <c r="Z481" s="184"/>
      <c r="AA481" s="184"/>
      <c r="AB481" s="184"/>
      <c r="AC481" s="184"/>
      <c r="AD481" s="789"/>
      <c r="AE481" s="789"/>
      <c r="AF481" s="789"/>
      <c r="AG481" s="789"/>
      <c r="AH481" s="789"/>
      <c r="AI481" s="789"/>
      <c r="AJ481" s="789"/>
      <c r="AK481" s="789"/>
      <c r="AL481" s="184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3"/>
      <c r="AZ481" s="33"/>
      <c r="BA481" s="33"/>
      <c r="BB481" s="33"/>
      <c r="BC481" s="33"/>
      <c r="BD481" s="33"/>
      <c r="BE481" s="33"/>
      <c r="BF481" s="33"/>
      <c r="BG481" s="425"/>
      <c r="BH481" s="425"/>
      <c r="BI481" s="438"/>
      <c r="BJ481" s="427"/>
    </row>
    <row r="482" spans="1:62" ht="18.75" customHeight="1">
      <c r="A482" s="1328" t="s">
        <v>386</v>
      </c>
      <c r="B482" s="1329"/>
      <c r="C482" s="1329"/>
      <c r="D482" s="1329"/>
      <c r="E482" s="1329"/>
      <c r="F482" s="1448" t="str">
        <f>M6&amp;P6</f>
        <v>31.12.2012.</v>
      </c>
      <c r="G482" s="1449"/>
      <c r="H482" s="1449"/>
      <c r="I482" s="1449"/>
      <c r="J482" s="1449"/>
      <c r="K482" s="1449"/>
      <c r="L482" s="1449"/>
      <c r="M482" s="1449"/>
      <c r="N482" s="1449"/>
      <c r="O482" s="1449"/>
      <c r="P482" s="1449"/>
      <c r="Q482" s="1449"/>
      <c r="R482" s="1449"/>
      <c r="S482" s="1449"/>
      <c r="T482" s="31"/>
      <c r="U482" s="31"/>
      <c r="V482" s="31"/>
      <c r="W482" s="31"/>
      <c r="X482" s="31"/>
      <c r="Y482" s="961" t="s">
        <v>719</v>
      </c>
      <c r="Z482" s="962"/>
      <c r="AA482" s="962"/>
      <c r="AB482" s="962"/>
      <c r="AC482" s="962"/>
      <c r="AD482" s="965" t="str">
        <f>"31.12."&amp;U1-1</f>
        <v>31.12.2011</v>
      </c>
      <c r="AE482" s="965"/>
      <c r="AF482" s="965"/>
      <c r="AG482" s="965"/>
      <c r="AH482" s="965"/>
      <c r="AI482" s="965"/>
      <c r="AJ482" s="965"/>
      <c r="AK482" s="966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425"/>
      <c r="BH482" s="425"/>
      <c r="BI482" s="441"/>
    </row>
    <row r="483" spans="1:62" ht="13.5" customHeight="1">
      <c r="A483" s="1650"/>
      <c r="B483" s="1651"/>
      <c r="C483" s="1651"/>
      <c r="D483" s="1651"/>
      <c r="E483" s="1651"/>
      <c r="F483" s="1432" t="s">
        <v>181</v>
      </c>
      <c r="G483" s="1279"/>
      <c r="H483" s="1279"/>
      <c r="I483" s="1279"/>
      <c r="J483" s="1279"/>
      <c r="K483" s="1279"/>
      <c r="L483" s="1433"/>
      <c r="M483" s="1278" t="s">
        <v>182</v>
      </c>
      <c r="N483" s="1279"/>
      <c r="O483" s="1279"/>
      <c r="P483" s="1279"/>
      <c r="Q483" s="1279"/>
      <c r="R483" s="1279"/>
      <c r="S483" s="1279"/>
      <c r="T483" s="184"/>
      <c r="U483" s="184"/>
      <c r="V483" s="184"/>
      <c r="W483" s="184"/>
      <c r="X483" s="184"/>
      <c r="Y483" s="963" t="s">
        <v>721</v>
      </c>
      <c r="Z483" s="964"/>
      <c r="AA483" s="964"/>
      <c r="AB483" s="964"/>
      <c r="AC483" s="964"/>
      <c r="AD483" s="967"/>
      <c r="AE483" s="967"/>
      <c r="AF483" s="967"/>
      <c r="AG483" s="967"/>
      <c r="AH483" s="967"/>
      <c r="AI483" s="967"/>
      <c r="AJ483" s="967"/>
      <c r="AK483" s="968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425"/>
      <c r="BH483" s="425"/>
      <c r="BI483" s="441"/>
    </row>
    <row r="484" spans="1:62" ht="15.75">
      <c r="A484" s="941" t="s">
        <v>312</v>
      </c>
      <c r="B484" s="942"/>
      <c r="C484" s="942"/>
      <c r="D484" s="942"/>
      <c r="E484" s="1086"/>
      <c r="F484" s="1001"/>
      <c r="G484" s="984"/>
      <c r="H484" s="984"/>
      <c r="I484" s="984"/>
      <c r="J484" s="984"/>
      <c r="K484" s="984"/>
      <c r="L484" s="1002"/>
      <c r="M484" s="1048"/>
      <c r="N484" s="984"/>
      <c r="O484" s="984"/>
      <c r="P484" s="984"/>
      <c r="Q484" s="984"/>
      <c r="R484" s="984"/>
      <c r="S484" s="984"/>
      <c r="T484" s="1330">
        <v>473</v>
      </c>
      <c r="U484" s="1330"/>
      <c r="V484" s="471"/>
      <c r="W484" s="471"/>
      <c r="X484" s="184"/>
      <c r="Y484" s="955" t="s">
        <v>656</v>
      </c>
      <c r="Z484" s="956"/>
      <c r="AA484" s="956"/>
      <c r="AB484" s="956"/>
      <c r="AC484" s="956"/>
      <c r="AD484" s="953">
        <v>176032</v>
      </c>
      <c r="AE484" s="953"/>
      <c r="AF484" s="953"/>
      <c r="AG484" s="953"/>
      <c r="AH484" s="953"/>
      <c r="AI484" s="953"/>
      <c r="AJ484" s="953"/>
      <c r="AK484" s="954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425"/>
      <c r="BH484" s="425"/>
      <c r="BI484" s="443"/>
    </row>
    <row r="485" spans="1:62" ht="15.75">
      <c r="A485" s="941" t="s">
        <v>326</v>
      </c>
      <c r="B485" s="942"/>
      <c r="C485" s="942"/>
      <c r="D485" s="942"/>
      <c r="E485" s="1086"/>
      <c r="F485" s="1001"/>
      <c r="G485" s="984"/>
      <c r="H485" s="984"/>
      <c r="I485" s="984"/>
      <c r="J485" s="984"/>
      <c r="K485" s="984"/>
      <c r="L485" s="1002"/>
      <c r="M485" s="1048"/>
      <c r="N485" s="984"/>
      <c r="O485" s="984"/>
      <c r="P485" s="984"/>
      <c r="Q485" s="984"/>
      <c r="R485" s="984"/>
      <c r="S485" s="984"/>
      <c r="T485" s="410"/>
      <c r="U485" s="471"/>
      <c r="V485" s="471"/>
      <c r="W485" s="471"/>
      <c r="X485" s="184"/>
      <c r="Y485" s="955" t="s">
        <v>654</v>
      </c>
      <c r="Z485" s="956"/>
      <c r="AA485" s="956"/>
      <c r="AB485" s="956"/>
      <c r="AC485" s="956"/>
      <c r="AD485" s="953">
        <v>55385</v>
      </c>
      <c r="AE485" s="953"/>
      <c r="AF485" s="953"/>
      <c r="AG485" s="953"/>
      <c r="AH485" s="953"/>
      <c r="AI485" s="953"/>
      <c r="AJ485" s="953"/>
      <c r="AK485" s="954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425"/>
      <c r="BH485" s="425"/>
      <c r="BI485" s="443"/>
    </row>
    <row r="486" spans="1:62" ht="15.75">
      <c r="A486" s="941" t="s">
        <v>327</v>
      </c>
      <c r="B486" s="942"/>
      <c r="C486" s="942"/>
      <c r="D486" s="942"/>
      <c r="E486" s="1086"/>
      <c r="F486" s="1001"/>
      <c r="G486" s="984"/>
      <c r="H486" s="984"/>
      <c r="I486" s="984"/>
      <c r="J486" s="984"/>
      <c r="K486" s="984"/>
      <c r="L486" s="1002"/>
      <c r="M486" s="1048"/>
      <c r="N486" s="984"/>
      <c r="O486" s="984"/>
      <c r="P486" s="984"/>
      <c r="Q486" s="984"/>
      <c r="R486" s="984"/>
      <c r="S486" s="984"/>
      <c r="T486" s="410"/>
      <c r="U486" s="471"/>
      <c r="V486" s="471"/>
      <c r="W486" s="471"/>
      <c r="X486" s="184"/>
      <c r="Y486" s="955" t="s">
        <v>651</v>
      </c>
      <c r="Z486" s="956"/>
      <c r="AA486" s="956"/>
      <c r="AB486" s="956"/>
      <c r="AC486" s="956"/>
      <c r="AD486" s="916"/>
      <c r="AE486" s="916"/>
      <c r="AF486" s="916"/>
      <c r="AG486" s="916"/>
      <c r="AH486" s="916"/>
      <c r="AI486" s="916"/>
      <c r="AJ486" s="916"/>
      <c r="AK486" s="957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425"/>
      <c r="BH486" s="425"/>
      <c r="BI486" s="443"/>
    </row>
    <row r="487" spans="1:62" ht="15.75">
      <c r="A487" s="941" t="s">
        <v>328</v>
      </c>
      <c r="B487" s="942"/>
      <c r="C487" s="942"/>
      <c r="D487" s="942"/>
      <c r="E487" s="1086"/>
      <c r="F487" s="1001"/>
      <c r="G487" s="984"/>
      <c r="H487" s="984"/>
      <c r="I487" s="984"/>
      <c r="J487" s="984"/>
      <c r="K487" s="984"/>
      <c r="L487" s="1002"/>
      <c r="M487" s="1048"/>
      <c r="N487" s="984"/>
      <c r="O487" s="984"/>
      <c r="P487" s="984"/>
      <c r="Q487" s="984"/>
      <c r="R487" s="984"/>
      <c r="S487" s="984"/>
      <c r="T487" s="410"/>
      <c r="U487" s="471"/>
      <c r="V487" s="471"/>
      <c r="W487" s="471"/>
      <c r="X487" s="184"/>
      <c r="Y487" s="955" t="s">
        <v>649</v>
      </c>
      <c r="Z487" s="956"/>
      <c r="AA487" s="956"/>
      <c r="AB487" s="956"/>
      <c r="AC487" s="956"/>
      <c r="AD487" s="916"/>
      <c r="AE487" s="916"/>
      <c r="AF487" s="916"/>
      <c r="AG487" s="916"/>
      <c r="AH487" s="916"/>
      <c r="AI487" s="916"/>
      <c r="AJ487" s="916"/>
      <c r="AK487" s="957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425"/>
      <c r="BH487" s="425"/>
      <c r="BI487" s="443"/>
    </row>
    <row r="488" spans="1:62" ht="15.75">
      <c r="A488" s="941" t="s">
        <v>380</v>
      </c>
      <c r="B488" s="942"/>
      <c r="C488" s="942"/>
      <c r="D488" s="942"/>
      <c r="E488" s="1086"/>
      <c r="F488" s="1001">
        <v>55384.87</v>
      </c>
      <c r="G488" s="984"/>
      <c r="H488" s="984"/>
      <c r="I488" s="984"/>
      <c r="J488" s="984"/>
      <c r="K488" s="984"/>
      <c r="L488" s="1002"/>
      <c r="M488" s="1048">
        <v>5538.48</v>
      </c>
      <c r="N488" s="984"/>
      <c r="O488" s="984"/>
      <c r="P488" s="984"/>
      <c r="Q488" s="984"/>
      <c r="R488" s="984"/>
      <c r="S488" s="984"/>
      <c r="T488" s="410"/>
      <c r="U488" s="471"/>
      <c r="V488" s="471"/>
      <c r="W488" s="471"/>
      <c r="X488" s="184"/>
      <c r="Y488" s="955" t="s">
        <v>645</v>
      </c>
      <c r="Z488" s="956"/>
      <c r="AA488" s="956"/>
      <c r="AB488" s="956"/>
      <c r="AC488" s="956"/>
      <c r="AD488" s="916"/>
      <c r="AE488" s="916"/>
      <c r="AF488" s="916"/>
      <c r="AG488" s="916"/>
      <c r="AH488" s="916"/>
      <c r="AI488" s="916"/>
      <c r="AJ488" s="916"/>
      <c r="AK488" s="957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425"/>
      <c r="BH488" s="425"/>
      <c r="BI488" s="443"/>
    </row>
    <row r="489" spans="1:62" ht="15.75">
      <c r="A489" s="941" t="s">
        <v>119</v>
      </c>
      <c r="B489" s="942"/>
      <c r="C489" s="942"/>
      <c r="D489" s="942"/>
      <c r="E489" s="1086"/>
      <c r="F489" s="1001"/>
      <c r="G489" s="984"/>
      <c r="H489" s="984"/>
      <c r="I489" s="984"/>
      <c r="J489" s="984"/>
      <c r="K489" s="984"/>
      <c r="L489" s="1002"/>
      <c r="M489" s="1048"/>
      <c r="N489" s="984"/>
      <c r="O489" s="984"/>
      <c r="P489" s="984"/>
      <c r="Q489" s="984"/>
      <c r="R489" s="984"/>
      <c r="S489" s="984"/>
      <c r="T489" s="410"/>
      <c r="U489" s="471"/>
      <c r="V489" s="471"/>
      <c r="W489" s="471"/>
      <c r="X489" s="184"/>
      <c r="Y489" s="955" t="s">
        <v>641</v>
      </c>
      <c r="Z489" s="956"/>
      <c r="AA489" s="956"/>
      <c r="AB489" s="956"/>
      <c r="AC489" s="956"/>
      <c r="AD489" s="916">
        <v>55385</v>
      </c>
      <c r="AE489" s="916"/>
      <c r="AF489" s="916"/>
      <c r="AG489" s="916"/>
      <c r="AH489" s="916"/>
      <c r="AI489" s="916"/>
      <c r="AJ489" s="916"/>
      <c r="AK489" s="957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425"/>
      <c r="BH489" s="425"/>
      <c r="BI489" s="443"/>
    </row>
    <row r="490" spans="1:62" ht="16.5" thickBot="1">
      <c r="A490" s="1423" t="s">
        <v>335</v>
      </c>
      <c r="B490" s="1424"/>
      <c r="C490" s="1424"/>
      <c r="D490" s="1424"/>
      <c r="E490" s="1425"/>
      <c r="F490" s="1001"/>
      <c r="G490" s="984"/>
      <c r="H490" s="984"/>
      <c r="I490" s="984"/>
      <c r="J490" s="984"/>
      <c r="K490" s="984"/>
      <c r="L490" s="1002"/>
      <c r="M490" s="1048"/>
      <c r="N490" s="984"/>
      <c r="O490" s="984"/>
      <c r="P490" s="984"/>
      <c r="Q490" s="984"/>
      <c r="R490" s="984"/>
      <c r="S490" s="984"/>
      <c r="T490" s="410"/>
      <c r="U490" s="471"/>
      <c r="V490" s="471"/>
      <c r="W490" s="471"/>
      <c r="X490" s="184"/>
      <c r="Y490" s="955" t="s">
        <v>636</v>
      </c>
      <c r="Z490" s="956"/>
      <c r="AA490" s="956"/>
      <c r="AB490" s="956"/>
      <c r="AC490" s="956"/>
      <c r="AD490" s="916"/>
      <c r="AE490" s="916"/>
      <c r="AF490" s="916"/>
      <c r="AG490" s="916"/>
      <c r="AH490" s="916"/>
      <c r="AI490" s="916"/>
      <c r="AJ490" s="916"/>
      <c r="AK490" s="957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425"/>
      <c r="BH490" s="425"/>
      <c r="BI490" s="443"/>
    </row>
    <row r="491" spans="1:62" ht="16.5" thickBot="1">
      <c r="A491" s="1649" t="s">
        <v>207</v>
      </c>
      <c r="B491" s="1201"/>
      <c r="C491" s="1201"/>
      <c r="D491" s="1201"/>
      <c r="E491" s="1201"/>
      <c r="F491" s="1430">
        <f>SUM(F484:L490)</f>
        <v>55384.87</v>
      </c>
      <c r="G491" s="1431"/>
      <c r="H491" s="1431"/>
      <c r="I491" s="1431"/>
      <c r="J491" s="1431"/>
      <c r="K491" s="1431"/>
      <c r="L491" s="1431"/>
      <c r="M491" s="1637">
        <f>SUM(M484:S490)</f>
        <v>5538.48</v>
      </c>
      <c r="N491" s="1431"/>
      <c r="O491" s="1431"/>
      <c r="P491" s="1431"/>
      <c r="Q491" s="1431"/>
      <c r="R491" s="1431"/>
      <c r="S491" s="1431"/>
      <c r="T491" s="410"/>
      <c r="U491" s="472"/>
      <c r="V491" s="472"/>
      <c r="W491" s="187"/>
      <c r="X491" s="184"/>
      <c r="Y491" s="955" t="s">
        <v>631</v>
      </c>
      <c r="Z491" s="956"/>
      <c r="AA491" s="956"/>
      <c r="AB491" s="956"/>
      <c r="AC491" s="956"/>
      <c r="AD491" s="953">
        <v>20647</v>
      </c>
      <c r="AE491" s="953"/>
      <c r="AF491" s="953"/>
      <c r="AG491" s="953"/>
      <c r="AH491" s="953"/>
      <c r="AI491" s="953"/>
      <c r="AJ491" s="953"/>
      <c r="AK491" s="954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425"/>
      <c r="BH491" s="425"/>
      <c r="BI491" s="443"/>
    </row>
    <row r="492" spans="1:62" ht="15.75" customHeight="1">
      <c r="A492" s="941" t="s">
        <v>336</v>
      </c>
      <c r="B492" s="942"/>
      <c r="C492" s="942"/>
      <c r="D492" s="942"/>
      <c r="E492" s="942"/>
      <c r="F492" s="1001"/>
      <c r="G492" s="984"/>
      <c r="H492" s="984"/>
      <c r="I492" s="984"/>
      <c r="J492" s="984"/>
      <c r="K492" s="984"/>
      <c r="L492" s="1002"/>
      <c r="M492" s="1048"/>
      <c r="N492" s="984"/>
      <c r="O492" s="984"/>
      <c r="P492" s="984"/>
      <c r="Q492" s="984"/>
      <c r="R492" s="984"/>
      <c r="S492" s="984"/>
      <c r="T492" s="410"/>
      <c r="U492" s="523"/>
      <c r="V492" s="471"/>
      <c r="W492" s="471"/>
      <c r="X492" s="184"/>
      <c r="Y492" s="955" t="s">
        <v>626</v>
      </c>
      <c r="Z492" s="956"/>
      <c r="AA492" s="956"/>
      <c r="AB492" s="956"/>
      <c r="AC492" s="956"/>
      <c r="AD492" s="916"/>
      <c r="AE492" s="916"/>
      <c r="AF492" s="916"/>
      <c r="AG492" s="916"/>
      <c r="AH492" s="916"/>
      <c r="AI492" s="916"/>
      <c r="AJ492" s="916"/>
      <c r="AK492" s="957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425"/>
      <c r="BH492" s="425"/>
      <c r="BI492" s="443"/>
    </row>
    <row r="493" spans="1:62" ht="15.75" customHeight="1">
      <c r="A493" s="941" t="s">
        <v>337</v>
      </c>
      <c r="B493" s="942"/>
      <c r="C493" s="942"/>
      <c r="D493" s="942"/>
      <c r="E493" s="942"/>
      <c r="F493" s="1001"/>
      <c r="G493" s="984"/>
      <c r="H493" s="984"/>
      <c r="I493" s="984"/>
      <c r="J493" s="984"/>
      <c r="K493" s="984"/>
      <c r="L493" s="1002"/>
      <c r="M493" s="1048"/>
      <c r="N493" s="984"/>
      <c r="O493" s="984"/>
      <c r="P493" s="984"/>
      <c r="Q493" s="984"/>
      <c r="R493" s="984"/>
      <c r="S493" s="984"/>
      <c r="T493" s="410"/>
      <c r="U493" s="523"/>
      <c r="V493" s="471"/>
      <c r="W493" s="471"/>
      <c r="X493" s="184"/>
      <c r="Y493" s="955" t="s">
        <v>312</v>
      </c>
      <c r="Z493" s="956"/>
      <c r="AA493" s="956"/>
      <c r="AB493" s="956"/>
      <c r="AC493" s="956"/>
      <c r="AD493" s="916"/>
      <c r="AE493" s="916"/>
      <c r="AF493" s="916"/>
      <c r="AG493" s="916"/>
      <c r="AH493" s="916"/>
      <c r="AI493" s="916"/>
      <c r="AJ493" s="916"/>
      <c r="AK493" s="957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425"/>
      <c r="BH493" s="425"/>
      <c r="BI493" s="443"/>
    </row>
    <row r="494" spans="1:62" ht="15.75" customHeight="1">
      <c r="A494" s="941" t="s">
        <v>338</v>
      </c>
      <c r="B494" s="942"/>
      <c r="C494" s="942"/>
      <c r="D494" s="942"/>
      <c r="E494" s="942"/>
      <c r="F494" s="1001">
        <v>20646.990000000002</v>
      </c>
      <c r="G494" s="984"/>
      <c r="H494" s="984"/>
      <c r="I494" s="984"/>
      <c r="J494" s="984"/>
      <c r="K494" s="984"/>
      <c r="L494" s="1002"/>
      <c r="M494" s="1048">
        <v>4129.32</v>
      </c>
      <c r="N494" s="984"/>
      <c r="O494" s="984"/>
      <c r="P494" s="984"/>
      <c r="Q494" s="984"/>
      <c r="R494" s="984"/>
      <c r="S494" s="984"/>
      <c r="T494" s="410"/>
      <c r="U494" s="523"/>
      <c r="V494" s="471"/>
      <c r="W494" s="471"/>
      <c r="X494" s="184"/>
      <c r="Y494" s="955" t="s">
        <v>326</v>
      </c>
      <c r="Z494" s="956"/>
      <c r="AA494" s="956"/>
      <c r="AB494" s="956"/>
      <c r="AC494" s="956"/>
      <c r="AD494" s="916">
        <v>20647</v>
      </c>
      <c r="AE494" s="916"/>
      <c r="AF494" s="916"/>
      <c r="AG494" s="916"/>
      <c r="AH494" s="916"/>
      <c r="AI494" s="916"/>
      <c r="AJ494" s="916"/>
      <c r="AK494" s="957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425"/>
      <c r="BH494" s="425"/>
      <c r="BI494" s="443"/>
    </row>
    <row r="495" spans="1:62" ht="15.75" customHeight="1">
      <c r="A495" s="941" t="s">
        <v>339</v>
      </c>
      <c r="B495" s="942"/>
      <c r="C495" s="942"/>
      <c r="D495" s="942"/>
      <c r="E495" s="942"/>
      <c r="F495" s="1001"/>
      <c r="G495" s="984"/>
      <c r="H495" s="984"/>
      <c r="I495" s="984"/>
      <c r="J495" s="984"/>
      <c r="K495" s="984"/>
      <c r="L495" s="1002"/>
      <c r="M495" s="1048"/>
      <c r="N495" s="984"/>
      <c r="O495" s="984"/>
      <c r="P495" s="984"/>
      <c r="Q495" s="984"/>
      <c r="R495" s="984"/>
      <c r="S495" s="984"/>
      <c r="T495" s="410"/>
      <c r="U495" s="523"/>
      <c r="V495" s="471"/>
      <c r="W495" s="471"/>
      <c r="X495" s="184"/>
      <c r="Y495" s="955" t="s">
        <v>327</v>
      </c>
      <c r="Z495" s="956"/>
      <c r="AA495" s="956"/>
      <c r="AB495" s="956"/>
      <c r="AC495" s="956"/>
      <c r="AD495" s="916"/>
      <c r="AE495" s="916"/>
      <c r="AF495" s="916"/>
      <c r="AG495" s="916"/>
      <c r="AH495" s="916"/>
      <c r="AI495" s="916"/>
      <c r="AJ495" s="916"/>
      <c r="AK495" s="957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425"/>
      <c r="BH495" s="425"/>
      <c r="BI495" s="443"/>
    </row>
    <row r="496" spans="1:62" ht="15.75" customHeight="1">
      <c r="A496" s="941" t="s">
        <v>340</v>
      </c>
      <c r="B496" s="942"/>
      <c r="C496" s="942"/>
      <c r="D496" s="942"/>
      <c r="E496" s="942"/>
      <c r="F496" s="1001">
        <v>19488.689999999999</v>
      </c>
      <c r="G496" s="984"/>
      <c r="H496" s="984"/>
      <c r="I496" s="984"/>
      <c r="J496" s="984"/>
      <c r="K496" s="984"/>
      <c r="L496" s="1002"/>
      <c r="M496" s="1048">
        <v>2517.3000000000002</v>
      </c>
      <c r="N496" s="984"/>
      <c r="O496" s="984"/>
      <c r="P496" s="984"/>
      <c r="Q496" s="984"/>
      <c r="R496" s="984"/>
      <c r="S496" s="984"/>
      <c r="T496" s="410"/>
      <c r="U496" s="471"/>
      <c r="V496" s="471"/>
      <c r="W496" s="471"/>
      <c r="X496" s="184"/>
      <c r="Y496" s="955" t="s">
        <v>328</v>
      </c>
      <c r="Z496" s="956"/>
      <c r="AA496" s="956"/>
      <c r="AB496" s="956"/>
      <c r="AC496" s="956"/>
      <c r="AD496" s="916"/>
      <c r="AE496" s="916"/>
      <c r="AF496" s="916"/>
      <c r="AG496" s="916"/>
      <c r="AH496" s="916"/>
      <c r="AI496" s="916"/>
      <c r="AJ496" s="916"/>
      <c r="AK496" s="957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425"/>
      <c r="BH496" s="425"/>
      <c r="BI496" s="443"/>
    </row>
    <row r="497" spans="1:61" ht="15.75" customHeight="1">
      <c r="A497" s="941" t="s">
        <v>121</v>
      </c>
      <c r="B497" s="942"/>
      <c r="C497" s="942"/>
      <c r="D497" s="942"/>
      <c r="E497" s="942"/>
      <c r="F497" s="1001"/>
      <c r="G497" s="984"/>
      <c r="H497" s="984"/>
      <c r="I497" s="984"/>
      <c r="J497" s="984"/>
      <c r="K497" s="984"/>
      <c r="L497" s="1002"/>
      <c r="M497" s="1048"/>
      <c r="N497" s="984"/>
      <c r="O497" s="984"/>
      <c r="P497" s="984"/>
      <c r="Q497" s="984"/>
      <c r="R497" s="984"/>
      <c r="S497" s="984"/>
      <c r="T497" s="410"/>
      <c r="U497" s="471"/>
      <c r="V497" s="471"/>
      <c r="W497" s="471"/>
      <c r="X497" s="184"/>
      <c r="Y497" s="955" t="s">
        <v>380</v>
      </c>
      <c r="Z497" s="956"/>
      <c r="AA497" s="956"/>
      <c r="AB497" s="956"/>
      <c r="AC497" s="956"/>
      <c r="AD497" s="916"/>
      <c r="AE497" s="916"/>
      <c r="AF497" s="916"/>
      <c r="AG497" s="916"/>
      <c r="AH497" s="916"/>
      <c r="AI497" s="916"/>
      <c r="AJ497" s="916"/>
      <c r="AK497" s="957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425"/>
      <c r="BH497" s="425"/>
      <c r="BI497" s="443"/>
    </row>
    <row r="498" spans="1:61" s="436" customFormat="1" ht="15.75" customHeight="1">
      <c r="A498" s="941" t="s">
        <v>122</v>
      </c>
      <c r="B498" s="942"/>
      <c r="C498" s="942"/>
      <c r="D498" s="942"/>
      <c r="E498" s="942"/>
      <c r="F498" s="1001"/>
      <c r="G498" s="984"/>
      <c r="H498" s="984"/>
      <c r="I498" s="984"/>
      <c r="J498" s="984"/>
      <c r="K498" s="984"/>
      <c r="L498" s="1002"/>
      <c r="M498" s="1048"/>
      <c r="N498" s="984"/>
      <c r="O498" s="984"/>
      <c r="P498" s="984"/>
      <c r="Q498" s="984"/>
      <c r="R498" s="984"/>
      <c r="S498" s="984"/>
      <c r="T498" s="410"/>
      <c r="U498" s="471"/>
      <c r="V498" s="471"/>
      <c r="W498" s="471"/>
      <c r="X498" s="184"/>
      <c r="Y498" s="955" t="s">
        <v>119</v>
      </c>
      <c r="Z498" s="956"/>
      <c r="AA498" s="956"/>
      <c r="AB498" s="956"/>
      <c r="AC498" s="956"/>
      <c r="AD498" s="953">
        <f>SUM(AD499:AK502)</f>
        <v>0</v>
      </c>
      <c r="AE498" s="953"/>
      <c r="AF498" s="953"/>
      <c r="AG498" s="953"/>
      <c r="AH498" s="953"/>
      <c r="AI498" s="953"/>
      <c r="AJ498" s="953"/>
      <c r="AK498" s="954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425"/>
      <c r="BH498" s="425"/>
    </row>
    <row r="499" spans="1:61" s="436" customFormat="1" ht="15.75" customHeight="1" thickBot="1">
      <c r="A499" s="941" t="s">
        <v>342</v>
      </c>
      <c r="B499" s="942"/>
      <c r="C499" s="942"/>
      <c r="D499" s="942"/>
      <c r="E499" s="942"/>
      <c r="F499" s="1001"/>
      <c r="G499" s="984"/>
      <c r="H499" s="984"/>
      <c r="I499" s="984"/>
      <c r="J499" s="984"/>
      <c r="K499" s="984"/>
      <c r="L499" s="1002"/>
      <c r="M499" s="1048"/>
      <c r="N499" s="984"/>
      <c r="O499" s="984"/>
      <c r="P499" s="984"/>
      <c r="Q499" s="984"/>
      <c r="R499" s="984"/>
      <c r="S499" s="984"/>
      <c r="T499" s="410"/>
      <c r="U499" s="471"/>
      <c r="V499" s="471"/>
      <c r="W499" s="471"/>
      <c r="X499" s="184"/>
      <c r="Y499" s="955" t="s">
        <v>609</v>
      </c>
      <c r="Z499" s="956"/>
      <c r="AA499" s="956"/>
      <c r="AB499" s="956"/>
      <c r="AC499" s="956"/>
      <c r="AD499" s="916"/>
      <c r="AE499" s="916"/>
      <c r="AF499" s="916"/>
      <c r="AG499" s="916"/>
      <c r="AH499" s="916"/>
      <c r="AI499" s="916"/>
      <c r="AJ499" s="916"/>
      <c r="AK499" s="957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425"/>
      <c r="BH499" s="425"/>
    </row>
    <row r="500" spans="1:61" ht="16.5" thickBot="1">
      <c r="A500" s="1201" t="s">
        <v>208</v>
      </c>
      <c r="B500" s="1201"/>
      <c r="C500" s="1201"/>
      <c r="D500" s="1201"/>
      <c r="E500" s="1201"/>
      <c r="F500" s="1009">
        <f>SUM(F492:L499)</f>
        <v>40135.68</v>
      </c>
      <c r="G500" s="1010"/>
      <c r="H500" s="1010"/>
      <c r="I500" s="1010"/>
      <c r="J500" s="1010"/>
      <c r="K500" s="1010"/>
      <c r="L500" s="1010"/>
      <c r="M500" s="1197">
        <f>SUM(M492:S499)</f>
        <v>6646.62</v>
      </c>
      <c r="N500" s="1010"/>
      <c r="O500" s="1010"/>
      <c r="P500" s="1010"/>
      <c r="Q500" s="1010"/>
      <c r="R500" s="1010"/>
      <c r="S500" s="1010"/>
      <c r="T500" s="410"/>
      <c r="U500" s="472"/>
      <c r="V500" s="472"/>
      <c r="W500" s="472"/>
      <c r="X500" s="184"/>
      <c r="Y500" s="955" t="s">
        <v>335</v>
      </c>
      <c r="Z500" s="956"/>
      <c r="AA500" s="956"/>
      <c r="AB500" s="956"/>
      <c r="AC500" s="956"/>
      <c r="AD500" s="916"/>
      <c r="AE500" s="916"/>
      <c r="AF500" s="916"/>
      <c r="AG500" s="916"/>
      <c r="AH500" s="916"/>
      <c r="AI500" s="916"/>
      <c r="AJ500" s="916"/>
      <c r="AK500" s="957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425"/>
      <c r="BH500" s="425"/>
      <c r="BI500" s="443"/>
    </row>
    <row r="501" spans="1:61" s="436" customFormat="1" ht="15.75">
      <c r="A501" s="941" t="s">
        <v>343</v>
      </c>
      <c r="B501" s="942"/>
      <c r="C501" s="942"/>
      <c r="D501" s="942"/>
      <c r="E501" s="942"/>
      <c r="F501" s="1001"/>
      <c r="G501" s="984"/>
      <c r="H501" s="984"/>
      <c r="I501" s="984"/>
      <c r="J501" s="984"/>
      <c r="K501" s="984"/>
      <c r="L501" s="1002"/>
      <c r="M501" s="1048"/>
      <c r="N501" s="984"/>
      <c r="O501" s="984"/>
      <c r="P501" s="984"/>
      <c r="Q501" s="984"/>
      <c r="R501" s="984"/>
      <c r="S501" s="984"/>
      <c r="T501" s="410"/>
      <c r="U501" s="471"/>
      <c r="V501" s="471"/>
      <c r="W501" s="471"/>
      <c r="X501" s="184"/>
      <c r="Y501" s="955" t="s">
        <v>120</v>
      </c>
      <c r="Z501" s="956"/>
      <c r="AA501" s="956"/>
      <c r="AB501" s="956"/>
      <c r="AC501" s="956"/>
      <c r="AD501" s="916"/>
      <c r="AE501" s="916"/>
      <c r="AF501" s="916"/>
      <c r="AG501" s="916"/>
      <c r="AH501" s="916"/>
      <c r="AI501" s="916"/>
      <c r="AJ501" s="916"/>
      <c r="AK501" s="957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425"/>
      <c r="BH501" s="425"/>
    </row>
    <row r="502" spans="1:61" s="436" customFormat="1" ht="15.75">
      <c r="A502" s="941" t="s">
        <v>344</v>
      </c>
      <c r="B502" s="942"/>
      <c r="C502" s="942"/>
      <c r="D502" s="942"/>
      <c r="E502" s="942"/>
      <c r="F502" s="1001"/>
      <c r="G502" s="984"/>
      <c r="H502" s="984"/>
      <c r="I502" s="984"/>
      <c r="J502" s="984"/>
      <c r="K502" s="984"/>
      <c r="L502" s="1002"/>
      <c r="M502" s="1048"/>
      <c r="N502" s="984"/>
      <c r="O502" s="984"/>
      <c r="P502" s="984"/>
      <c r="Q502" s="984"/>
      <c r="R502" s="984"/>
      <c r="S502" s="984"/>
      <c r="T502" s="410"/>
      <c r="U502" s="471"/>
      <c r="V502" s="471"/>
      <c r="W502" s="471"/>
      <c r="X502" s="184"/>
      <c r="Y502" s="955" t="s">
        <v>604</v>
      </c>
      <c r="Z502" s="956"/>
      <c r="AA502" s="956"/>
      <c r="AB502" s="956"/>
      <c r="AC502" s="956"/>
      <c r="AD502" s="916"/>
      <c r="AE502" s="916"/>
      <c r="AF502" s="916"/>
      <c r="AG502" s="916"/>
      <c r="AH502" s="916"/>
      <c r="AI502" s="916"/>
      <c r="AJ502" s="916"/>
      <c r="AK502" s="957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425"/>
      <c r="BH502" s="425"/>
    </row>
    <row r="503" spans="1:61" s="436" customFormat="1" ht="15.75">
      <c r="A503" s="941" t="s">
        <v>567</v>
      </c>
      <c r="B503" s="942"/>
      <c r="C503" s="942"/>
      <c r="D503" s="942"/>
      <c r="E503" s="942"/>
      <c r="F503" s="1001"/>
      <c r="G503" s="984"/>
      <c r="H503" s="984"/>
      <c r="I503" s="984"/>
      <c r="J503" s="984"/>
      <c r="K503" s="984"/>
      <c r="L503" s="1002"/>
      <c r="M503" s="1048">
        <v>0</v>
      </c>
      <c r="N503" s="984"/>
      <c r="O503" s="984"/>
      <c r="P503" s="984"/>
      <c r="Q503" s="984"/>
      <c r="R503" s="984"/>
      <c r="S503" s="984"/>
      <c r="T503" s="410"/>
      <c r="U503" s="471"/>
      <c r="V503" s="471"/>
      <c r="W503" s="471"/>
      <c r="X503" s="184"/>
      <c r="Y503" s="955" t="s">
        <v>336</v>
      </c>
      <c r="Z503" s="956"/>
      <c r="AA503" s="956"/>
      <c r="AB503" s="956"/>
      <c r="AC503" s="956"/>
      <c r="AD503" s="916"/>
      <c r="AE503" s="916"/>
      <c r="AF503" s="916"/>
      <c r="AG503" s="916"/>
      <c r="AH503" s="916"/>
      <c r="AI503" s="916"/>
      <c r="AJ503" s="916"/>
      <c r="AK503" s="957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425"/>
      <c r="BH503" s="425"/>
    </row>
    <row r="504" spans="1:61" s="436" customFormat="1" ht="15.75">
      <c r="A504" s="941" t="s">
        <v>563</v>
      </c>
      <c r="B504" s="942"/>
      <c r="C504" s="942"/>
      <c r="D504" s="942"/>
      <c r="E504" s="942"/>
      <c r="F504" s="1001"/>
      <c r="G504" s="984"/>
      <c r="H504" s="984"/>
      <c r="I504" s="984"/>
      <c r="J504" s="984"/>
      <c r="K504" s="984"/>
      <c r="L504" s="1002"/>
      <c r="M504" s="1048">
        <v>0</v>
      </c>
      <c r="N504" s="984"/>
      <c r="O504" s="984"/>
      <c r="P504" s="984"/>
      <c r="Q504" s="984"/>
      <c r="R504" s="984"/>
      <c r="S504" s="984"/>
      <c r="T504" s="410"/>
      <c r="U504" s="471"/>
      <c r="V504" s="471"/>
      <c r="W504" s="471"/>
      <c r="X504" s="184"/>
      <c r="Y504" s="955" t="s">
        <v>337</v>
      </c>
      <c r="Z504" s="956"/>
      <c r="AA504" s="956"/>
      <c r="AB504" s="956"/>
      <c r="AC504" s="956"/>
      <c r="AD504" s="953">
        <f>SUM(AD507:AK512)+AD505+AD506</f>
        <v>100000</v>
      </c>
      <c r="AE504" s="953"/>
      <c r="AF504" s="953"/>
      <c r="AG504" s="953"/>
      <c r="AH504" s="953"/>
      <c r="AI504" s="953"/>
      <c r="AJ504" s="953"/>
      <c r="AK504" s="954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425"/>
      <c r="BH504" s="425"/>
    </row>
    <row r="505" spans="1:61" s="436" customFormat="1" ht="15.75">
      <c r="A505" s="941" t="s">
        <v>123</v>
      </c>
      <c r="B505" s="942"/>
      <c r="C505" s="942"/>
      <c r="D505" s="942"/>
      <c r="E505" s="942"/>
      <c r="F505" s="1001"/>
      <c r="G505" s="984"/>
      <c r="H505" s="984"/>
      <c r="I505" s="984"/>
      <c r="J505" s="984"/>
      <c r="K505" s="984"/>
      <c r="L505" s="1002"/>
      <c r="M505" s="1048"/>
      <c r="N505" s="984"/>
      <c r="O505" s="984"/>
      <c r="P505" s="984"/>
      <c r="Q505" s="984"/>
      <c r="R505" s="984"/>
      <c r="S505" s="984"/>
      <c r="T505" s="410"/>
      <c r="U505" s="471"/>
      <c r="V505" s="471"/>
      <c r="W505" s="471"/>
      <c r="X505" s="184"/>
      <c r="Y505" s="955" t="s">
        <v>338</v>
      </c>
      <c r="Z505" s="956"/>
      <c r="AA505" s="956"/>
      <c r="AB505" s="956"/>
      <c r="AC505" s="956"/>
      <c r="AD505" s="916"/>
      <c r="AE505" s="916"/>
      <c r="AF505" s="916"/>
      <c r="AG505" s="916"/>
      <c r="AH505" s="916"/>
      <c r="AI505" s="916"/>
      <c r="AJ505" s="916"/>
      <c r="AK505" s="957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425"/>
      <c r="BH505" s="425"/>
    </row>
    <row r="506" spans="1:61" s="436" customFormat="1" ht="16.5" thickBot="1">
      <c r="A506" s="941" t="s">
        <v>100</v>
      </c>
      <c r="B506" s="942"/>
      <c r="C506" s="942"/>
      <c r="D506" s="942"/>
      <c r="E506" s="942"/>
      <c r="F506" s="1001"/>
      <c r="G506" s="984"/>
      <c r="H506" s="984"/>
      <c r="I506" s="984"/>
      <c r="J506" s="984"/>
      <c r="K506" s="984"/>
      <c r="L506" s="1002"/>
      <c r="M506" s="1048"/>
      <c r="N506" s="984"/>
      <c r="O506" s="984"/>
      <c r="P506" s="984"/>
      <c r="Q506" s="984"/>
      <c r="R506" s="984"/>
      <c r="S506" s="984"/>
      <c r="T506" s="410"/>
      <c r="U506" s="471"/>
      <c r="V506" s="471"/>
      <c r="W506" s="471"/>
      <c r="X506" s="184"/>
      <c r="Y506" s="955" t="s">
        <v>339</v>
      </c>
      <c r="Z506" s="956"/>
      <c r="AA506" s="956"/>
      <c r="AB506" s="956"/>
      <c r="AC506" s="956"/>
      <c r="AD506" s="916"/>
      <c r="AE506" s="916"/>
      <c r="AF506" s="916"/>
      <c r="AG506" s="916"/>
      <c r="AH506" s="916"/>
      <c r="AI506" s="916"/>
      <c r="AJ506" s="916"/>
      <c r="AK506" s="957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425"/>
      <c r="BH506" s="425"/>
    </row>
    <row r="507" spans="1:61" s="436" customFormat="1" ht="16.5" thickBot="1">
      <c r="A507" s="1201" t="s">
        <v>98</v>
      </c>
      <c r="B507" s="1201"/>
      <c r="C507" s="1201"/>
      <c r="D507" s="1201"/>
      <c r="E507" s="1202"/>
      <c r="F507" s="1009">
        <f>SUM(F501:L506)</f>
        <v>0</v>
      </c>
      <c r="G507" s="1010"/>
      <c r="H507" s="1010"/>
      <c r="I507" s="1010"/>
      <c r="J507" s="1010"/>
      <c r="K507" s="1010"/>
      <c r="L507" s="1010"/>
      <c r="M507" s="1197">
        <f>SUM(M501:S506)</f>
        <v>0</v>
      </c>
      <c r="N507" s="1010"/>
      <c r="O507" s="1010"/>
      <c r="P507" s="1010"/>
      <c r="Q507" s="1010"/>
      <c r="R507" s="1010"/>
      <c r="S507" s="1010"/>
      <c r="T507" s="410"/>
      <c r="U507" s="472"/>
      <c r="V507" s="472"/>
      <c r="W507" s="187"/>
      <c r="X507" s="184"/>
      <c r="Y507" s="955" t="s">
        <v>340</v>
      </c>
      <c r="Z507" s="956"/>
      <c r="AA507" s="956"/>
      <c r="AB507" s="956"/>
      <c r="AC507" s="956"/>
      <c r="AD507" s="916"/>
      <c r="AE507" s="916"/>
      <c r="AF507" s="916"/>
      <c r="AG507" s="916"/>
      <c r="AH507" s="916"/>
      <c r="AI507" s="916"/>
      <c r="AJ507" s="916"/>
      <c r="AK507" s="957"/>
      <c r="AL507" s="33"/>
      <c r="AM507" s="33"/>
      <c r="AN507" s="33"/>
      <c r="AO507" s="33"/>
      <c r="AP507" s="31"/>
      <c r="AQ507" s="31"/>
      <c r="AR507" s="31"/>
      <c r="AS507" s="39"/>
      <c r="AT507" s="31"/>
      <c r="AU507" s="31"/>
      <c r="AV507" s="31"/>
      <c r="AW507" s="33"/>
      <c r="AX507" s="33"/>
      <c r="AY507" s="33"/>
      <c r="AZ507" s="33"/>
      <c r="BA507" s="33"/>
      <c r="BB507" s="31"/>
      <c r="BC507" s="31"/>
      <c r="BD507" s="31"/>
      <c r="BE507" s="33"/>
      <c r="BF507" s="33"/>
      <c r="BG507" s="425"/>
      <c r="BH507" s="425"/>
    </row>
    <row r="508" spans="1:61" s="436" customFormat="1" ht="15.75">
      <c r="A508" s="941" t="s">
        <v>542</v>
      </c>
      <c r="B508" s="942"/>
      <c r="C508" s="942"/>
      <c r="D508" s="942"/>
      <c r="E508" s="1086"/>
      <c r="F508" s="1001"/>
      <c r="G508" s="984"/>
      <c r="H508" s="984"/>
      <c r="I508" s="984"/>
      <c r="J508" s="984"/>
      <c r="K508" s="984"/>
      <c r="L508" s="1002"/>
      <c r="M508" s="1048">
        <v>0</v>
      </c>
      <c r="N508" s="984"/>
      <c r="O508" s="984"/>
      <c r="P508" s="984"/>
      <c r="Q508" s="984"/>
      <c r="R508" s="984"/>
      <c r="S508" s="984"/>
      <c r="T508" s="410"/>
      <c r="U508" s="471"/>
      <c r="V508" s="471"/>
      <c r="W508" s="471"/>
      <c r="X508" s="184"/>
      <c r="Y508" s="955" t="s">
        <v>121</v>
      </c>
      <c r="Z508" s="956"/>
      <c r="AA508" s="956"/>
      <c r="AB508" s="956"/>
      <c r="AC508" s="956"/>
      <c r="AD508" s="916"/>
      <c r="AE508" s="916"/>
      <c r="AF508" s="916"/>
      <c r="AG508" s="916"/>
      <c r="AH508" s="916"/>
      <c r="AI508" s="916"/>
      <c r="AJ508" s="916"/>
      <c r="AK508" s="957"/>
      <c r="AL508" s="33"/>
      <c r="AM508" s="33"/>
      <c r="AN508" s="33"/>
      <c r="AO508" s="33"/>
      <c r="AP508" s="31"/>
      <c r="AQ508" s="31"/>
      <c r="AR508" s="31"/>
      <c r="AS508" s="39"/>
      <c r="AT508" s="31"/>
      <c r="AU508" s="31"/>
      <c r="AV508" s="31"/>
      <c r="AW508" s="33"/>
      <c r="AX508" s="33"/>
      <c r="AY508" s="33"/>
      <c r="AZ508" s="33"/>
      <c r="BA508" s="33"/>
      <c r="BB508" s="31"/>
      <c r="BC508" s="31"/>
      <c r="BD508" s="31"/>
      <c r="BE508" s="31"/>
      <c r="BF508" s="33"/>
      <c r="BG508" s="425"/>
      <c r="BH508" s="425"/>
    </row>
    <row r="509" spans="1:61" s="436" customFormat="1" ht="15.75">
      <c r="A509" s="941" t="s">
        <v>538</v>
      </c>
      <c r="B509" s="942"/>
      <c r="C509" s="942"/>
      <c r="D509" s="942"/>
      <c r="E509" s="1086"/>
      <c r="F509" s="1001"/>
      <c r="G509" s="984"/>
      <c r="H509" s="984"/>
      <c r="I509" s="984"/>
      <c r="J509" s="984"/>
      <c r="K509" s="984"/>
      <c r="L509" s="1002"/>
      <c r="M509" s="1048">
        <v>0</v>
      </c>
      <c r="N509" s="984"/>
      <c r="O509" s="984"/>
      <c r="P509" s="984"/>
      <c r="Q509" s="984"/>
      <c r="R509" s="984"/>
      <c r="S509" s="984"/>
      <c r="T509" s="410"/>
      <c r="U509" s="471"/>
      <c r="V509" s="471"/>
      <c r="W509" s="471"/>
      <c r="X509" s="184"/>
      <c r="Y509" s="955" t="s">
        <v>122</v>
      </c>
      <c r="Z509" s="956"/>
      <c r="AA509" s="956"/>
      <c r="AB509" s="956"/>
      <c r="AC509" s="956"/>
      <c r="AD509" s="916"/>
      <c r="AE509" s="916"/>
      <c r="AF509" s="916"/>
      <c r="AG509" s="916"/>
      <c r="AH509" s="916"/>
      <c r="AI509" s="916"/>
      <c r="AJ509" s="916"/>
      <c r="AK509" s="957"/>
      <c r="AL509" s="33"/>
      <c r="AM509" s="33"/>
      <c r="AN509" s="33"/>
      <c r="AO509" s="33"/>
      <c r="AP509" s="31"/>
      <c r="AQ509" s="31"/>
      <c r="AR509" s="31"/>
      <c r="AS509" s="39"/>
      <c r="AT509" s="31"/>
      <c r="AU509" s="31"/>
      <c r="AV509" s="31"/>
      <c r="AW509" s="33"/>
      <c r="AX509" s="33"/>
      <c r="AY509" s="33"/>
      <c r="AZ509" s="33"/>
      <c r="BA509" s="33"/>
      <c r="BB509" s="31"/>
      <c r="BC509" s="31"/>
      <c r="BD509" s="31"/>
      <c r="BE509" s="31"/>
      <c r="BF509" s="33"/>
      <c r="BG509" s="425"/>
      <c r="BH509" s="425"/>
    </row>
    <row r="510" spans="1:61" s="436" customFormat="1" ht="15.75">
      <c r="A510" s="941" t="s">
        <v>535</v>
      </c>
      <c r="B510" s="942"/>
      <c r="C510" s="942"/>
      <c r="D510" s="942"/>
      <c r="E510" s="1086"/>
      <c r="F510" s="1001"/>
      <c r="G510" s="984"/>
      <c r="H510" s="984"/>
      <c r="I510" s="984"/>
      <c r="J510" s="984"/>
      <c r="K510" s="984"/>
      <c r="L510" s="1002"/>
      <c r="M510" s="1048">
        <v>0</v>
      </c>
      <c r="N510" s="984"/>
      <c r="O510" s="984"/>
      <c r="P510" s="984"/>
      <c r="Q510" s="984"/>
      <c r="R510" s="984"/>
      <c r="S510" s="984"/>
      <c r="T510" s="410"/>
      <c r="U510" s="471"/>
      <c r="V510" s="471"/>
      <c r="W510" s="471"/>
      <c r="X510" s="184"/>
      <c r="Y510" s="955" t="s">
        <v>342</v>
      </c>
      <c r="Z510" s="956"/>
      <c r="AA510" s="956"/>
      <c r="AB510" s="956"/>
      <c r="AC510" s="956"/>
      <c r="AD510" s="916"/>
      <c r="AE510" s="916"/>
      <c r="AF510" s="916"/>
      <c r="AG510" s="916"/>
      <c r="AH510" s="916"/>
      <c r="AI510" s="916"/>
      <c r="AJ510" s="916"/>
      <c r="AK510" s="957"/>
      <c r="AL510" s="33"/>
      <c r="AM510" s="33"/>
      <c r="AN510" s="33"/>
      <c r="AO510" s="33"/>
      <c r="AP510" s="31"/>
      <c r="AQ510" s="31"/>
      <c r="AR510" s="31"/>
      <c r="AS510" s="39"/>
      <c r="AT510" s="31"/>
      <c r="AU510" s="31"/>
      <c r="AV510" s="31"/>
      <c r="AW510" s="33"/>
      <c r="AX510" s="33"/>
      <c r="AY510" s="33"/>
      <c r="AZ510" s="33"/>
      <c r="BA510" s="33"/>
      <c r="BB510" s="31"/>
      <c r="BC510" s="31"/>
      <c r="BD510" s="31"/>
      <c r="BE510" s="31"/>
      <c r="BF510" s="33"/>
      <c r="BG510" s="425"/>
      <c r="BH510" s="425"/>
    </row>
    <row r="511" spans="1:61" s="436" customFormat="1" ht="15.75">
      <c r="A511" s="941" t="s">
        <v>529</v>
      </c>
      <c r="B511" s="942"/>
      <c r="C511" s="942"/>
      <c r="D511" s="942"/>
      <c r="E511" s="1086"/>
      <c r="F511" s="1001"/>
      <c r="G511" s="984"/>
      <c r="H511" s="984"/>
      <c r="I511" s="984"/>
      <c r="J511" s="984"/>
      <c r="K511" s="984"/>
      <c r="L511" s="1002"/>
      <c r="M511" s="1048"/>
      <c r="N511" s="984"/>
      <c r="O511" s="984"/>
      <c r="P511" s="984"/>
      <c r="Q511" s="984"/>
      <c r="R511" s="984"/>
      <c r="S511" s="984"/>
      <c r="T511" s="410"/>
      <c r="U511" s="471"/>
      <c r="V511" s="471"/>
      <c r="W511" s="471"/>
      <c r="X511" s="184"/>
      <c r="Y511" s="955" t="s">
        <v>579</v>
      </c>
      <c r="Z511" s="956"/>
      <c r="AA511" s="956"/>
      <c r="AB511" s="956"/>
      <c r="AC511" s="956"/>
      <c r="AD511" s="916"/>
      <c r="AE511" s="916"/>
      <c r="AF511" s="916"/>
      <c r="AG511" s="916"/>
      <c r="AH511" s="916"/>
      <c r="AI511" s="916"/>
      <c r="AJ511" s="916"/>
      <c r="AK511" s="957"/>
      <c r="AL511" s="33"/>
      <c r="AM511" s="33"/>
      <c r="AN511" s="33"/>
      <c r="AO511" s="33"/>
      <c r="AP511" s="31"/>
      <c r="AQ511" s="31"/>
      <c r="AR511" s="31"/>
      <c r="AS511" s="39"/>
      <c r="AT511" s="31"/>
      <c r="AU511" s="31"/>
      <c r="AV511" s="31"/>
      <c r="AW511" s="33"/>
      <c r="AX511" s="33"/>
      <c r="AY511" s="33"/>
      <c r="AZ511" s="33"/>
      <c r="BA511" s="33"/>
      <c r="BB511" s="31"/>
      <c r="BC511" s="31"/>
      <c r="BD511" s="31"/>
      <c r="BE511" s="31"/>
      <c r="BF511" s="33"/>
      <c r="BG511" s="425"/>
      <c r="BH511" s="425"/>
    </row>
    <row r="512" spans="1:61" s="436" customFormat="1" ht="16.5" thickBot="1">
      <c r="A512" s="941" t="s">
        <v>527</v>
      </c>
      <c r="B512" s="942"/>
      <c r="C512" s="942"/>
      <c r="D512" s="942"/>
      <c r="E512" s="1086"/>
      <c r="F512" s="1001"/>
      <c r="G512" s="984"/>
      <c r="H512" s="984"/>
      <c r="I512" s="984"/>
      <c r="J512" s="984"/>
      <c r="K512" s="984"/>
      <c r="L512" s="1002"/>
      <c r="M512" s="1048"/>
      <c r="N512" s="984"/>
      <c r="O512" s="984"/>
      <c r="P512" s="984"/>
      <c r="Q512" s="984"/>
      <c r="R512" s="984"/>
      <c r="S512" s="984"/>
      <c r="T512" s="410"/>
      <c r="U512" s="471"/>
      <c r="V512" s="471"/>
      <c r="W512" s="471"/>
      <c r="X512" s="184"/>
      <c r="Y512" s="955" t="s">
        <v>575</v>
      </c>
      <c r="Z512" s="956"/>
      <c r="AA512" s="956"/>
      <c r="AB512" s="956"/>
      <c r="AC512" s="956"/>
      <c r="AD512" s="916">
        <v>100000</v>
      </c>
      <c r="AE512" s="916"/>
      <c r="AF512" s="916"/>
      <c r="AG512" s="916"/>
      <c r="AH512" s="916"/>
      <c r="AI512" s="916"/>
      <c r="AJ512" s="916"/>
      <c r="AK512" s="957"/>
      <c r="AL512" s="33"/>
      <c r="AM512" s="33"/>
      <c r="AN512" s="33"/>
      <c r="AO512" s="33"/>
      <c r="AP512" s="31"/>
      <c r="AQ512" s="31"/>
      <c r="AR512" s="31"/>
      <c r="AS512" s="39"/>
      <c r="AT512" s="31"/>
      <c r="AU512" s="31"/>
      <c r="AV512" s="31"/>
      <c r="AW512" s="33"/>
      <c r="AX512" s="33"/>
      <c r="AY512" s="33"/>
      <c r="AZ512" s="33"/>
      <c r="BA512" s="33"/>
      <c r="BB512" s="31"/>
      <c r="BC512" s="31"/>
      <c r="BD512" s="31"/>
      <c r="BE512" s="31"/>
      <c r="BF512" s="33"/>
      <c r="BG512" s="425"/>
      <c r="BH512" s="425"/>
    </row>
    <row r="513" spans="1:60" s="436" customFormat="1" ht="16.5" thickBot="1">
      <c r="A513" s="1201" t="s">
        <v>101</v>
      </c>
      <c r="B513" s="1201"/>
      <c r="C513" s="1201"/>
      <c r="D513" s="1201"/>
      <c r="E513" s="1202"/>
      <c r="F513" s="1009">
        <f>SUM(F508:L512)</f>
        <v>0</v>
      </c>
      <c r="G513" s="1010"/>
      <c r="H513" s="1010"/>
      <c r="I513" s="1010"/>
      <c r="J513" s="1010"/>
      <c r="K513" s="1010"/>
      <c r="L513" s="1010"/>
      <c r="M513" s="1197">
        <f>SUM(M508:S512)</f>
        <v>0</v>
      </c>
      <c r="N513" s="1010"/>
      <c r="O513" s="1010"/>
      <c r="P513" s="1010"/>
      <c r="Q513" s="1010"/>
      <c r="R513" s="1010"/>
      <c r="S513" s="1010"/>
      <c r="T513" s="410"/>
      <c r="U513" s="472"/>
      <c r="V513" s="472"/>
      <c r="W513" s="187"/>
      <c r="X513" s="184"/>
      <c r="Y513" s="955" t="s">
        <v>343</v>
      </c>
      <c r="Z513" s="956"/>
      <c r="AA513" s="956"/>
      <c r="AB513" s="956"/>
      <c r="AC513" s="956"/>
      <c r="AD513" s="953">
        <f>SUM(AD514:AK515)</f>
        <v>0</v>
      </c>
      <c r="AE513" s="953"/>
      <c r="AF513" s="953"/>
      <c r="AG513" s="953"/>
      <c r="AH513" s="953"/>
      <c r="AI513" s="953"/>
      <c r="AJ513" s="953"/>
      <c r="AK513" s="954"/>
      <c r="AL513" s="33"/>
      <c r="AM513" s="33"/>
      <c r="AN513" s="33"/>
      <c r="AO513" s="33"/>
      <c r="AP513" s="31"/>
      <c r="AQ513" s="31"/>
      <c r="AR513" s="31"/>
      <c r="AS513" s="39"/>
      <c r="AT513" s="31"/>
      <c r="AU513" s="31"/>
      <c r="AV513" s="31"/>
      <c r="AW513" s="33"/>
      <c r="AX513" s="33"/>
      <c r="AY513" s="33"/>
      <c r="AZ513" s="33"/>
      <c r="BA513" s="33"/>
      <c r="BB513" s="31"/>
      <c r="BC513" s="31"/>
      <c r="BD513" s="31"/>
      <c r="BE513" s="31"/>
      <c r="BF513" s="33"/>
      <c r="BG513" s="425"/>
      <c r="BH513" s="425"/>
    </row>
    <row r="514" spans="1:60" s="436" customFormat="1" ht="15.75">
      <c r="A514" s="941" t="s">
        <v>124</v>
      </c>
      <c r="B514" s="942"/>
      <c r="C514" s="942"/>
      <c r="D514" s="942"/>
      <c r="E514" s="1086"/>
      <c r="F514" s="1001"/>
      <c r="G514" s="984"/>
      <c r="H514" s="984"/>
      <c r="I514" s="984"/>
      <c r="J514" s="984"/>
      <c r="K514" s="984"/>
      <c r="L514" s="1002"/>
      <c r="M514" s="1048">
        <v>0</v>
      </c>
      <c r="N514" s="984"/>
      <c r="O514" s="984"/>
      <c r="P514" s="984"/>
      <c r="Q514" s="984"/>
      <c r="R514" s="984"/>
      <c r="S514" s="984"/>
      <c r="T514" s="410"/>
      <c r="U514" s="471"/>
      <c r="V514" s="471"/>
      <c r="W514" s="471"/>
      <c r="X514" s="184"/>
      <c r="Y514" s="955" t="s">
        <v>344</v>
      </c>
      <c r="Z514" s="956"/>
      <c r="AA514" s="956"/>
      <c r="AB514" s="956"/>
      <c r="AC514" s="956"/>
      <c r="AD514" s="916"/>
      <c r="AE514" s="916"/>
      <c r="AF514" s="916"/>
      <c r="AG514" s="916"/>
      <c r="AH514" s="916"/>
      <c r="AI514" s="916"/>
      <c r="AJ514" s="916"/>
      <c r="AK514" s="957"/>
      <c r="AL514" s="33"/>
      <c r="AM514" s="33"/>
      <c r="AN514" s="33"/>
      <c r="AO514" s="33"/>
      <c r="AP514" s="31"/>
      <c r="AQ514" s="31"/>
      <c r="AR514" s="31"/>
      <c r="AS514" s="39"/>
      <c r="AT514" s="31"/>
      <c r="AU514" s="31"/>
      <c r="AV514" s="31"/>
      <c r="AW514" s="33"/>
      <c r="AX514" s="33"/>
      <c r="AY514" s="33"/>
      <c r="AZ514" s="33"/>
      <c r="BA514" s="33"/>
      <c r="BB514" s="31"/>
      <c r="BC514" s="31"/>
      <c r="BD514" s="31"/>
      <c r="BE514" s="31"/>
      <c r="BF514" s="33"/>
      <c r="BG514" s="425"/>
      <c r="BH514" s="425"/>
    </row>
    <row r="515" spans="1:60" s="436" customFormat="1" ht="15.75">
      <c r="A515" s="941" t="s">
        <v>188</v>
      </c>
      <c r="B515" s="942"/>
      <c r="C515" s="942"/>
      <c r="D515" s="942"/>
      <c r="E515" s="1086"/>
      <c r="F515" s="1001"/>
      <c r="G515" s="984"/>
      <c r="H515" s="984"/>
      <c r="I515" s="984"/>
      <c r="J515" s="984"/>
      <c r="K515" s="984"/>
      <c r="L515" s="1002"/>
      <c r="M515" s="1048"/>
      <c r="N515" s="984"/>
      <c r="O515" s="984"/>
      <c r="P515" s="984"/>
      <c r="Q515" s="984"/>
      <c r="R515" s="984"/>
      <c r="S515" s="984"/>
      <c r="T515" s="410"/>
      <c r="U515" s="471"/>
      <c r="V515" s="471"/>
      <c r="W515" s="471"/>
      <c r="X515" s="184"/>
      <c r="Y515" s="955" t="s">
        <v>567</v>
      </c>
      <c r="Z515" s="956"/>
      <c r="AA515" s="956"/>
      <c r="AB515" s="956"/>
      <c r="AC515" s="956"/>
      <c r="AD515" s="916"/>
      <c r="AE515" s="916"/>
      <c r="AF515" s="916"/>
      <c r="AG515" s="916"/>
      <c r="AH515" s="916"/>
      <c r="AI515" s="916"/>
      <c r="AJ515" s="916"/>
      <c r="AK515" s="957"/>
      <c r="AL515" s="33"/>
      <c r="AM515" s="33"/>
      <c r="AN515" s="33"/>
      <c r="AO515" s="33"/>
      <c r="AP515" s="31"/>
      <c r="AQ515" s="31"/>
      <c r="AR515" s="31"/>
      <c r="AS515" s="39"/>
      <c r="AT515" s="31"/>
      <c r="AU515" s="31"/>
      <c r="AV515" s="31"/>
      <c r="AW515" s="33"/>
      <c r="AX515" s="33"/>
      <c r="AY515" s="33"/>
      <c r="AZ515" s="33"/>
      <c r="BA515" s="33"/>
      <c r="BB515" s="31"/>
      <c r="BC515" s="31"/>
      <c r="BD515" s="31"/>
      <c r="BE515" s="31"/>
      <c r="BF515" s="33"/>
      <c r="BG515" s="425"/>
      <c r="BH515" s="425"/>
    </row>
    <row r="516" spans="1:60" s="436" customFormat="1" ht="16.5" thickBot="1">
      <c r="A516" s="941" t="s">
        <v>491</v>
      </c>
      <c r="B516" s="942"/>
      <c r="C516" s="942"/>
      <c r="D516" s="942"/>
      <c r="E516" s="1086"/>
      <c r="F516" s="1001"/>
      <c r="G516" s="984"/>
      <c r="H516" s="984"/>
      <c r="I516" s="984"/>
      <c r="J516" s="984"/>
      <c r="K516" s="984"/>
      <c r="L516" s="1002"/>
      <c r="M516" s="1048"/>
      <c r="N516" s="984"/>
      <c r="O516" s="984"/>
      <c r="P516" s="984"/>
      <c r="Q516" s="984"/>
      <c r="R516" s="984"/>
      <c r="S516" s="984"/>
      <c r="T516" s="410"/>
      <c r="U516" s="471"/>
      <c r="V516" s="471"/>
      <c r="W516" s="471"/>
      <c r="X516" s="184"/>
      <c r="Y516" s="955" t="s">
        <v>563</v>
      </c>
      <c r="Z516" s="956"/>
      <c r="AA516" s="956"/>
      <c r="AB516" s="956"/>
      <c r="AC516" s="956"/>
      <c r="AD516" s="916"/>
      <c r="AE516" s="916"/>
      <c r="AF516" s="916"/>
      <c r="AG516" s="916"/>
      <c r="AH516" s="916"/>
      <c r="AI516" s="916"/>
      <c r="AJ516" s="916"/>
      <c r="AK516" s="957"/>
      <c r="AL516" s="33"/>
      <c r="AM516" s="33"/>
      <c r="AN516" s="33"/>
      <c r="AO516" s="33"/>
      <c r="AP516" s="31"/>
      <c r="AQ516" s="31"/>
      <c r="AR516" s="31"/>
      <c r="AS516" s="39"/>
      <c r="AT516" s="31"/>
      <c r="AU516" s="31"/>
      <c r="AV516" s="31"/>
      <c r="AW516" s="33"/>
      <c r="AX516" s="33"/>
      <c r="AY516" s="33"/>
      <c r="AZ516" s="33"/>
      <c r="BA516" s="33"/>
      <c r="BB516" s="31"/>
      <c r="BC516" s="31"/>
      <c r="BD516" s="31"/>
      <c r="BE516" s="31"/>
      <c r="BF516" s="33"/>
      <c r="BG516" s="425"/>
      <c r="BH516" s="425"/>
    </row>
    <row r="517" spans="1:60" s="436" customFormat="1" ht="16.5" thickBot="1">
      <c r="A517" s="1201" t="s">
        <v>102</v>
      </c>
      <c r="B517" s="1201"/>
      <c r="C517" s="1201"/>
      <c r="D517" s="1201"/>
      <c r="E517" s="1202"/>
      <c r="F517" s="1009">
        <f>SUM(F514:L516)</f>
        <v>0</v>
      </c>
      <c r="G517" s="1010"/>
      <c r="H517" s="1010"/>
      <c r="I517" s="1010"/>
      <c r="J517" s="1010"/>
      <c r="K517" s="1010"/>
      <c r="L517" s="1010"/>
      <c r="M517" s="1197">
        <f>SUM(M514:S516)</f>
        <v>0</v>
      </c>
      <c r="N517" s="1010"/>
      <c r="O517" s="1010"/>
      <c r="P517" s="1010"/>
      <c r="Q517" s="1010"/>
      <c r="R517" s="1010"/>
      <c r="S517" s="1010"/>
      <c r="T517" s="410"/>
      <c r="U517" s="472"/>
      <c r="V517" s="472"/>
      <c r="W517" s="187"/>
      <c r="X517" s="184"/>
      <c r="Y517" s="955" t="s">
        <v>560</v>
      </c>
      <c r="Z517" s="956"/>
      <c r="AA517" s="956"/>
      <c r="AB517" s="956"/>
      <c r="AC517" s="956"/>
      <c r="AD517" s="916"/>
      <c r="AE517" s="916"/>
      <c r="AF517" s="916"/>
      <c r="AG517" s="916"/>
      <c r="AH517" s="916"/>
      <c r="AI517" s="916"/>
      <c r="AJ517" s="916"/>
      <c r="AK517" s="957"/>
      <c r="AL517" s="33"/>
      <c r="AM517" s="33"/>
      <c r="AN517" s="33"/>
      <c r="AO517" s="33"/>
      <c r="AP517" s="31"/>
      <c r="AQ517" s="31"/>
      <c r="AR517" s="31"/>
      <c r="AS517" s="39"/>
      <c r="AT517" s="31"/>
      <c r="AU517" s="31"/>
      <c r="AV517" s="31"/>
      <c r="AW517" s="33"/>
      <c r="AX517" s="33"/>
      <c r="AY517" s="33"/>
      <c r="AZ517" s="33"/>
      <c r="BA517" s="33"/>
      <c r="BB517" s="31"/>
      <c r="BC517" s="31"/>
      <c r="BD517" s="31"/>
      <c r="BE517" s="31"/>
      <c r="BF517" s="33"/>
      <c r="BG517" s="425"/>
      <c r="BH517" s="425"/>
    </row>
    <row r="518" spans="1:60" s="436" customFormat="1" ht="15.75">
      <c r="A518" s="941" t="s">
        <v>105</v>
      </c>
      <c r="B518" s="942"/>
      <c r="C518" s="942"/>
      <c r="D518" s="942"/>
      <c r="E518" s="1086"/>
      <c r="F518" s="1001"/>
      <c r="G518" s="984"/>
      <c r="H518" s="984"/>
      <c r="I518" s="984"/>
      <c r="J518" s="984"/>
      <c r="K518" s="984"/>
      <c r="L518" s="1002"/>
      <c r="M518" s="1048">
        <v>0</v>
      </c>
      <c r="N518" s="984"/>
      <c r="O518" s="984"/>
      <c r="P518" s="984"/>
      <c r="Q518" s="984"/>
      <c r="R518" s="984"/>
      <c r="S518" s="984"/>
      <c r="T518" s="410"/>
      <c r="U518" s="471"/>
      <c r="V518" s="471"/>
      <c r="W518" s="471"/>
      <c r="X518" s="184"/>
      <c r="Y518" s="955" t="s">
        <v>123</v>
      </c>
      <c r="Z518" s="956"/>
      <c r="AA518" s="956"/>
      <c r="AB518" s="956"/>
      <c r="AC518" s="956"/>
      <c r="AD518" s="953">
        <f>AD519+AD526</f>
        <v>185888</v>
      </c>
      <c r="AE518" s="953"/>
      <c r="AF518" s="953"/>
      <c r="AG518" s="953"/>
      <c r="AH518" s="953"/>
      <c r="AI518" s="953"/>
      <c r="AJ518" s="953"/>
      <c r="AK518" s="954"/>
      <c r="AL518" s="33"/>
      <c r="AM518" s="33"/>
      <c r="AN518" s="33"/>
      <c r="AO518" s="33"/>
      <c r="AP518" s="31"/>
      <c r="AQ518" s="31"/>
      <c r="AR518" s="31"/>
      <c r="AS518" s="39"/>
      <c r="AT518" s="31"/>
      <c r="AU518" s="31"/>
      <c r="AV518" s="31"/>
      <c r="AW518" s="33"/>
      <c r="AX518" s="33"/>
      <c r="AY518" s="33"/>
      <c r="AZ518" s="33"/>
      <c r="BA518" s="33"/>
      <c r="BB518" s="31"/>
      <c r="BC518" s="31"/>
      <c r="BD518" s="31"/>
      <c r="BE518" s="31"/>
      <c r="BF518" s="33"/>
      <c r="BG518" s="425"/>
      <c r="BH518" s="425"/>
    </row>
    <row r="519" spans="1:60" s="436" customFormat="1" ht="15.75">
      <c r="A519" s="941" t="s">
        <v>190</v>
      </c>
      <c r="B519" s="942"/>
      <c r="C519" s="942"/>
      <c r="D519" s="942"/>
      <c r="E519" s="1086"/>
      <c r="F519" s="1001"/>
      <c r="G519" s="984"/>
      <c r="H519" s="984"/>
      <c r="I519" s="984"/>
      <c r="J519" s="984"/>
      <c r="K519" s="984"/>
      <c r="L519" s="1002"/>
      <c r="M519" s="1048">
        <v>0</v>
      </c>
      <c r="N519" s="984"/>
      <c r="O519" s="984"/>
      <c r="P519" s="984"/>
      <c r="Q519" s="984"/>
      <c r="R519" s="984"/>
      <c r="S519" s="984"/>
      <c r="T519" s="410"/>
      <c r="U519" s="471"/>
      <c r="V519" s="471"/>
      <c r="W519" s="471"/>
      <c r="X519" s="184"/>
      <c r="Y519" s="955" t="s">
        <v>553</v>
      </c>
      <c r="Z519" s="956"/>
      <c r="AA519" s="956"/>
      <c r="AB519" s="956"/>
      <c r="AC519" s="956"/>
      <c r="AD519" s="953">
        <f>SUM(AD520:AK525)</f>
        <v>0</v>
      </c>
      <c r="AE519" s="953"/>
      <c r="AF519" s="953"/>
      <c r="AG519" s="953"/>
      <c r="AH519" s="953"/>
      <c r="AI519" s="953"/>
      <c r="AJ519" s="953"/>
      <c r="AK519" s="954"/>
      <c r="AL519" s="33"/>
      <c r="AM519" s="33"/>
      <c r="AN519" s="33"/>
      <c r="AO519" s="33"/>
      <c r="AP519" s="31"/>
      <c r="AQ519" s="31"/>
      <c r="AR519" s="31"/>
      <c r="AS519" s="39"/>
      <c r="AT519" s="31"/>
      <c r="AU519" s="31"/>
      <c r="AV519" s="31"/>
      <c r="AW519" s="33"/>
      <c r="AX519" s="33"/>
      <c r="AY519" s="33"/>
      <c r="AZ519" s="33"/>
      <c r="BA519" s="33"/>
      <c r="BB519" s="31"/>
      <c r="BC519" s="31"/>
      <c r="BD519" s="31"/>
      <c r="BE519" s="31"/>
      <c r="BF519" s="33"/>
      <c r="BG519" s="425"/>
      <c r="BH519" s="425"/>
    </row>
    <row r="520" spans="1:60" s="436" customFormat="1" ht="15.75">
      <c r="A520" s="941" t="s">
        <v>191</v>
      </c>
      <c r="B520" s="942"/>
      <c r="C520" s="942"/>
      <c r="D520" s="942"/>
      <c r="E520" s="1086"/>
      <c r="F520" s="1001"/>
      <c r="G520" s="984"/>
      <c r="H520" s="984"/>
      <c r="I520" s="984"/>
      <c r="J520" s="984"/>
      <c r="K520" s="984"/>
      <c r="L520" s="1002"/>
      <c r="M520" s="1048">
        <v>0</v>
      </c>
      <c r="N520" s="984"/>
      <c r="O520" s="984"/>
      <c r="P520" s="984"/>
      <c r="Q520" s="984"/>
      <c r="R520" s="984"/>
      <c r="S520" s="984"/>
      <c r="T520" s="410"/>
      <c r="U520" s="471"/>
      <c r="V520" s="471"/>
      <c r="W520" s="471"/>
      <c r="X520" s="184"/>
      <c r="Y520" s="955" t="s">
        <v>100</v>
      </c>
      <c r="Z520" s="956"/>
      <c r="AA520" s="956"/>
      <c r="AB520" s="956"/>
      <c r="AC520" s="956"/>
      <c r="AD520" s="916"/>
      <c r="AE520" s="916"/>
      <c r="AF520" s="916"/>
      <c r="AG520" s="916"/>
      <c r="AH520" s="916"/>
      <c r="AI520" s="916"/>
      <c r="AJ520" s="916"/>
      <c r="AK520" s="957"/>
      <c r="AL520" s="33"/>
      <c r="AM520" s="33"/>
      <c r="AN520" s="33"/>
      <c r="AO520" s="33"/>
      <c r="AP520" s="31"/>
      <c r="AQ520" s="31"/>
      <c r="AR520" s="31"/>
      <c r="AS520" s="39"/>
      <c r="AT520" s="31"/>
      <c r="AU520" s="31"/>
      <c r="AV520" s="31"/>
      <c r="AW520" s="33"/>
      <c r="AX520" s="33"/>
      <c r="AY520" s="33"/>
      <c r="AZ520" s="33"/>
      <c r="BA520" s="33"/>
      <c r="BB520" s="31"/>
      <c r="BC520" s="31"/>
      <c r="BD520" s="31"/>
      <c r="BE520" s="31"/>
      <c r="BF520" s="33"/>
      <c r="BG520" s="425"/>
      <c r="BH520" s="425"/>
    </row>
    <row r="521" spans="1:60" s="436" customFormat="1" ht="15.75">
      <c r="A521" s="941" t="s">
        <v>933</v>
      </c>
      <c r="B521" s="942"/>
      <c r="C521" s="942"/>
      <c r="D521" s="942"/>
      <c r="E521" s="1086"/>
      <c r="F521" s="1001"/>
      <c r="G521" s="984"/>
      <c r="H521" s="984"/>
      <c r="I521" s="984"/>
      <c r="J521" s="984"/>
      <c r="K521" s="984"/>
      <c r="L521" s="1002"/>
      <c r="M521" s="1048">
        <v>0</v>
      </c>
      <c r="N521" s="984"/>
      <c r="O521" s="984"/>
      <c r="P521" s="984"/>
      <c r="Q521" s="984"/>
      <c r="R521" s="984"/>
      <c r="S521" s="984"/>
      <c r="T521" s="410"/>
      <c r="U521" s="471"/>
      <c r="V521" s="471"/>
      <c r="W521" s="471"/>
      <c r="X521" s="184"/>
      <c r="Y521" s="955" t="s">
        <v>548</v>
      </c>
      <c r="Z521" s="956"/>
      <c r="AA521" s="956"/>
      <c r="AB521" s="956"/>
      <c r="AC521" s="956"/>
      <c r="AD521" s="916"/>
      <c r="AE521" s="916"/>
      <c r="AF521" s="916"/>
      <c r="AG521" s="916"/>
      <c r="AH521" s="916"/>
      <c r="AI521" s="916"/>
      <c r="AJ521" s="916"/>
      <c r="AK521" s="957"/>
      <c r="AL521" s="33"/>
      <c r="AM521" s="33"/>
      <c r="AN521" s="33"/>
      <c r="AO521" s="33"/>
      <c r="AP521" s="31"/>
      <c r="AQ521" s="31"/>
      <c r="AR521" s="31"/>
      <c r="AS521" s="39"/>
      <c r="AT521" s="31"/>
      <c r="AU521" s="31"/>
      <c r="AV521" s="31"/>
      <c r="AW521" s="33"/>
      <c r="AX521" s="33"/>
      <c r="AY521" s="33"/>
      <c r="AZ521" s="33"/>
      <c r="BA521" s="33"/>
      <c r="BB521" s="31"/>
      <c r="BC521" s="31"/>
      <c r="BD521" s="31"/>
      <c r="BE521" s="31"/>
      <c r="BF521" s="33"/>
      <c r="BG521" s="425"/>
      <c r="BH521" s="425"/>
    </row>
    <row r="522" spans="1:60" s="436" customFormat="1" ht="15.75">
      <c r="A522" s="941" t="s">
        <v>935</v>
      </c>
      <c r="B522" s="942"/>
      <c r="C522" s="942"/>
      <c r="D522" s="942"/>
      <c r="E522" s="1086"/>
      <c r="F522" s="1001"/>
      <c r="G522" s="984"/>
      <c r="H522" s="984"/>
      <c r="I522" s="984"/>
      <c r="J522" s="984"/>
      <c r="K522" s="984"/>
      <c r="L522" s="1002"/>
      <c r="M522" s="1048">
        <v>0</v>
      </c>
      <c r="N522" s="984"/>
      <c r="O522" s="984"/>
      <c r="P522" s="984"/>
      <c r="Q522" s="984"/>
      <c r="R522" s="984"/>
      <c r="S522" s="984"/>
      <c r="T522" s="410"/>
      <c r="U522" s="471"/>
      <c r="V522" s="471"/>
      <c r="W522" s="471"/>
      <c r="X522" s="184"/>
      <c r="Y522" s="955" t="s">
        <v>544</v>
      </c>
      <c r="Z522" s="956"/>
      <c r="AA522" s="956"/>
      <c r="AB522" s="956"/>
      <c r="AC522" s="956"/>
      <c r="AD522" s="916"/>
      <c r="AE522" s="916"/>
      <c r="AF522" s="916"/>
      <c r="AG522" s="916"/>
      <c r="AH522" s="916"/>
      <c r="AI522" s="916"/>
      <c r="AJ522" s="916"/>
      <c r="AK522" s="957"/>
      <c r="AL522" s="33"/>
      <c r="AM522" s="33"/>
      <c r="AN522" s="33"/>
      <c r="AO522" s="33"/>
      <c r="AP522" s="31"/>
      <c r="AQ522" s="31"/>
      <c r="AR522" s="31"/>
      <c r="AS522" s="39"/>
      <c r="AT522" s="31"/>
      <c r="AU522" s="31"/>
      <c r="AV522" s="31"/>
      <c r="AW522" s="33"/>
      <c r="AX522" s="33"/>
      <c r="AY522" s="33"/>
      <c r="AZ522" s="33"/>
      <c r="BA522" s="33"/>
      <c r="BB522" s="31"/>
      <c r="BC522" s="31"/>
      <c r="BD522" s="31"/>
      <c r="BE522" s="31"/>
      <c r="BF522" s="33"/>
      <c r="BG522" s="425"/>
      <c r="BH522" s="425"/>
    </row>
    <row r="523" spans="1:60" s="436" customFormat="1" ht="15.75">
      <c r="A523" s="941" t="s">
        <v>937</v>
      </c>
      <c r="B523" s="942"/>
      <c r="C523" s="942"/>
      <c r="D523" s="942"/>
      <c r="E523" s="1086"/>
      <c r="F523" s="1001"/>
      <c r="G523" s="984"/>
      <c r="H523" s="984"/>
      <c r="I523" s="984"/>
      <c r="J523" s="984"/>
      <c r="K523" s="984"/>
      <c r="L523" s="1002"/>
      <c r="M523" s="1048">
        <v>0</v>
      </c>
      <c r="N523" s="984"/>
      <c r="O523" s="984"/>
      <c r="P523" s="984"/>
      <c r="Q523" s="984"/>
      <c r="R523" s="984"/>
      <c r="S523" s="984"/>
      <c r="T523" s="410"/>
      <c r="U523" s="471"/>
      <c r="V523" s="471"/>
      <c r="W523" s="471"/>
      <c r="X523" s="184"/>
      <c r="Y523" s="955" t="s">
        <v>542</v>
      </c>
      <c r="Z523" s="956"/>
      <c r="AA523" s="956"/>
      <c r="AB523" s="956"/>
      <c r="AC523" s="956"/>
      <c r="AD523" s="916"/>
      <c r="AE523" s="916"/>
      <c r="AF523" s="916"/>
      <c r="AG523" s="916"/>
      <c r="AH523" s="916"/>
      <c r="AI523" s="916"/>
      <c r="AJ523" s="916"/>
      <c r="AK523" s="957"/>
      <c r="AL523" s="33"/>
      <c r="AM523" s="33"/>
      <c r="AN523" s="33"/>
      <c r="AO523" s="33"/>
      <c r="AP523" s="31"/>
      <c r="AQ523" s="31"/>
      <c r="AR523" s="31"/>
      <c r="AS523" s="39"/>
      <c r="AT523" s="31"/>
      <c r="AU523" s="31"/>
      <c r="AV523" s="31"/>
      <c r="AW523" s="33"/>
      <c r="AX523" s="33"/>
      <c r="AY523" s="33"/>
      <c r="AZ523" s="33"/>
      <c r="BA523" s="33"/>
      <c r="BB523" s="31"/>
      <c r="BC523" s="31"/>
      <c r="BD523" s="31"/>
      <c r="BE523" s="31"/>
      <c r="BF523" s="33"/>
      <c r="BG523" s="425"/>
      <c r="BH523" s="425"/>
    </row>
    <row r="524" spans="1:60" s="436" customFormat="1" ht="15.75">
      <c r="A524" s="941" t="s">
        <v>939</v>
      </c>
      <c r="B524" s="942"/>
      <c r="C524" s="942"/>
      <c r="D524" s="942"/>
      <c r="E524" s="1086"/>
      <c r="F524" s="1001"/>
      <c r="G524" s="984"/>
      <c r="H524" s="984"/>
      <c r="I524" s="984"/>
      <c r="J524" s="984"/>
      <c r="K524" s="984"/>
      <c r="L524" s="1002"/>
      <c r="M524" s="1048">
        <v>0</v>
      </c>
      <c r="N524" s="984"/>
      <c r="O524" s="984"/>
      <c r="P524" s="984"/>
      <c r="Q524" s="984"/>
      <c r="R524" s="984"/>
      <c r="S524" s="984"/>
      <c r="T524" s="410"/>
      <c r="U524" s="471"/>
      <c r="V524" s="471"/>
      <c r="W524" s="471"/>
      <c r="X524" s="184"/>
      <c r="Y524" s="955" t="s">
        <v>538</v>
      </c>
      <c r="Z524" s="956"/>
      <c r="AA524" s="956"/>
      <c r="AB524" s="956"/>
      <c r="AC524" s="956"/>
      <c r="AD524" s="916"/>
      <c r="AE524" s="916"/>
      <c r="AF524" s="916"/>
      <c r="AG524" s="916"/>
      <c r="AH524" s="916"/>
      <c r="AI524" s="916"/>
      <c r="AJ524" s="916"/>
      <c r="AK524" s="957"/>
      <c r="AL524" s="33"/>
      <c r="AM524" s="33"/>
      <c r="AN524" s="33"/>
      <c r="AO524" s="33"/>
      <c r="AP524" s="31"/>
      <c r="AQ524" s="31"/>
      <c r="AR524" s="31"/>
      <c r="AS524" s="39"/>
      <c r="AT524" s="31"/>
      <c r="AU524" s="31"/>
      <c r="AV524" s="31"/>
      <c r="AW524" s="33"/>
      <c r="AX524" s="33"/>
      <c r="AY524" s="33"/>
      <c r="AZ524" s="33"/>
      <c r="BA524" s="33"/>
      <c r="BB524" s="31"/>
      <c r="BC524" s="31"/>
      <c r="BD524" s="31"/>
      <c r="BE524" s="31"/>
      <c r="BF524" s="33"/>
      <c r="BG524" s="425"/>
      <c r="BH524" s="425"/>
    </row>
    <row r="525" spans="1:60" s="436" customFormat="1" ht="16.5" thickBot="1">
      <c r="A525" s="941" t="s">
        <v>192</v>
      </c>
      <c r="B525" s="942"/>
      <c r="C525" s="942"/>
      <c r="D525" s="942"/>
      <c r="E525" s="1086"/>
      <c r="F525" s="1001">
        <v>100000</v>
      </c>
      <c r="G525" s="984"/>
      <c r="H525" s="984"/>
      <c r="I525" s="984"/>
      <c r="J525" s="984"/>
      <c r="K525" s="984"/>
      <c r="L525" s="1002"/>
      <c r="M525" s="1048">
        <v>0</v>
      </c>
      <c r="N525" s="984"/>
      <c r="O525" s="984"/>
      <c r="P525" s="984"/>
      <c r="Q525" s="984"/>
      <c r="R525" s="984"/>
      <c r="S525" s="984"/>
      <c r="T525" s="410"/>
      <c r="U525" s="471"/>
      <c r="V525" s="471"/>
      <c r="W525" s="471"/>
      <c r="X525" s="184"/>
      <c r="Y525" s="955" t="s">
        <v>535</v>
      </c>
      <c r="Z525" s="956"/>
      <c r="AA525" s="956"/>
      <c r="AB525" s="956"/>
      <c r="AC525" s="956"/>
      <c r="AD525" s="916"/>
      <c r="AE525" s="916"/>
      <c r="AF525" s="916"/>
      <c r="AG525" s="916"/>
      <c r="AH525" s="916"/>
      <c r="AI525" s="916"/>
      <c r="AJ525" s="916"/>
      <c r="AK525" s="957"/>
      <c r="AL525" s="33"/>
      <c r="AM525" s="33"/>
      <c r="AN525" s="33"/>
      <c r="AO525" s="33"/>
      <c r="AP525" s="31"/>
      <c r="AQ525" s="31"/>
      <c r="AR525" s="31"/>
      <c r="AS525" s="39"/>
      <c r="AT525" s="31"/>
      <c r="AU525" s="31"/>
      <c r="AV525" s="31"/>
      <c r="AW525" s="33"/>
      <c r="AX525" s="33"/>
      <c r="AY525" s="33"/>
      <c r="AZ525" s="33"/>
      <c r="BA525" s="33"/>
      <c r="BB525" s="31"/>
      <c r="BC525" s="31"/>
      <c r="BD525" s="31"/>
      <c r="BE525" s="31"/>
      <c r="BF525" s="33"/>
      <c r="BG525" s="425"/>
      <c r="BH525" s="425"/>
    </row>
    <row r="526" spans="1:60" s="436" customFormat="1" ht="16.5" thickBot="1">
      <c r="A526" s="1201" t="s">
        <v>345</v>
      </c>
      <c r="B526" s="1201"/>
      <c r="C526" s="1201"/>
      <c r="D526" s="1201"/>
      <c r="E526" s="1202"/>
      <c r="F526" s="1009">
        <f>SUM(F518:L525)</f>
        <v>100000</v>
      </c>
      <c r="G526" s="1010"/>
      <c r="H526" s="1010"/>
      <c r="I526" s="1010"/>
      <c r="J526" s="1010"/>
      <c r="K526" s="1010"/>
      <c r="L526" s="1010"/>
      <c r="M526" s="1197">
        <f>SUM(M518:S525)</f>
        <v>0</v>
      </c>
      <c r="N526" s="1010"/>
      <c r="O526" s="1010"/>
      <c r="P526" s="1010"/>
      <c r="Q526" s="1010"/>
      <c r="R526" s="1010"/>
      <c r="S526" s="1010"/>
      <c r="T526" s="410"/>
      <c r="U526" s="472"/>
      <c r="V526" s="472"/>
      <c r="W526" s="187"/>
      <c r="X526" s="184"/>
      <c r="Y526" s="1348" t="s">
        <v>534</v>
      </c>
      <c r="Z526" s="1349"/>
      <c r="AA526" s="1349"/>
      <c r="AB526" s="1349"/>
      <c r="AC526" s="1349"/>
      <c r="AD526" s="953">
        <f>AD527+AD530+AD536+AD544+AD545</f>
        <v>185888</v>
      </c>
      <c r="AE526" s="953"/>
      <c r="AF526" s="953"/>
      <c r="AG526" s="953"/>
      <c r="AH526" s="953"/>
      <c r="AI526" s="953"/>
      <c r="AJ526" s="953"/>
      <c r="AK526" s="954"/>
      <c r="AL526" s="33"/>
      <c r="AM526" s="33"/>
      <c r="AN526" s="33"/>
      <c r="AO526" s="33"/>
      <c r="AP526" s="31"/>
      <c r="AQ526" s="31"/>
      <c r="AR526" s="31"/>
      <c r="AS526" s="39"/>
      <c r="AT526" s="31"/>
      <c r="AU526" s="31"/>
      <c r="AV526" s="31"/>
      <c r="AW526" s="33"/>
      <c r="AX526" s="33"/>
      <c r="AY526" s="33"/>
      <c r="AZ526" s="33"/>
      <c r="BA526" s="33"/>
      <c r="BB526" s="31"/>
      <c r="BC526" s="31"/>
      <c r="BD526" s="31"/>
      <c r="BE526" s="31"/>
      <c r="BF526" s="33"/>
      <c r="BG526" s="425"/>
      <c r="BH526" s="425"/>
    </row>
    <row r="527" spans="1:60" s="436" customFormat="1" ht="15.75">
      <c r="A527" s="941" t="s">
        <v>942</v>
      </c>
      <c r="B527" s="942"/>
      <c r="C527" s="942"/>
      <c r="D527" s="942"/>
      <c r="E527" s="1086"/>
      <c r="F527" s="1001"/>
      <c r="G527" s="984"/>
      <c r="H527" s="984"/>
      <c r="I527" s="984"/>
      <c r="J527" s="984"/>
      <c r="K527" s="984"/>
      <c r="L527" s="1002"/>
      <c r="M527" s="1048">
        <v>0</v>
      </c>
      <c r="N527" s="984"/>
      <c r="O527" s="984"/>
      <c r="P527" s="984"/>
      <c r="Q527" s="984"/>
      <c r="R527" s="984"/>
      <c r="S527" s="984"/>
      <c r="T527" s="410"/>
      <c r="U527" s="471"/>
      <c r="V527" s="471"/>
      <c r="W527" s="471"/>
      <c r="X527" s="184"/>
      <c r="Y527" s="955" t="s">
        <v>532</v>
      </c>
      <c r="Z527" s="956"/>
      <c r="AA527" s="956"/>
      <c r="AB527" s="956"/>
      <c r="AC527" s="956"/>
      <c r="AD527" s="1187">
        <f>AD528+AD529</f>
        <v>185755</v>
      </c>
      <c r="AE527" s="1187"/>
      <c r="AF527" s="1187"/>
      <c r="AG527" s="1187"/>
      <c r="AH527" s="1187"/>
      <c r="AI527" s="1187"/>
      <c r="AJ527" s="1187"/>
      <c r="AK527" s="1188"/>
      <c r="AL527" s="33"/>
      <c r="AM527" s="33"/>
      <c r="AN527" s="33"/>
      <c r="AO527" s="33"/>
      <c r="AP527" s="31"/>
      <c r="AQ527" s="31"/>
      <c r="AR527" s="31"/>
      <c r="AS527" s="39"/>
      <c r="AT527" s="31"/>
      <c r="AU527" s="31"/>
      <c r="AV527" s="31"/>
      <c r="AW527" s="33"/>
      <c r="AX527" s="33"/>
      <c r="AY527" s="33"/>
      <c r="AZ527" s="33"/>
      <c r="BA527" s="33"/>
      <c r="BB527" s="31"/>
      <c r="BC527" s="31"/>
      <c r="BD527" s="31"/>
      <c r="BE527" s="31"/>
      <c r="BF527" s="33"/>
      <c r="BG527" s="425"/>
      <c r="BH527" s="425"/>
    </row>
    <row r="528" spans="1:60" s="436" customFormat="1" ht="15.75">
      <c r="A528" s="941" t="s">
        <v>1095</v>
      </c>
      <c r="B528" s="942"/>
      <c r="C528" s="942"/>
      <c r="D528" s="942"/>
      <c r="E528" s="1086"/>
      <c r="F528" s="1001"/>
      <c r="G528" s="984"/>
      <c r="H528" s="984"/>
      <c r="I528" s="984"/>
      <c r="J528" s="984"/>
      <c r="K528" s="984"/>
      <c r="L528" s="1002"/>
      <c r="M528" s="1048">
        <v>0</v>
      </c>
      <c r="N528" s="984"/>
      <c r="O528" s="984"/>
      <c r="P528" s="984"/>
      <c r="Q528" s="984"/>
      <c r="R528" s="984"/>
      <c r="S528" s="984"/>
      <c r="T528" s="410"/>
      <c r="U528" s="471"/>
      <c r="V528" s="471"/>
      <c r="W528" s="471"/>
      <c r="X528" s="184"/>
      <c r="Y528" s="955" t="s">
        <v>529</v>
      </c>
      <c r="Z528" s="956"/>
      <c r="AA528" s="956"/>
      <c r="AB528" s="956"/>
      <c r="AC528" s="956"/>
      <c r="AD528" s="916">
        <v>185755</v>
      </c>
      <c r="AE528" s="916"/>
      <c r="AF528" s="916"/>
      <c r="AG528" s="916"/>
      <c r="AH528" s="916"/>
      <c r="AI528" s="916"/>
      <c r="AJ528" s="916"/>
      <c r="AK528" s="957"/>
      <c r="AL528" s="33"/>
      <c r="AM528" s="33"/>
      <c r="AN528" s="33"/>
      <c r="AO528" s="33"/>
      <c r="AP528" s="31"/>
      <c r="AQ528" s="31"/>
      <c r="AR528" s="31"/>
      <c r="AS528" s="39"/>
      <c r="AT528" s="31"/>
      <c r="AU528" s="31"/>
      <c r="AV528" s="31"/>
      <c r="AW528" s="33"/>
      <c r="AX528" s="33"/>
      <c r="AY528" s="33"/>
      <c r="AZ528" s="33"/>
      <c r="BA528" s="33"/>
      <c r="BB528" s="31"/>
      <c r="BC528" s="31"/>
      <c r="BD528" s="31"/>
      <c r="BE528" s="31"/>
      <c r="BF528" s="33"/>
      <c r="BG528" s="425"/>
      <c r="BH528" s="425"/>
    </row>
    <row r="529" spans="1:60" s="436" customFormat="1" ht="15.75">
      <c r="A529" s="941" t="s">
        <v>1097</v>
      </c>
      <c r="B529" s="942"/>
      <c r="C529" s="942"/>
      <c r="D529" s="942"/>
      <c r="E529" s="1086"/>
      <c r="F529" s="1001"/>
      <c r="G529" s="984"/>
      <c r="H529" s="984"/>
      <c r="I529" s="984"/>
      <c r="J529" s="984"/>
      <c r="K529" s="984"/>
      <c r="L529" s="1002"/>
      <c r="M529" s="1048">
        <v>0</v>
      </c>
      <c r="N529" s="984"/>
      <c r="O529" s="984"/>
      <c r="P529" s="984"/>
      <c r="Q529" s="984"/>
      <c r="R529" s="984"/>
      <c r="S529" s="984"/>
      <c r="T529" s="410"/>
      <c r="U529" s="471"/>
      <c r="V529" s="471"/>
      <c r="W529" s="471"/>
      <c r="X529" s="184"/>
      <c r="Y529" s="955" t="s">
        <v>528</v>
      </c>
      <c r="Z529" s="956"/>
      <c r="AA529" s="956"/>
      <c r="AB529" s="956"/>
      <c r="AC529" s="956"/>
      <c r="AD529" s="916"/>
      <c r="AE529" s="916"/>
      <c r="AF529" s="916"/>
      <c r="AG529" s="916"/>
      <c r="AH529" s="916"/>
      <c r="AI529" s="916"/>
      <c r="AJ529" s="916"/>
      <c r="AK529" s="957"/>
      <c r="AL529" s="33"/>
      <c r="AM529" s="33"/>
      <c r="AN529" s="33"/>
      <c r="AO529" s="33"/>
      <c r="AP529" s="31"/>
      <c r="AQ529" s="31"/>
      <c r="AR529" s="31"/>
      <c r="AS529" s="39"/>
      <c r="AT529" s="31"/>
      <c r="AU529" s="31"/>
      <c r="AV529" s="31"/>
      <c r="AW529" s="33"/>
      <c r="AX529" s="33"/>
      <c r="AY529" s="33"/>
      <c r="AZ529" s="33"/>
      <c r="BA529" s="33"/>
      <c r="BB529" s="31"/>
      <c r="BC529" s="31"/>
      <c r="BD529" s="31"/>
      <c r="BE529" s="31"/>
      <c r="BF529" s="33"/>
      <c r="BG529" s="425"/>
      <c r="BH529" s="425"/>
    </row>
    <row r="530" spans="1:60" s="436" customFormat="1" ht="16.5" thickBot="1">
      <c r="A530" s="941" t="s">
        <v>1099</v>
      </c>
      <c r="B530" s="942"/>
      <c r="C530" s="942"/>
      <c r="D530" s="942"/>
      <c r="E530" s="1086"/>
      <c r="F530" s="1001"/>
      <c r="G530" s="984"/>
      <c r="H530" s="984"/>
      <c r="I530" s="984"/>
      <c r="J530" s="984"/>
      <c r="K530" s="984"/>
      <c r="L530" s="1002"/>
      <c r="M530" s="1048">
        <v>0</v>
      </c>
      <c r="N530" s="984"/>
      <c r="O530" s="984"/>
      <c r="P530" s="984"/>
      <c r="Q530" s="984"/>
      <c r="R530" s="984"/>
      <c r="S530" s="984"/>
      <c r="T530" s="410"/>
      <c r="U530" s="471"/>
      <c r="V530" s="471"/>
      <c r="W530" s="471"/>
      <c r="X530" s="184"/>
      <c r="Y530" s="955" t="s">
        <v>527</v>
      </c>
      <c r="Z530" s="956"/>
      <c r="AA530" s="956"/>
      <c r="AB530" s="956"/>
      <c r="AC530" s="956"/>
      <c r="AD530" s="953">
        <f>SUM(AD531:AK535)</f>
        <v>133</v>
      </c>
      <c r="AE530" s="953"/>
      <c r="AF530" s="953"/>
      <c r="AG530" s="953"/>
      <c r="AH530" s="953"/>
      <c r="AI530" s="953"/>
      <c r="AJ530" s="953"/>
      <c r="AK530" s="954"/>
      <c r="AL530" s="33"/>
      <c r="AM530" s="33"/>
      <c r="AN530" s="33"/>
      <c r="AO530" s="33"/>
      <c r="AP530" s="31"/>
      <c r="AQ530" s="31"/>
      <c r="AR530" s="31"/>
      <c r="AS530" s="39"/>
      <c r="AT530" s="31"/>
      <c r="AU530" s="31"/>
      <c r="AV530" s="31"/>
      <c r="AW530" s="33"/>
      <c r="AX530" s="33"/>
      <c r="AY530" s="33"/>
      <c r="AZ530" s="33"/>
      <c r="BA530" s="33"/>
      <c r="BB530" s="31"/>
      <c r="BC530" s="31"/>
      <c r="BD530" s="31"/>
      <c r="BE530" s="31"/>
      <c r="BF530" s="33"/>
      <c r="BG530" s="425"/>
      <c r="BH530" s="425"/>
    </row>
    <row r="531" spans="1:60" s="436" customFormat="1" ht="16.5" thickBot="1">
      <c r="A531" s="1201" t="s">
        <v>330</v>
      </c>
      <c r="B531" s="1201"/>
      <c r="C531" s="1201"/>
      <c r="D531" s="1201"/>
      <c r="E531" s="1202"/>
      <c r="F531" s="1009">
        <f>SUM(F527:L530)</f>
        <v>0</v>
      </c>
      <c r="G531" s="1010"/>
      <c r="H531" s="1010"/>
      <c r="I531" s="1010"/>
      <c r="J531" s="1010"/>
      <c r="K531" s="1010"/>
      <c r="L531" s="1010"/>
      <c r="M531" s="1197">
        <f>SUM(M527:S530)</f>
        <v>0</v>
      </c>
      <c r="N531" s="1010"/>
      <c r="O531" s="1010"/>
      <c r="P531" s="1010"/>
      <c r="Q531" s="1010"/>
      <c r="R531" s="1010"/>
      <c r="S531" s="1010"/>
      <c r="T531" s="410"/>
      <c r="U531" s="472"/>
      <c r="V531" s="472"/>
      <c r="W531" s="187"/>
      <c r="X531" s="184"/>
      <c r="Y531" s="955" t="s">
        <v>524</v>
      </c>
      <c r="Z531" s="956"/>
      <c r="AA531" s="956"/>
      <c r="AB531" s="956"/>
      <c r="AC531" s="956"/>
      <c r="AD531" s="916"/>
      <c r="AE531" s="916"/>
      <c r="AF531" s="916"/>
      <c r="AG531" s="916"/>
      <c r="AH531" s="916"/>
      <c r="AI531" s="916"/>
      <c r="AJ531" s="916"/>
      <c r="AK531" s="957"/>
      <c r="AL531" s="33"/>
      <c r="AM531" s="33"/>
      <c r="AN531" s="33"/>
      <c r="AO531" s="33"/>
      <c r="AP531" s="31"/>
      <c r="AQ531" s="31"/>
      <c r="AR531" s="31"/>
      <c r="AS531" s="39"/>
      <c r="AT531" s="31"/>
      <c r="AU531" s="31"/>
      <c r="AV531" s="31"/>
      <c r="AW531" s="33"/>
      <c r="AX531" s="33"/>
      <c r="AY531" s="33"/>
      <c r="AZ531" s="33"/>
      <c r="BA531" s="33"/>
      <c r="BB531" s="31"/>
      <c r="BC531" s="31"/>
      <c r="BD531" s="31"/>
      <c r="BE531" s="31"/>
      <c r="BF531" s="33"/>
      <c r="BG531" s="425"/>
      <c r="BH531" s="425"/>
    </row>
    <row r="532" spans="1:60" s="436" customFormat="1" ht="15.75">
      <c r="A532" s="941" t="s">
        <v>332</v>
      </c>
      <c r="B532" s="942"/>
      <c r="C532" s="942"/>
      <c r="D532" s="942"/>
      <c r="E532" s="1086"/>
      <c r="F532" s="1001"/>
      <c r="G532" s="984"/>
      <c r="H532" s="984"/>
      <c r="I532" s="984"/>
      <c r="J532" s="984"/>
      <c r="K532" s="984"/>
      <c r="L532" s="1002"/>
      <c r="M532" s="1048"/>
      <c r="N532" s="984"/>
      <c r="O532" s="984"/>
      <c r="P532" s="984"/>
      <c r="Q532" s="984"/>
      <c r="R532" s="984"/>
      <c r="S532" s="984"/>
      <c r="T532" s="410"/>
      <c r="U532" s="471"/>
      <c r="V532" s="471"/>
      <c r="W532" s="471"/>
      <c r="X532" s="184"/>
      <c r="Y532" s="955" t="s">
        <v>522</v>
      </c>
      <c r="Z532" s="956"/>
      <c r="AA532" s="956"/>
      <c r="AB532" s="956"/>
      <c r="AC532" s="956"/>
      <c r="AD532" s="916"/>
      <c r="AE532" s="916"/>
      <c r="AF532" s="916"/>
      <c r="AG532" s="916"/>
      <c r="AH532" s="916"/>
      <c r="AI532" s="916"/>
      <c r="AJ532" s="916"/>
      <c r="AK532" s="957"/>
      <c r="AL532" s="33"/>
      <c r="AM532" s="33"/>
      <c r="AN532" s="33"/>
      <c r="AO532" s="33"/>
      <c r="AP532" s="31"/>
      <c r="AQ532" s="31"/>
      <c r="AR532" s="31"/>
      <c r="AS532" s="39"/>
      <c r="AT532" s="31"/>
      <c r="AU532" s="31"/>
      <c r="AV532" s="31"/>
      <c r="AW532" s="33"/>
      <c r="AX532" s="33"/>
      <c r="AY532" s="33"/>
      <c r="AZ532" s="33"/>
      <c r="BA532" s="33"/>
      <c r="BB532" s="31"/>
      <c r="BC532" s="31"/>
      <c r="BD532" s="31"/>
      <c r="BE532" s="31"/>
      <c r="BF532" s="33"/>
      <c r="BG532" s="425"/>
      <c r="BH532" s="425"/>
    </row>
    <row r="533" spans="1:60" s="436" customFormat="1" ht="15.75">
      <c r="A533" s="941" t="s">
        <v>193</v>
      </c>
      <c r="B533" s="942"/>
      <c r="C533" s="942"/>
      <c r="D533" s="942"/>
      <c r="E533" s="1086"/>
      <c r="F533" s="1001"/>
      <c r="G533" s="984"/>
      <c r="H533" s="984"/>
      <c r="I533" s="984"/>
      <c r="J533" s="984"/>
      <c r="K533" s="984"/>
      <c r="L533" s="1002"/>
      <c r="M533" s="1048"/>
      <c r="N533" s="984"/>
      <c r="O533" s="984"/>
      <c r="P533" s="984"/>
      <c r="Q533" s="984"/>
      <c r="R533" s="984"/>
      <c r="S533" s="984"/>
      <c r="T533" s="410"/>
      <c r="U533" s="471"/>
      <c r="V533" s="471"/>
      <c r="W533" s="471"/>
      <c r="X533" s="184"/>
      <c r="Y533" s="955" t="s">
        <v>124</v>
      </c>
      <c r="Z533" s="956"/>
      <c r="AA533" s="956"/>
      <c r="AB533" s="956"/>
      <c r="AC533" s="956"/>
      <c r="AD533" s="916"/>
      <c r="AE533" s="916"/>
      <c r="AF533" s="916"/>
      <c r="AG533" s="916"/>
      <c r="AH533" s="916"/>
      <c r="AI533" s="916"/>
      <c r="AJ533" s="916"/>
      <c r="AK533" s="957"/>
      <c r="AL533" s="33"/>
      <c r="AM533" s="33"/>
      <c r="AN533" s="33"/>
      <c r="AO533" s="33"/>
      <c r="AP533" s="31"/>
      <c r="AQ533" s="31"/>
      <c r="AR533" s="31"/>
      <c r="AS533" s="39"/>
      <c r="AT533" s="31"/>
      <c r="AU533" s="31"/>
      <c r="AV533" s="31"/>
      <c r="AW533" s="33"/>
      <c r="AX533" s="33"/>
      <c r="AY533" s="33"/>
      <c r="AZ533" s="33"/>
      <c r="BA533" s="33"/>
      <c r="BB533" s="31"/>
      <c r="BC533" s="31"/>
      <c r="BD533" s="31"/>
      <c r="BE533" s="31"/>
      <c r="BF533" s="33"/>
      <c r="BG533" s="425"/>
      <c r="BH533" s="425"/>
    </row>
    <row r="534" spans="1:60" s="436" customFormat="1" ht="16.5" thickBot="1">
      <c r="A534" s="941" t="s">
        <v>194</v>
      </c>
      <c r="B534" s="942"/>
      <c r="C534" s="942"/>
      <c r="D534" s="942"/>
      <c r="E534" s="1086"/>
      <c r="F534" s="1001"/>
      <c r="G534" s="984"/>
      <c r="H534" s="984"/>
      <c r="I534" s="984"/>
      <c r="J534" s="984"/>
      <c r="K534" s="984"/>
      <c r="L534" s="1002"/>
      <c r="M534" s="1048"/>
      <c r="N534" s="984"/>
      <c r="O534" s="984"/>
      <c r="P534" s="984"/>
      <c r="Q534" s="984"/>
      <c r="R534" s="984"/>
      <c r="S534" s="984"/>
      <c r="T534" s="410"/>
      <c r="U534" s="471"/>
      <c r="V534" s="471"/>
      <c r="W534" s="471"/>
      <c r="X534" s="184"/>
      <c r="Y534" s="955" t="s">
        <v>125</v>
      </c>
      <c r="Z534" s="956"/>
      <c r="AA534" s="956"/>
      <c r="AB534" s="956"/>
      <c r="AC534" s="956"/>
      <c r="AD534" s="916"/>
      <c r="AE534" s="916"/>
      <c r="AF534" s="916"/>
      <c r="AG534" s="916"/>
      <c r="AH534" s="916"/>
      <c r="AI534" s="916"/>
      <c r="AJ534" s="916"/>
      <c r="AK534" s="957"/>
      <c r="AL534" s="33"/>
      <c r="AM534" s="33"/>
      <c r="AN534" s="33"/>
      <c r="AO534" s="33"/>
      <c r="AP534" s="31"/>
      <c r="AQ534" s="31"/>
      <c r="AR534" s="31"/>
      <c r="AS534" s="39"/>
      <c r="AT534" s="31"/>
      <c r="AU534" s="31"/>
      <c r="AV534" s="31"/>
      <c r="AW534" s="33"/>
      <c r="AX534" s="33"/>
      <c r="AY534" s="33"/>
      <c r="AZ534" s="33"/>
      <c r="BA534" s="33"/>
      <c r="BB534" s="31"/>
      <c r="BC534" s="31"/>
      <c r="BD534" s="31"/>
      <c r="BE534" s="31"/>
      <c r="BF534" s="33"/>
      <c r="BG534" s="425"/>
      <c r="BH534" s="425"/>
    </row>
    <row r="535" spans="1:60" s="436" customFormat="1" ht="16.5" thickBot="1">
      <c r="A535" s="1206" t="s">
        <v>331</v>
      </c>
      <c r="B535" s="1206"/>
      <c r="C535" s="1206"/>
      <c r="D535" s="1206"/>
      <c r="E535" s="1207"/>
      <c r="F535" s="1358">
        <f>SUM(F532:L534)</f>
        <v>0</v>
      </c>
      <c r="G535" s="1359"/>
      <c r="H535" s="1359"/>
      <c r="I535" s="1359"/>
      <c r="J535" s="1359"/>
      <c r="K535" s="1359"/>
      <c r="L535" s="1359"/>
      <c r="M535" s="1370">
        <f>SUM(M532:S534)</f>
        <v>0</v>
      </c>
      <c r="N535" s="1359"/>
      <c r="O535" s="1359"/>
      <c r="P535" s="1359"/>
      <c r="Q535" s="1359"/>
      <c r="R535" s="1359"/>
      <c r="S535" s="1359"/>
      <c r="T535" s="410"/>
      <c r="U535" s="472"/>
      <c r="V535" s="472"/>
      <c r="W535" s="188"/>
      <c r="X535" s="184"/>
      <c r="Y535" s="955" t="s">
        <v>103</v>
      </c>
      <c r="Z535" s="956"/>
      <c r="AA535" s="956"/>
      <c r="AB535" s="956"/>
      <c r="AC535" s="956"/>
      <c r="AD535" s="916">
        <v>133</v>
      </c>
      <c r="AE535" s="916"/>
      <c r="AF535" s="916"/>
      <c r="AG535" s="916"/>
      <c r="AH535" s="916"/>
      <c r="AI535" s="916"/>
      <c r="AJ535" s="916"/>
      <c r="AK535" s="957"/>
      <c r="AL535" s="33"/>
      <c r="AM535" s="33"/>
      <c r="AN535" s="33"/>
      <c r="AO535" s="33"/>
      <c r="AP535" s="31"/>
      <c r="AQ535" s="31"/>
      <c r="AR535" s="31"/>
      <c r="AS535" s="39"/>
      <c r="AT535" s="31"/>
      <c r="AU535" s="31"/>
      <c r="AV535" s="31"/>
      <c r="AW535" s="33"/>
      <c r="AX535" s="33"/>
      <c r="AY535" s="33"/>
      <c r="AZ535" s="33"/>
      <c r="BA535" s="33"/>
      <c r="BB535" s="31"/>
      <c r="BC535" s="31"/>
      <c r="BD535" s="31"/>
      <c r="BE535" s="31"/>
      <c r="BF535" s="33"/>
      <c r="BG535" s="425"/>
      <c r="BH535" s="425"/>
    </row>
    <row r="536" spans="1:60" s="436" customFormat="1" ht="18.75" customHeight="1" thickTop="1" thickBot="1">
      <c r="A536" s="1320" t="s">
        <v>1468</v>
      </c>
      <c r="B536" s="1321"/>
      <c r="C536" s="1321"/>
      <c r="D536" s="1321"/>
      <c r="E536" s="1322"/>
      <c r="F536" s="1343">
        <f>F491+F500+F507+F513+F517+F526+F531+F535</f>
        <v>195520.55</v>
      </c>
      <c r="G536" s="1344"/>
      <c r="H536" s="1344"/>
      <c r="I536" s="1344"/>
      <c r="J536" s="1344"/>
      <c r="K536" s="1344"/>
      <c r="L536" s="1344"/>
      <c r="M536" s="1344">
        <f>M491+M500+M507+M513+M517+M526+M531+M535</f>
        <v>12185.099999999999</v>
      </c>
      <c r="N536" s="1344"/>
      <c r="O536" s="1344"/>
      <c r="P536" s="1344"/>
      <c r="Q536" s="1344"/>
      <c r="R536" s="1344"/>
      <c r="S536" s="1657"/>
      <c r="T536" s="410"/>
      <c r="U536" s="472"/>
      <c r="V536" s="472"/>
      <c r="W536" s="188"/>
      <c r="X536" s="184"/>
      <c r="Y536" s="955" t="s">
        <v>104</v>
      </c>
      <c r="Z536" s="956"/>
      <c r="AA536" s="956"/>
      <c r="AB536" s="956"/>
      <c r="AC536" s="956"/>
      <c r="AD536" s="953">
        <f>SUM(AD537:AK543)</f>
        <v>0</v>
      </c>
      <c r="AE536" s="953"/>
      <c r="AF536" s="953"/>
      <c r="AG536" s="953"/>
      <c r="AH536" s="953"/>
      <c r="AI536" s="953"/>
      <c r="AJ536" s="953"/>
      <c r="AK536" s="954"/>
      <c r="AL536" s="33"/>
      <c r="AM536" s="33"/>
      <c r="AN536" s="33"/>
      <c r="AO536" s="33"/>
      <c r="AP536" s="31"/>
      <c r="AQ536" s="31"/>
      <c r="AR536" s="31"/>
      <c r="AS536" s="39"/>
      <c r="AT536" s="31"/>
      <c r="AU536" s="31"/>
      <c r="AV536" s="31"/>
      <c r="AW536" s="33"/>
      <c r="AX536" s="33"/>
      <c r="AY536" s="33"/>
      <c r="AZ536" s="33"/>
      <c r="BA536" s="33"/>
      <c r="BB536" s="31"/>
      <c r="BC536" s="31"/>
      <c r="BD536" s="31"/>
      <c r="BE536" s="31"/>
      <c r="BF536" s="33"/>
      <c r="BG536" s="425"/>
      <c r="BH536" s="425"/>
    </row>
    <row r="537" spans="1:60" s="436" customFormat="1" ht="16.5" thickTop="1">
      <c r="A537" s="472"/>
      <c r="B537" s="472"/>
      <c r="C537" s="472"/>
      <c r="D537" s="472"/>
      <c r="E537" s="472"/>
      <c r="F537" s="472"/>
      <c r="G537" s="472"/>
      <c r="H537" s="472"/>
      <c r="I537" s="472"/>
      <c r="J537" s="472"/>
      <c r="K537" s="472"/>
      <c r="L537" s="472"/>
      <c r="M537" s="472"/>
      <c r="N537" s="472"/>
      <c r="O537" s="472"/>
      <c r="P537" s="472"/>
      <c r="Q537" s="472"/>
      <c r="R537" s="472"/>
      <c r="S537" s="472"/>
      <c r="T537" s="410"/>
      <c r="U537" s="472"/>
      <c r="V537" s="472"/>
      <c r="W537" s="188"/>
      <c r="X537" s="184"/>
      <c r="Y537" s="955" t="s">
        <v>187</v>
      </c>
      <c r="Z537" s="956"/>
      <c r="AA537" s="956"/>
      <c r="AB537" s="956"/>
      <c r="AC537" s="956"/>
      <c r="AD537" s="916"/>
      <c r="AE537" s="916"/>
      <c r="AF537" s="916"/>
      <c r="AG537" s="916"/>
      <c r="AH537" s="916"/>
      <c r="AI537" s="916"/>
      <c r="AJ537" s="916"/>
      <c r="AK537" s="957"/>
      <c r="AL537" s="33"/>
      <c r="AM537" s="33"/>
      <c r="AN537" s="33"/>
      <c r="AO537" s="33"/>
      <c r="AP537" s="31"/>
      <c r="AQ537" s="31"/>
      <c r="AR537" s="31"/>
      <c r="AS537" s="39"/>
      <c r="AT537" s="31"/>
      <c r="AU537" s="31"/>
      <c r="AV537" s="31"/>
      <c r="AW537" s="33"/>
      <c r="AX537" s="33"/>
      <c r="AY537" s="33"/>
      <c r="AZ537" s="33"/>
      <c r="BA537" s="33"/>
      <c r="BB537" s="31"/>
      <c r="BC537" s="31"/>
      <c r="BD537" s="31"/>
      <c r="BE537" s="31"/>
      <c r="BF537" s="33"/>
      <c r="BG537" s="425"/>
      <c r="BH537" s="425"/>
    </row>
    <row r="538" spans="1:60" s="436" customFormat="1" ht="15.75">
      <c r="A538" s="941" t="s">
        <v>127</v>
      </c>
      <c r="B538" s="942"/>
      <c r="C538" s="942"/>
      <c r="D538" s="942"/>
      <c r="E538" s="1086"/>
      <c r="F538" s="1001"/>
      <c r="G538" s="984"/>
      <c r="H538" s="984"/>
      <c r="I538" s="984"/>
      <c r="J538" s="984"/>
      <c r="K538" s="984"/>
      <c r="L538" s="1002"/>
      <c r="M538" s="1048"/>
      <c r="N538" s="984"/>
      <c r="O538" s="984"/>
      <c r="P538" s="984"/>
      <c r="Q538" s="984"/>
      <c r="R538" s="984"/>
      <c r="S538" s="984"/>
      <c r="T538" s="410"/>
      <c r="U538" s="471"/>
      <c r="V538" s="188"/>
      <c r="W538" s="188"/>
      <c r="X538" s="184"/>
      <c r="Y538" s="955" t="s">
        <v>188</v>
      </c>
      <c r="Z538" s="956"/>
      <c r="AA538" s="956"/>
      <c r="AB538" s="956"/>
      <c r="AC538" s="956"/>
      <c r="AD538" s="916"/>
      <c r="AE538" s="916"/>
      <c r="AF538" s="916"/>
      <c r="AG538" s="916"/>
      <c r="AH538" s="916"/>
      <c r="AI538" s="916"/>
      <c r="AJ538" s="916"/>
      <c r="AK538" s="957"/>
      <c r="AL538" s="33"/>
      <c r="AM538" s="33"/>
      <c r="AN538" s="33"/>
      <c r="AO538" s="33"/>
      <c r="AP538" s="31"/>
      <c r="AQ538" s="31"/>
      <c r="AR538" s="31"/>
      <c r="AS538" s="39"/>
      <c r="AT538" s="31"/>
      <c r="AU538" s="31"/>
      <c r="AV538" s="31"/>
      <c r="AW538" s="33"/>
      <c r="AX538" s="33"/>
      <c r="AY538" s="33"/>
      <c r="AZ538" s="33"/>
      <c r="BA538" s="33"/>
      <c r="BB538" s="31"/>
      <c r="BC538" s="31"/>
      <c r="BD538" s="31"/>
      <c r="BE538" s="31"/>
      <c r="BF538" s="33"/>
      <c r="BG538" s="425"/>
      <c r="BH538" s="425"/>
    </row>
    <row r="539" spans="1:60" s="436" customFormat="1" ht="15.75">
      <c r="A539" s="941" t="s">
        <v>346</v>
      </c>
      <c r="B539" s="942"/>
      <c r="C539" s="942"/>
      <c r="D539" s="942"/>
      <c r="E539" s="1086"/>
      <c r="F539" s="1001"/>
      <c r="G539" s="984"/>
      <c r="H539" s="984"/>
      <c r="I539" s="984"/>
      <c r="J539" s="984"/>
      <c r="K539" s="984"/>
      <c r="L539" s="1002"/>
      <c r="M539" s="1048"/>
      <c r="N539" s="984"/>
      <c r="O539" s="984"/>
      <c r="P539" s="984"/>
      <c r="Q539" s="984"/>
      <c r="R539" s="984"/>
      <c r="S539" s="984"/>
      <c r="T539" s="410"/>
      <c r="U539" s="471"/>
      <c r="V539" s="188"/>
      <c r="W539" s="188"/>
      <c r="X539" s="184"/>
      <c r="Y539" s="955" t="s">
        <v>189</v>
      </c>
      <c r="Z539" s="956"/>
      <c r="AA539" s="956"/>
      <c r="AB539" s="956"/>
      <c r="AC539" s="956"/>
      <c r="AD539" s="916"/>
      <c r="AE539" s="916"/>
      <c r="AF539" s="916"/>
      <c r="AG539" s="916"/>
      <c r="AH539" s="916"/>
      <c r="AI539" s="916"/>
      <c r="AJ539" s="916"/>
      <c r="AK539" s="957"/>
      <c r="AL539" s="33"/>
      <c r="AM539" s="33"/>
      <c r="AN539" s="33"/>
      <c r="AO539" s="33"/>
      <c r="AP539" s="31"/>
      <c r="AQ539" s="31"/>
      <c r="AR539" s="31"/>
      <c r="AS539" s="39"/>
      <c r="AT539" s="31"/>
      <c r="AU539" s="31"/>
      <c r="AV539" s="31"/>
      <c r="AW539" s="33"/>
      <c r="AX539" s="33"/>
      <c r="AY539" s="33"/>
      <c r="AZ539" s="33"/>
      <c r="BA539" s="33"/>
      <c r="BB539" s="31"/>
      <c r="BC539" s="31"/>
      <c r="BD539" s="31"/>
      <c r="BE539" s="31"/>
      <c r="BF539" s="33"/>
      <c r="BG539" s="425"/>
      <c r="BH539" s="425"/>
    </row>
    <row r="540" spans="1:60" s="436" customFormat="1" ht="15.75">
      <c r="A540" s="941" t="s">
        <v>128</v>
      </c>
      <c r="B540" s="942"/>
      <c r="C540" s="942"/>
      <c r="D540" s="942"/>
      <c r="E540" s="1086"/>
      <c r="F540" s="1001"/>
      <c r="G540" s="984"/>
      <c r="H540" s="984"/>
      <c r="I540" s="984"/>
      <c r="J540" s="984"/>
      <c r="K540" s="984"/>
      <c r="L540" s="1002"/>
      <c r="M540" s="1048"/>
      <c r="N540" s="984"/>
      <c r="O540" s="984"/>
      <c r="P540" s="984"/>
      <c r="Q540" s="984"/>
      <c r="R540" s="984"/>
      <c r="S540" s="984"/>
      <c r="T540" s="410"/>
      <c r="U540" s="471"/>
      <c r="V540" s="188"/>
      <c r="W540" s="188"/>
      <c r="X540" s="184"/>
      <c r="Y540" s="955" t="s">
        <v>491</v>
      </c>
      <c r="Z540" s="956"/>
      <c r="AA540" s="956"/>
      <c r="AB540" s="956"/>
      <c r="AC540" s="956"/>
      <c r="AD540" s="916"/>
      <c r="AE540" s="916"/>
      <c r="AF540" s="916"/>
      <c r="AG540" s="916"/>
      <c r="AH540" s="916"/>
      <c r="AI540" s="916"/>
      <c r="AJ540" s="916"/>
      <c r="AK540" s="957"/>
      <c r="AL540" s="33"/>
      <c r="AM540" s="33"/>
      <c r="AN540" s="33"/>
      <c r="AO540" s="33"/>
      <c r="AP540" s="31"/>
      <c r="AQ540" s="31"/>
      <c r="AR540" s="31"/>
      <c r="AS540" s="39"/>
      <c r="AT540" s="31"/>
      <c r="AU540" s="31"/>
      <c r="AV540" s="31"/>
      <c r="AW540" s="33"/>
      <c r="AX540" s="33"/>
      <c r="AY540" s="33"/>
      <c r="AZ540" s="33"/>
      <c r="BA540" s="33"/>
      <c r="BB540" s="31"/>
      <c r="BC540" s="31"/>
      <c r="BD540" s="31"/>
      <c r="BE540" s="31"/>
      <c r="BF540" s="33"/>
      <c r="BG540" s="425"/>
      <c r="BH540" s="425"/>
    </row>
    <row r="541" spans="1:60" s="436" customFormat="1" ht="15.75">
      <c r="A541" s="941" t="s">
        <v>195</v>
      </c>
      <c r="B541" s="942"/>
      <c r="C541" s="942"/>
      <c r="D541" s="942"/>
      <c r="E541" s="1086"/>
      <c r="F541" s="1001"/>
      <c r="G541" s="984"/>
      <c r="H541" s="984"/>
      <c r="I541" s="984"/>
      <c r="J541" s="984"/>
      <c r="K541" s="984"/>
      <c r="L541" s="1002"/>
      <c r="M541" s="1048"/>
      <c r="N541" s="984"/>
      <c r="O541" s="984"/>
      <c r="P541" s="984"/>
      <c r="Q541" s="984"/>
      <c r="R541" s="984"/>
      <c r="S541" s="984"/>
      <c r="T541" s="410"/>
      <c r="U541" s="471"/>
      <c r="V541" s="188"/>
      <c r="W541" s="188"/>
      <c r="X541" s="184"/>
      <c r="Y541" s="955" t="s">
        <v>126</v>
      </c>
      <c r="Z541" s="956"/>
      <c r="AA541" s="956"/>
      <c r="AB541" s="956"/>
      <c r="AC541" s="956"/>
      <c r="AD541" s="916"/>
      <c r="AE541" s="916"/>
      <c r="AF541" s="916"/>
      <c r="AG541" s="916"/>
      <c r="AH541" s="916"/>
      <c r="AI541" s="916"/>
      <c r="AJ541" s="916"/>
      <c r="AK541" s="957"/>
      <c r="AL541" s="33"/>
      <c r="AM541" s="33"/>
      <c r="AN541" s="33"/>
      <c r="AO541" s="33"/>
      <c r="AP541" s="31"/>
      <c r="AQ541" s="31"/>
      <c r="AR541" s="31"/>
      <c r="AS541" s="39"/>
      <c r="AT541" s="31"/>
      <c r="AU541" s="31"/>
      <c r="AV541" s="31"/>
      <c r="AW541" s="33"/>
      <c r="AX541" s="33"/>
      <c r="AY541" s="33"/>
      <c r="AZ541" s="33"/>
      <c r="BA541" s="33"/>
      <c r="BB541" s="31"/>
      <c r="BC541" s="31"/>
      <c r="BD541" s="31"/>
      <c r="BE541" s="31"/>
      <c r="BF541" s="33"/>
      <c r="BG541" s="425"/>
      <c r="BH541" s="425"/>
    </row>
    <row r="542" spans="1:60" s="436" customFormat="1" ht="15.75">
      <c r="A542" s="941" t="s">
        <v>953</v>
      </c>
      <c r="B542" s="942"/>
      <c r="C542" s="942"/>
      <c r="D542" s="942"/>
      <c r="E542" s="1086"/>
      <c r="F542" s="1001"/>
      <c r="G542" s="984"/>
      <c r="H542" s="984"/>
      <c r="I542" s="984"/>
      <c r="J542" s="984"/>
      <c r="K542" s="984"/>
      <c r="L542" s="1002"/>
      <c r="M542" s="1048"/>
      <c r="N542" s="984"/>
      <c r="O542" s="984"/>
      <c r="P542" s="984"/>
      <c r="Q542" s="984"/>
      <c r="R542" s="984"/>
      <c r="S542" s="984"/>
      <c r="T542" s="410"/>
      <c r="U542" s="471"/>
      <c r="V542" s="188"/>
      <c r="W542" s="188"/>
      <c r="X542" s="184"/>
      <c r="Y542" s="955" t="s">
        <v>489</v>
      </c>
      <c r="Z542" s="956"/>
      <c r="AA542" s="956"/>
      <c r="AB542" s="956"/>
      <c r="AC542" s="956"/>
      <c r="AD542" s="916"/>
      <c r="AE542" s="916"/>
      <c r="AF542" s="916"/>
      <c r="AG542" s="916"/>
      <c r="AH542" s="916"/>
      <c r="AI542" s="916"/>
      <c r="AJ542" s="916"/>
      <c r="AK542" s="957"/>
      <c r="AL542" s="33"/>
      <c r="AM542" s="33"/>
      <c r="AN542" s="33"/>
      <c r="AO542" s="33"/>
      <c r="AP542" s="31"/>
      <c r="AQ542" s="31"/>
      <c r="AR542" s="31"/>
      <c r="AS542" s="39"/>
      <c r="AT542" s="31"/>
      <c r="AU542" s="31"/>
      <c r="AV542" s="31"/>
      <c r="AW542" s="33"/>
      <c r="AX542" s="33"/>
      <c r="AY542" s="33"/>
      <c r="AZ542" s="33"/>
      <c r="BA542" s="33"/>
      <c r="BB542" s="31"/>
      <c r="BC542" s="31"/>
      <c r="BD542" s="31"/>
      <c r="BE542" s="31"/>
      <c r="BF542" s="33"/>
      <c r="BG542" s="425"/>
      <c r="BH542" s="425"/>
    </row>
    <row r="543" spans="1:60" s="436" customFormat="1" ht="16.5" thickBot="1">
      <c r="A543" s="1423" t="s">
        <v>952</v>
      </c>
      <c r="B543" s="1424"/>
      <c r="C543" s="1424"/>
      <c r="D543" s="1424"/>
      <c r="E543" s="1425"/>
      <c r="F543" s="1001"/>
      <c r="G543" s="984"/>
      <c r="H543" s="984"/>
      <c r="I543" s="984"/>
      <c r="J543" s="984"/>
      <c r="K543" s="984"/>
      <c r="L543" s="1002"/>
      <c r="M543" s="1064"/>
      <c r="N543" s="1301"/>
      <c r="O543" s="1301"/>
      <c r="P543" s="1301"/>
      <c r="Q543" s="1301"/>
      <c r="R543" s="1301"/>
      <c r="S543" s="1301"/>
      <c r="T543" s="410"/>
      <c r="U543" s="471"/>
      <c r="V543" s="188"/>
      <c r="W543" s="188"/>
      <c r="X543" s="184"/>
      <c r="Y543" s="955" t="s">
        <v>105</v>
      </c>
      <c r="Z543" s="956"/>
      <c r="AA543" s="956"/>
      <c r="AB543" s="956"/>
      <c r="AC543" s="956"/>
      <c r="AD543" s="916"/>
      <c r="AE543" s="916"/>
      <c r="AF543" s="916"/>
      <c r="AG543" s="916"/>
      <c r="AH543" s="916"/>
      <c r="AI543" s="916"/>
      <c r="AJ543" s="916"/>
      <c r="AK543" s="957"/>
      <c r="AL543" s="33"/>
      <c r="AM543" s="33"/>
      <c r="AN543" s="33"/>
      <c r="AO543" s="33"/>
      <c r="AP543" s="31"/>
      <c r="AQ543" s="31"/>
      <c r="AR543" s="31"/>
      <c r="AS543" s="39"/>
      <c r="AT543" s="31"/>
      <c r="AU543" s="31"/>
      <c r="AV543" s="31"/>
      <c r="AW543" s="33"/>
      <c r="AX543" s="33"/>
      <c r="AY543" s="33"/>
      <c r="AZ543" s="33"/>
      <c r="BA543" s="33"/>
      <c r="BB543" s="31"/>
      <c r="BC543" s="31"/>
      <c r="BD543" s="31"/>
      <c r="BE543" s="31"/>
      <c r="BF543" s="33"/>
      <c r="BG543" s="425"/>
      <c r="BH543" s="425"/>
    </row>
    <row r="544" spans="1:60" s="436" customFormat="1" ht="18.75" customHeight="1" thickTop="1" thickBot="1">
      <c r="A544" s="1320" t="s">
        <v>391</v>
      </c>
      <c r="B544" s="1321"/>
      <c r="C544" s="1321"/>
      <c r="D544" s="1321"/>
      <c r="E544" s="1322"/>
      <c r="F544" s="1701">
        <f>SUM(F538:L543)</f>
        <v>0</v>
      </c>
      <c r="G544" s="1685"/>
      <c r="H544" s="1685"/>
      <c r="I544" s="1685"/>
      <c r="J544" s="1685"/>
      <c r="K544" s="1685"/>
      <c r="L544" s="1685"/>
      <c r="M544" s="1684">
        <f>SUM(M538:S543)</f>
        <v>0</v>
      </c>
      <c r="N544" s="1685"/>
      <c r="O544" s="1685"/>
      <c r="P544" s="1685"/>
      <c r="Q544" s="1685"/>
      <c r="R544" s="1685"/>
      <c r="S544" s="1685"/>
      <c r="T544" s="410"/>
      <c r="U544" s="471"/>
      <c r="V544" s="189"/>
      <c r="W544" s="188"/>
      <c r="X544" s="184"/>
      <c r="Y544" s="955" t="s">
        <v>190</v>
      </c>
      <c r="Z544" s="956"/>
      <c r="AA544" s="956"/>
      <c r="AB544" s="956"/>
      <c r="AC544" s="956"/>
      <c r="AD544" s="916"/>
      <c r="AE544" s="916"/>
      <c r="AF544" s="916"/>
      <c r="AG544" s="916"/>
      <c r="AH544" s="916"/>
      <c r="AI544" s="916"/>
      <c r="AJ544" s="916"/>
      <c r="AK544" s="957"/>
      <c r="AL544" s="33"/>
      <c r="AM544" s="33"/>
      <c r="AN544" s="33"/>
      <c r="AO544" s="33"/>
      <c r="AP544" s="31"/>
      <c r="AQ544" s="31"/>
      <c r="AR544" s="31"/>
      <c r="AS544" s="39"/>
      <c r="AT544" s="31"/>
      <c r="AU544" s="31"/>
      <c r="AV544" s="31"/>
      <c r="AW544" s="33"/>
      <c r="AX544" s="33"/>
      <c r="AY544" s="33"/>
      <c r="AZ544" s="33"/>
      <c r="BA544" s="33"/>
      <c r="BB544" s="55"/>
      <c r="BC544" s="31"/>
      <c r="BD544" s="31"/>
      <c r="BE544" s="31"/>
      <c r="BF544" s="33"/>
      <c r="BG544" s="425"/>
      <c r="BH544" s="425"/>
    </row>
    <row r="545" spans="1:60" s="436" customFormat="1" ht="16.5" thickTop="1">
      <c r="A545" s="472"/>
      <c r="B545" s="472"/>
      <c r="C545" s="472"/>
      <c r="D545" s="472"/>
      <c r="E545" s="472"/>
      <c r="F545" s="472"/>
      <c r="G545" s="472"/>
      <c r="H545" s="472"/>
      <c r="I545" s="472"/>
      <c r="J545" s="472"/>
      <c r="K545" s="472"/>
      <c r="L545" s="472"/>
      <c r="M545" s="472"/>
      <c r="N545" s="472"/>
      <c r="O545" s="472"/>
      <c r="P545" s="472"/>
      <c r="Q545" s="472"/>
      <c r="R545" s="472"/>
      <c r="S545" s="472"/>
      <c r="T545" s="410"/>
      <c r="U545" s="472"/>
      <c r="V545" s="472"/>
      <c r="W545" s="188"/>
      <c r="X545" s="184"/>
      <c r="Y545" s="955" t="s">
        <v>191</v>
      </c>
      <c r="Z545" s="956"/>
      <c r="AA545" s="956"/>
      <c r="AB545" s="956"/>
      <c r="AC545" s="956"/>
      <c r="AD545" s="916"/>
      <c r="AE545" s="916"/>
      <c r="AF545" s="916"/>
      <c r="AG545" s="916"/>
      <c r="AH545" s="916"/>
      <c r="AI545" s="916"/>
      <c r="AJ545" s="916"/>
      <c r="AK545" s="957"/>
      <c r="AL545" s="33"/>
      <c r="AM545" s="33"/>
      <c r="AN545" s="33"/>
      <c r="AO545" s="33"/>
      <c r="AP545" s="31"/>
      <c r="AQ545" s="31"/>
      <c r="AR545" s="31"/>
      <c r="AS545" s="39"/>
      <c r="AT545" s="31"/>
      <c r="AU545" s="31"/>
      <c r="AV545" s="31"/>
      <c r="AW545" s="33"/>
      <c r="AX545" s="33"/>
      <c r="AY545" s="33"/>
      <c r="AZ545" s="33"/>
      <c r="BA545" s="33"/>
      <c r="BB545" s="31"/>
      <c r="BC545" s="31"/>
      <c r="BD545" s="31"/>
      <c r="BE545" s="31"/>
      <c r="BF545" s="33"/>
      <c r="BG545" s="425"/>
      <c r="BH545" s="425"/>
    </row>
    <row r="546" spans="1:60" s="436" customFormat="1" ht="15.75">
      <c r="A546" s="941" t="s">
        <v>1102</v>
      </c>
      <c r="B546" s="942"/>
      <c r="C546" s="942"/>
      <c r="D546" s="942"/>
      <c r="E546" s="1086"/>
      <c r="F546" s="1001">
        <v>96233.49</v>
      </c>
      <c r="G546" s="984"/>
      <c r="H546" s="984"/>
      <c r="I546" s="984"/>
      <c r="J546" s="984"/>
      <c r="K546" s="984"/>
      <c r="L546" s="1002"/>
      <c r="M546" s="1048"/>
      <c r="N546" s="984"/>
      <c r="O546" s="984"/>
      <c r="P546" s="984"/>
      <c r="Q546" s="984"/>
      <c r="R546" s="984"/>
      <c r="S546" s="984"/>
      <c r="T546" s="410"/>
      <c r="U546" s="471"/>
      <c r="V546" s="471"/>
      <c r="W546" s="471"/>
      <c r="X546" s="184"/>
      <c r="Y546" s="955" t="s">
        <v>933</v>
      </c>
      <c r="Z546" s="956"/>
      <c r="AA546" s="956"/>
      <c r="AB546" s="956"/>
      <c r="AC546" s="956"/>
      <c r="AD546" s="916"/>
      <c r="AE546" s="916"/>
      <c r="AF546" s="916"/>
      <c r="AG546" s="916"/>
      <c r="AH546" s="916"/>
      <c r="AI546" s="916"/>
      <c r="AJ546" s="916"/>
      <c r="AK546" s="957"/>
      <c r="AL546" s="33"/>
      <c r="AM546" s="33"/>
      <c r="AN546" s="33"/>
      <c r="AO546" s="33"/>
      <c r="AP546" s="31"/>
      <c r="AQ546" s="31"/>
      <c r="AR546" s="31"/>
      <c r="AS546" s="39"/>
      <c r="AT546" s="31"/>
      <c r="AU546" s="31"/>
      <c r="AV546" s="31"/>
      <c r="AW546" s="33"/>
      <c r="AX546" s="33"/>
      <c r="AY546" s="33"/>
      <c r="AZ546" s="33"/>
      <c r="BA546" s="33"/>
      <c r="BB546" s="135"/>
      <c r="BC546" s="31"/>
      <c r="BD546" s="31"/>
      <c r="BE546" s="31"/>
      <c r="BF546" s="33"/>
      <c r="BG546" s="425"/>
      <c r="BH546" s="425"/>
    </row>
    <row r="547" spans="1:60" s="436" customFormat="1" ht="15.75">
      <c r="A547" s="941" t="s">
        <v>64</v>
      </c>
      <c r="B547" s="942"/>
      <c r="C547" s="942"/>
      <c r="D547" s="942"/>
      <c r="E547" s="1086"/>
      <c r="F547" s="1001"/>
      <c r="G547" s="984"/>
      <c r="H547" s="984"/>
      <c r="I547" s="984"/>
      <c r="J547" s="984"/>
      <c r="K547" s="984"/>
      <c r="L547" s="1002"/>
      <c r="M547" s="1048"/>
      <c r="N547" s="984"/>
      <c r="O547" s="984"/>
      <c r="P547" s="984"/>
      <c r="Q547" s="984"/>
      <c r="R547" s="984"/>
      <c r="S547" s="984"/>
      <c r="T547" s="410"/>
      <c r="U547" s="471"/>
      <c r="V547" s="471"/>
      <c r="W547" s="471"/>
      <c r="X547" s="184"/>
      <c r="Y547" s="955" t="s">
        <v>935</v>
      </c>
      <c r="Z547" s="956"/>
      <c r="AA547" s="956"/>
      <c r="AB547" s="956"/>
      <c r="AC547" s="956"/>
      <c r="AD547" s="916"/>
      <c r="AE547" s="916"/>
      <c r="AF547" s="916"/>
      <c r="AG547" s="916"/>
      <c r="AH547" s="916"/>
      <c r="AI547" s="916"/>
      <c r="AJ547" s="916"/>
      <c r="AK547" s="957"/>
      <c r="AL547" s="33"/>
      <c r="AM547" s="33"/>
      <c r="AN547" s="33"/>
      <c r="AO547" s="33"/>
      <c r="AP547" s="31"/>
      <c r="AQ547" s="31"/>
      <c r="AR547" s="31"/>
      <c r="AS547" s="39"/>
      <c r="AT547" s="31"/>
      <c r="AU547" s="31"/>
      <c r="AV547" s="31"/>
      <c r="AW547" s="33"/>
      <c r="AX547" s="33"/>
      <c r="AY547" s="33"/>
      <c r="AZ547" s="33"/>
      <c r="BA547" s="33"/>
      <c r="BB547" s="135"/>
      <c r="BC547" s="31"/>
      <c r="BD547" s="31"/>
      <c r="BE547" s="31"/>
      <c r="BF547" s="33"/>
      <c r="BG547" s="425"/>
      <c r="BH547" s="425"/>
    </row>
    <row r="548" spans="1:60" s="436" customFormat="1" ht="15.75">
      <c r="A548" s="941" t="s">
        <v>471</v>
      </c>
      <c r="B548" s="942"/>
      <c r="C548" s="942"/>
      <c r="D548" s="942"/>
      <c r="E548" s="1086"/>
      <c r="F548" s="1001"/>
      <c r="G548" s="984"/>
      <c r="H548" s="984"/>
      <c r="I548" s="984"/>
      <c r="J548" s="984"/>
      <c r="K548" s="984"/>
      <c r="L548" s="1002"/>
      <c r="M548" s="1048"/>
      <c r="N548" s="984"/>
      <c r="O548" s="984"/>
      <c r="P548" s="984"/>
      <c r="Q548" s="984"/>
      <c r="R548" s="984"/>
      <c r="S548" s="984"/>
      <c r="T548" s="410"/>
      <c r="U548" s="471"/>
      <c r="V548" s="471"/>
      <c r="W548" s="471"/>
      <c r="X548" s="184"/>
      <c r="Y548" s="955" t="s">
        <v>937</v>
      </c>
      <c r="Z548" s="956"/>
      <c r="AA548" s="956"/>
      <c r="AB548" s="956"/>
      <c r="AC548" s="956"/>
      <c r="AD548" s="953">
        <f>AD484+AD517+AD518+AD546+AD547</f>
        <v>361920</v>
      </c>
      <c r="AE548" s="953"/>
      <c r="AF548" s="953"/>
      <c r="AG548" s="953"/>
      <c r="AH548" s="953"/>
      <c r="AI548" s="953"/>
      <c r="AJ548" s="953"/>
      <c r="AK548" s="954"/>
      <c r="AL548" s="33"/>
      <c r="AM548" s="33"/>
      <c r="AN548" s="33"/>
      <c r="AO548" s="33"/>
      <c r="AP548" s="31"/>
      <c r="AQ548" s="31"/>
      <c r="AR548" s="31"/>
      <c r="AS548" s="39"/>
      <c r="AT548" s="31"/>
      <c r="AU548" s="31"/>
      <c r="AV548" s="31"/>
      <c r="AW548" s="33"/>
      <c r="AX548" s="33"/>
      <c r="AY548" s="33"/>
      <c r="AZ548" s="33"/>
      <c r="BA548" s="33"/>
      <c r="BB548" s="135"/>
      <c r="BC548" s="31"/>
      <c r="BD548" s="31"/>
      <c r="BE548" s="31"/>
      <c r="BF548" s="33"/>
      <c r="BG548" s="425"/>
      <c r="BH548" s="425"/>
    </row>
    <row r="549" spans="1:60" s="436" customFormat="1" ht="15.75">
      <c r="A549" s="941" t="s">
        <v>472</v>
      </c>
      <c r="B549" s="942"/>
      <c r="C549" s="942"/>
      <c r="D549" s="942"/>
      <c r="E549" s="1086"/>
      <c r="F549" s="1001"/>
      <c r="G549" s="984"/>
      <c r="H549" s="984"/>
      <c r="I549" s="984"/>
      <c r="J549" s="984"/>
      <c r="K549" s="984"/>
      <c r="L549" s="1002"/>
      <c r="M549" s="1048"/>
      <c r="N549" s="984"/>
      <c r="O549" s="984"/>
      <c r="P549" s="984"/>
      <c r="Q549" s="984"/>
      <c r="R549" s="984"/>
      <c r="S549" s="984"/>
      <c r="T549" s="410"/>
      <c r="U549" s="471"/>
      <c r="V549" s="471"/>
      <c r="W549" s="471"/>
      <c r="X549" s="184"/>
      <c r="Y549" s="955" t="s">
        <v>939</v>
      </c>
      <c r="Z549" s="956"/>
      <c r="AA549" s="956"/>
      <c r="AB549" s="956"/>
      <c r="AC549" s="956"/>
      <c r="AD549" s="916"/>
      <c r="AE549" s="916"/>
      <c r="AF549" s="916"/>
      <c r="AG549" s="916"/>
      <c r="AH549" s="916"/>
      <c r="AI549" s="916"/>
      <c r="AJ549" s="916"/>
      <c r="AK549" s="957"/>
      <c r="AL549" s="33"/>
      <c r="AM549" s="33"/>
      <c r="AN549" s="33"/>
      <c r="AO549" s="33"/>
      <c r="AP549" s="31"/>
      <c r="AQ549" s="31"/>
      <c r="AR549" s="31"/>
      <c r="AS549" s="39"/>
      <c r="AT549" s="31"/>
      <c r="AU549" s="31"/>
      <c r="AV549" s="31"/>
      <c r="AW549" s="33"/>
      <c r="AX549" s="33"/>
      <c r="AY549" s="33"/>
      <c r="AZ549" s="33"/>
      <c r="BA549" s="33"/>
      <c r="BB549" s="135"/>
      <c r="BC549" s="31"/>
      <c r="BD549" s="31"/>
      <c r="BE549" s="31"/>
      <c r="BF549" s="33"/>
      <c r="BG549" s="425"/>
      <c r="BH549" s="425"/>
    </row>
    <row r="550" spans="1:60" s="436" customFormat="1" ht="15.75">
      <c r="A550" s="941" t="s">
        <v>473</v>
      </c>
      <c r="B550" s="942"/>
      <c r="C550" s="942"/>
      <c r="D550" s="942"/>
      <c r="E550" s="1086"/>
      <c r="F550" s="1001"/>
      <c r="G550" s="984"/>
      <c r="H550" s="984"/>
      <c r="I550" s="984"/>
      <c r="J550" s="984"/>
      <c r="K550" s="984"/>
      <c r="L550" s="1002"/>
      <c r="M550" s="1048"/>
      <c r="N550" s="984"/>
      <c r="O550" s="984"/>
      <c r="P550" s="984"/>
      <c r="Q550" s="984"/>
      <c r="R550" s="984"/>
      <c r="S550" s="984"/>
      <c r="T550" s="410"/>
      <c r="U550" s="471"/>
      <c r="V550" s="471"/>
      <c r="W550" s="471"/>
      <c r="X550" s="184"/>
      <c r="Y550" s="985" t="s">
        <v>993</v>
      </c>
      <c r="Z550" s="986"/>
      <c r="AA550" s="986"/>
      <c r="AB550" s="986"/>
      <c r="AC550" s="986"/>
      <c r="AD550" s="994">
        <f>AD548+AD549</f>
        <v>361920</v>
      </c>
      <c r="AE550" s="994"/>
      <c r="AF550" s="994"/>
      <c r="AG550" s="994"/>
      <c r="AH550" s="994"/>
      <c r="AI550" s="994"/>
      <c r="AJ550" s="994"/>
      <c r="AK550" s="995"/>
      <c r="AL550" s="33"/>
      <c r="AM550" s="33"/>
      <c r="AN550" s="33"/>
      <c r="AO550" s="33"/>
      <c r="AP550" s="31"/>
      <c r="AQ550" s="31"/>
      <c r="AR550" s="31"/>
      <c r="AS550" s="39"/>
      <c r="AT550" s="31"/>
      <c r="AU550" s="31"/>
      <c r="AV550" s="31"/>
      <c r="AW550" s="33"/>
      <c r="AX550" s="33"/>
      <c r="AY550" s="33"/>
      <c r="AZ550" s="33"/>
      <c r="BA550" s="33"/>
      <c r="BB550" s="135"/>
      <c r="BC550" s="31"/>
      <c r="BD550" s="31"/>
      <c r="BE550" s="31"/>
      <c r="BF550" s="33"/>
      <c r="BG550" s="425"/>
      <c r="BH550" s="425"/>
    </row>
    <row r="551" spans="1:60" s="436" customFormat="1" ht="15">
      <c r="A551" s="941" t="s">
        <v>474</v>
      </c>
      <c r="B551" s="942"/>
      <c r="C551" s="942"/>
      <c r="D551" s="942"/>
      <c r="E551" s="1086"/>
      <c r="F551" s="1001">
        <v>45.72</v>
      </c>
      <c r="G551" s="984"/>
      <c r="H551" s="984"/>
      <c r="I551" s="984"/>
      <c r="J551" s="984"/>
      <c r="K551" s="984"/>
      <c r="L551" s="1002"/>
      <c r="M551" s="1048"/>
      <c r="N551" s="984"/>
      <c r="O551" s="984"/>
      <c r="P551" s="984"/>
      <c r="Q551" s="984"/>
      <c r="R551" s="984"/>
      <c r="S551" s="984"/>
      <c r="T551" s="410"/>
      <c r="U551" s="471"/>
      <c r="V551" s="471"/>
      <c r="W551" s="471"/>
      <c r="X551" s="184"/>
      <c r="Y551" s="184"/>
      <c r="Z551" s="184"/>
      <c r="AA551" s="471"/>
      <c r="AB551" s="471"/>
      <c r="AC551" s="471"/>
      <c r="AD551" s="190"/>
      <c r="AE551" s="522"/>
      <c r="AF551" s="409"/>
      <c r="AG551" s="409"/>
      <c r="AH551" s="409"/>
      <c r="AI551" s="409"/>
      <c r="AJ551" s="33"/>
      <c r="AK551" s="33"/>
      <c r="AL551" s="33"/>
      <c r="AM551" s="33"/>
      <c r="AN551" s="33"/>
      <c r="AO551" s="33"/>
      <c r="AP551" s="31"/>
      <c r="AQ551" s="31"/>
      <c r="AR551" s="31"/>
      <c r="AS551" s="39"/>
      <c r="AT551" s="31"/>
      <c r="AU551" s="31"/>
      <c r="AV551" s="31"/>
      <c r="AW551" s="33"/>
      <c r="AX551" s="33"/>
      <c r="AY551" s="33"/>
      <c r="AZ551" s="33"/>
      <c r="BA551" s="33"/>
      <c r="BB551" s="135"/>
      <c r="BC551" s="31"/>
      <c r="BD551" s="31"/>
      <c r="BE551" s="31"/>
      <c r="BF551" s="33"/>
      <c r="BG551" s="425"/>
      <c r="BH551" s="425"/>
    </row>
    <row r="552" spans="1:60" s="436" customFormat="1" ht="15">
      <c r="A552" s="941" t="s">
        <v>475</v>
      </c>
      <c r="B552" s="942"/>
      <c r="C552" s="942"/>
      <c r="D552" s="942"/>
      <c r="E552" s="1086"/>
      <c r="F552" s="1001"/>
      <c r="G552" s="984"/>
      <c r="H552" s="984"/>
      <c r="I552" s="984"/>
      <c r="J552" s="984"/>
      <c r="K552" s="984"/>
      <c r="L552" s="1002"/>
      <c r="M552" s="1048"/>
      <c r="N552" s="984"/>
      <c r="O552" s="984"/>
      <c r="P552" s="984"/>
      <c r="Q552" s="984"/>
      <c r="R552" s="984"/>
      <c r="S552" s="984"/>
      <c r="T552" s="410"/>
      <c r="U552" s="471"/>
      <c r="V552" s="471"/>
      <c r="W552" s="471"/>
      <c r="X552" s="184"/>
      <c r="Y552" s="184"/>
      <c r="Z552" s="184"/>
      <c r="AA552" s="471"/>
      <c r="AB552" s="471"/>
      <c r="AC552" s="471"/>
      <c r="AD552" s="190"/>
      <c r="AE552" s="522"/>
      <c r="AF552" s="409"/>
      <c r="AG552" s="409"/>
      <c r="AH552" s="409"/>
      <c r="AI552" s="409"/>
      <c r="AJ552" s="33"/>
      <c r="AK552" s="33"/>
      <c r="AL552" s="33"/>
      <c r="AM552" s="33"/>
      <c r="AN552" s="33"/>
      <c r="AO552" s="33"/>
      <c r="AP552" s="31"/>
      <c r="AQ552" s="31"/>
      <c r="AR552" s="31"/>
      <c r="AS552" s="39"/>
      <c r="AT552" s="31"/>
      <c r="AU552" s="31"/>
      <c r="AV552" s="31"/>
      <c r="AW552" s="33"/>
      <c r="AX552" s="33"/>
      <c r="AY552" s="33"/>
      <c r="AZ552" s="33"/>
      <c r="BA552" s="33"/>
      <c r="BB552" s="135"/>
      <c r="BC552" s="31"/>
      <c r="BD552" s="31"/>
      <c r="BE552" s="31"/>
      <c r="BF552" s="33"/>
      <c r="BG552" s="425"/>
      <c r="BH552" s="425"/>
    </row>
    <row r="553" spans="1:60" s="436" customFormat="1" ht="15">
      <c r="A553" s="941" t="s">
        <v>476</v>
      </c>
      <c r="B553" s="942"/>
      <c r="C553" s="942"/>
      <c r="D553" s="942"/>
      <c r="E553" s="1086"/>
      <c r="F553" s="1001"/>
      <c r="G553" s="984"/>
      <c r="H553" s="984"/>
      <c r="I553" s="984"/>
      <c r="J553" s="984"/>
      <c r="K553" s="984"/>
      <c r="L553" s="1002"/>
      <c r="M553" s="1048"/>
      <c r="N553" s="984"/>
      <c r="O553" s="984"/>
      <c r="P553" s="984"/>
      <c r="Q553" s="984"/>
      <c r="R553" s="984"/>
      <c r="S553" s="984"/>
      <c r="T553" s="410"/>
      <c r="U553" s="471"/>
      <c r="V553" s="471"/>
      <c r="W553" s="471"/>
      <c r="X553" s="184"/>
      <c r="Y553" s="184"/>
      <c r="Z553" s="184"/>
      <c r="AA553" s="471"/>
      <c r="AB553" s="471"/>
      <c r="AC553" s="471"/>
      <c r="AD553" s="190"/>
      <c r="AE553" s="522"/>
      <c r="AF553" s="409"/>
      <c r="AG553" s="409"/>
      <c r="AH553" s="409"/>
      <c r="AI553" s="409"/>
      <c r="AJ553" s="33"/>
      <c r="AK553" s="33"/>
      <c r="AL553" s="33"/>
      <c r="AM553" s="33"/>
      <c r="AN553" s="33"/>
      <c r="AO553" s="33"/>
      <c r="AP553" s="31"/>
      <c r="AQ553" s="31"/>
      <c r="AR553" s="31"/>
      <c r="AS553" s="39"/>
      <c r="AT553" s="31"/>
      <c r="AU553" s="31"/>
      <c r="AV553" s="31"/>
      <c r="AW553" s="33"/>
      <c r="AX553" s="33"/>
      <c r="AY553" s="33"/>
      <c r="AZ553" s="33"/>
      <c r="BA553" s="33"/>
      <c r="BB553" s="135"/>
      <c r="BC553" s="31"/>
      <c r="BD553" s="31"/>
      <c r="BE553" s="31"/>
      <c r="BF553" s="33"/>
      <c r="BG553" s="425"/>
      <c r="BH553" s="425"/>
    </row>
    <row r="554" spans="1:60" s="436" customFormat="1" ht="15">
      <c r="A554" s="941" t="s">
        <v>477</v>
      </c>
      <c r="B554" s="942"/>
      <c r="C554" s="942"/>
      <c r="D554" s="942"/>
      <c r="E554" s="1086"/>
      <c r="F554" s="1001"/>
      <c r="G554" s="984"/>
      <c r="H554" s="984"/>
      <c r="I554" s="984"/>
      <c r="J554" s="984"/>
      <c r="K554" s="984"/>
      <c r="L554" s="1002"/>
      <c r="M554" s="1048"/>
      <c r="N554" s="984"/>
      <c r="O554" s="984"/>
      <c r="P554" s="984"/>
      <c r="Q554" s="984"/>
      <c r="R554" s="984"/>
      <c r="S554" s="984"/>
      <c r="T554" s="410"/>
      <c r="U554" s="471"/>
      <c r="V554" s="471"/>
      <c r="W554" s="471"/>
      <c r="X554" s="184"/>
      <c r="Y554" s="184"/>
      <c r="Z554" s="184"/>
      <c r="AA554" s="471"/>
      <c r="AB554" s="471"/>
      <c r="AC554" s="471"/>
      <c r="AD554" s="190"/>
      <c r="AE554" s="522"/>
      <c r="AF554" s="409"/>
      <c r="AG554" s="409"/>
      <c r="AH554" s="409"/>
      <c r="AI554" s="409"/>
      <c r="AJ554" s="33"/>
      <c r="AK554" s="33"/>
      <c r="AL554" s="33"/>
      <c r="AM554" s="33"/>
      <c r="AN554" s="33"/>
      <c r="AO554" s="33"/>
      <c r="AP554" s="31"/>
      <c r="AQ554" s="31"/>
      <c r="AR554" s="31"/>
      <c r="AS554" s="39"/>
      <c r="AT554" s="31"/>
      <c r="AU554" s="31"/>
      <c r="AV554" s="31"/>
      <c r="AW554" s="33"/>
      <c r="AX554" s="33"/>
      <c r="AY554" s="33"/>
      <c r="AZ554" s="33"/>
      <c r="BA554" s="33"/>
      <c r="BB554" s="135"/>
      <c r="BC554" s="31"/>
      <c r="BD554" s="31"/>
      <c r="BE554" s="31"/>
      <c r="BF554" s="33"/>
      <c r="BG554" s="425"/>
      <c r="BH554" s="425"/>
    </row>
    <row r="555" spans="1:60" s="436" customFormat="1" ht="15">
      <c r="A555" s="941" t="s">
        <v>478</v>
      </c>
      <c r="B555" s="942"/>
      <c r="C555" s="942"/>
      <c r="D555" s="942"/>
      <c r="E555" s="1086"/>
      <c r="F555" s="1001"/>
      <c r="G555" s="984"/>
      <c r="H555" s="984"/>
      <c r="I555" s="984"/>
      <c r="J555" s="984"/>
      <c r="K555" s="984"/>
      <c r="L555" s="1002"/>
      <c r="M555" s="1048"/>
      <c r="N555" s="984"/>
      <c r="O555" s="984"/>
      <c r="P555" s="984"/>
      <c r="Q555" s="984"/>
      <c r="R555" s="984"/>
      <c r="S555" s="984"/>
      <c r="T555" s="410"/>
      <c r="U555" s="471"/>
      <c r="V555" s="471"/>
      <c r="W555" s="471"/>
      <c r="X555" s="184"/>
      <c r="Y555" s="184"/>
      <c r="Z555" s="184"/>
      <c r="AA555" s="471"/>
      <c r="AB555" s="471"/>
      <c r="AC555" s="471"/>
      <c r="AD555" s="188"/>
      <c r="AE555" s="522"/>
      <c r="AF555" s="409"/>
      <c r="AG555" s="409"/>
      <c r="AH555" s="409"/>
      <c r="AI555" s="409"/>
      <c r="AJ555" s="33"/>
      <c r="AK555" s="33"/>
      <c r="AL555" s="33"/>
      <c r="AM555" s="33"/>
      <c r="AN555" s="33"/>
      <c r="AO555" s="33"/>
      <c r="AP555" s="31"/>
      <c r="AQ555" s="31"/>
      <c r="AR555" s="31"/>
      <c r="AS555" s="39"/>
      <c r="AT555" s="31"/>
      <c r="AU555" s="31"/>
      <c r="AV555" s="31"/>
      <c r="AW555" s="33"/>
      <c r="AX555" s="33"/>
      <c r="AY555" s="33"/>
      <c r="AZ555" s="33"/>
      <c r="BA555" s="33"/>
      <c r="BB555" s="134"/>
      <c r="BC555" s="31"/>
      <c r="BD555" s="31"/>
      <c r="BE555" s="31"/>
      <c r="BF555" s="33"/>
      <c r="BG555" s="425"/>
      <c r="BH555" s="425"/>
    </row>
    <row r="556" spans="1:60" s="436" customFormat="1" ht="15">
      <c r="A556" s="1014" t="s">
        <v>350</v>
      </c>
      <c r="B556" s="1015"/>
      <c r="C556" s="1015"/>
      <c r="D556" s="1015"/>
      <c r="E556" s="1016"/>
      <c r="F556" s="1009">
        <f>SUM(F546:L555)</f>
        <v>96279.21</v>
      </c>
      <c r="G556" s="1010"/>
      <c r="H556" s="1010"/>
      <c r="I556" s="1010"/>
      <c r="J556" s="1010"/>
      <c r="K556" s="1010"/>
      <c r="L556" s="1010"/>
      <c r="M556" s="1197">
        <f>SUM(M546:S555)</f>
        <v>0</v>
      </c>
      <c r="N556" s="1010"/>
      <c r="O556" s="1010"/>
      <c r="P556" s="1010"/>
      <c r="Q556" s="1010"/>
      <c r="R556" s="1010"/>
      <c r="S556" s="1010"/>
      <c r="T556" s="410"/>
      <c r="U556" s="472"/>
      <c r="V556" s="472"/>
      <c r="W556" s="472"/>
      <c r="X556" s="184"/>
      <c r="Y556" s="184"/>
      <c r="Z556" s="184"/>
      <c r="AA556" s="472"/>
      <c r="AB556" s="472"/>
      <c r="AC556" s="472"/>
      <c r="AD556" s="186"/>
      <c r="AE556" s="522"/>
      <c r="AF556" s="409"/>
      <c r="AG556" s="409"/>
      <c r="AH556" s="409"/>
      <c r="AI556" s="409"/>
      <c r="AJ556" s="33"/>
      <c r="AK556" s="33"/>
      <c r="AL556" s="33"/>
      <c r="AM556" s="33"/>
      <c r="AN556" s="33"/>
      <c r="AO556" s="33"/>
      <c r="AP556" s="31"/>
      <c r="AQ556" s="31"/>
      <c r="AR556" s="31"/>
      <c r="AS556" s="39"/>
      <c r="AT556" s="31"/>
      <c r="AU556" s="31"/>
      <c r="AV556" s="31"/>
      <c r="AW556" s="33"/>
      <c r="AX556" s="33"/>
      <c r="AY556" s="33"/>
      <c r="AZ556" s="33"/>
      <c r="BA556" s="33"/>
      <c r="BB556" s="133"/>
      <c r="BC556" s="31"/>
      <c r="BD556" s="31"/>
      <c r="BE556" s="31"/>
      <c r="BF556" s="33"/>
      <c r="BG556" s="425"/>
      <c r="BH556" s="425"/>
    </row>
    <row r="557" spans="1:60" s="436" customFormat="1" ht="15">
      <c r="A557" s="941" t="s">
        <v>347</v>
      </c>
      <c r="B557" s="942"/>
      <c r="C557" s="942"/>
      <c r="D557" s="942"/>
      <c r="E557" s="1086"/>
      <c r="F557" s="1001"/>
      <c r="G557" s="984"/>
      <c r="H557" s="984"/>
      <c r="I557" s="984"/>
      <c r="J557" s="984"/>
      <c r="K557" s="984"/>
      <c r="L557" s="1002"/>
      <c r="M557" s="1048"/>
      <c r="N557" s="984"/>
      <c r="O557" s="984"/>
      <c r="P557" s="984"/>
      <c r="Q557" s="984"/>
      <c r="R557" s="984"/>
      <c r="S557" s="984"/>
      <c r="T557" s="410"/>
      <c r="U557" s="471"/>
      <c r="V557" s="471"/>
      <c r="W557" s="471"/>
      <c r="X557" s="184"/>
      <c r="Y557" s="184"/>
      <c r="Z557" s="184"/>
      <c r="AA557" s="471"/>
      <c r="AB557" s="471"/>
      <c r="AC557" s="471"/>
      <c r="AD557" s="186"/>
      <c r="AE557" s="522"/>
      <c r="AF557" s="409"/>
      <c r="AG557" s="409"/>
      <c r="AH557" s="409"/>
      <c r="AI557" s="409"/>
      <c r="AJ557" s="33"/>
      <c r="AK557" s="33"/>
      <c r="AL557" s="33"/>
      <c r="AM557" s="33"/>
      <c r="AN557" s="33"/>
      <c r="AO557" s="33"/>
      <c r="AP557" s="31"/>
      <c r="AQ557" s="31"/>
      <c r="AR557" s="31"/>
      <c r="AS557" s="39"/>
      <c r="AT557" s="31"/>
      <c r="AU557" s="31"/>
      <c r="AV557" s="31"/>
      <c r="AW557" s="33"/>
      <c r="AX557" s="33"/>
      <c r="AY557" s="33"/>
      <c r="AZ557" s="33"/>
      <c r="BA557" s="33"/>
      <c r="BB557" s="133"/>
      <c r="BC557" s="31"/>
      <c r="BD557" s="31"/>
      <c r="BE557" s="31"/>
      <c r="BF557" s="33"/>
      <c r="BG557" s="425"/>
      <c r="BH557" s="425"/>
    </row>
    <row r="558" spans="1:60" s="436" customFormat="1" ht="15">
      <c r="A558" s="941" t="s">
        <v>348</v>
      </c>
      <c r="B558" s="942"/>
      <c r="C558" s="942"/>
      <c r="D558" s="942"/>
      <c r="E558" s="1086"/>
      <c r="F558" s="1001">
        <v>10183.4</v>
      </c>
      <c r="G558" s="984"/>
      <c r="H558" s="984"/>
      <c r="I558" s="984"/>
      <c r="J558" s="984"/>
      <c r="K558" s="984"/>
      <c r="L558" s="1002"/>
      <c r="M558" s="1048"/>
      <c r="N558" s="984"/>
      <c r="O558" s="984"/>
      <c r="P558" s="984"/>
      <c r="Q558" s="984"/>
      <c r="R558" s="984"/>
      <c r="S558" s="984"/>
      <c r="T558" s="410"/>
      <c r="U558" s="471"/>
      <c r="V558" s="471"/>
      <c r="W558" s="471"/>
      <c r="X558" s="184"/>
      <c r="Y558" s="184"/>
      <c r="Z558" s="184"/>
      <c r="AA558" s="471"/>
      <c r="AB558" s="471"/>
      <c r="AC558" s="471"/>
      <c r="AD558" s="186"/>
      <c r="AE558" s="522"/>
      <c r="AF558" s="409"/>
      <c r="AG558" s="409"/>
      <c r="AH558" s="409"/>
      <c r="AI558" s="409"/>
      <c r="AJ558" s="33"/>
      <c r="AK558" s="33"/>
      <c r="AL558" s="33"/>
      <c r="AM558" s="33"/>
      <c r="AN558" s="33"/>
      <c r="AO558" s="33"/>
      <c r="AP558" s="31"/>
      <c r="AQ558" s="31"/>
      <c r="AR558" s="31"/>
      <c r="AS558" s="39"/>
      <c r="AT558" s="31"/>
      <c r="AU558" s="31"/>
      <c r="AV558" s="31"/>
      <c r="AW558" s="33"/>
      <c r="AX558" s="33"/>
      <c r="AY558" s="33"/>
      <c r="AZ558" s="33"/>
      <c r="BA558" s="33"/>
      <c r="BB558" s="133"/>
      <c r="BC558" s="31"/>
      <c r="BD558" s="31"/>
      <c r="BE558" s="31"/>
      <c r="BF558" s="33"/>
      <c r="BG558" s="425"/>
      <c r="BH558" s="425"/>
    </row>
    <row r="559" spans="1:60" s="436" customFormat="1" ht="15">
      <c r="A559" s="941" t="s">
        <v>349</v>
      </c>
      <c r="B559" s="942"/>
      <c r="C559" s="942"/>
      <c r="D559" s="942"/>
      <c r="E559" s="1086"/>
      <c r="F559" s="1001"/>
      <c r="G559" s="984"/>
      <c r="H559" s="984"/>
      <c r="I559" s="984"/>
      <c r="J559" s="984"/>
      <c r="K559" s="984"/>
      <c r="L559" s="1002"/>
      <c r="M559" s="1048"/>
      <c r="N559" s="984"/>
      <c r="O559" s="984"/>
      <c r="P559" s="984"/>
      <c r="Q559" s="984"/>
      <c r="R559" s="984"/>
      <c r="S559" s="984"/>
      <c r="T559" s="410"/>
      <c r="U559" s="471"/>
      <c r="V559" s="471"/>
      <c r="W559" s="471"/>
      <c r="X559" s="184"/>
      <c r="Y559" s="184"/>
      <c r="Z559" s="184"/>
      <c r="AA559" s="471"/>
      <c r="AB559" s="471"/>
      <c r="AC559" s="471"/>
      <c r="AD559" s="186"/>
      <c r="AE559" s="522"/>
      <c r="AF559" s="409"/>
      <c r="AG559" s="409"/>
      <c r="AH559" s="409"/>
      <c r="AI559" s="409"/>
      <c r="AJ559" s="33"/>
      <c r="AK559" s="33"/>
      <c r="AL559" s="33"/>
      <c r="AM559" s="33"/>
      <c r="AN559" s="33"/>
      <c r="AO559" s="33"/>
      <c r="AP559" s="31"/>
      <c r="AQ559" s="31"/>
      <c r="AR559" s="31"/>
      <c r="AS559" s="39"/>
      <c r="AT559" s="31"/>
      <c r="AU559" s="31"/>
      <c r="AV559" s="31"/>
      <c r="AW559" s="33"/>
      <c r="AX559" s="33"/>
      <c r="AY559" s="33"/>
      <c r="AZ559" s="33"/>
      <c r="BA559" s="33"/>
      <c r="BB559" s="133"/>
      <c r="BC559" s="31"/>
      <c r="BD559" s="31"/>
      <c r="BE559" s="31"/>
      <c r="BF559" s="33"/>
      <c r="BG559" s="425"/>
      <c r="BH559" s="425"/>
    </row>
    <row r="560" spans="1:60" s="436" customFormat="1" ht="15">
      <c r="A560" s="1014" t="s">
        <v>108</v>
      </c>
      <c r="B560" s="1015"/>
      <c r="C560" s="1015"/>
      <c r="D560" s="1015"/>
      <c r="E560" s="1016"/>
      <c r="F560" s="1009">
        <f>SUM(F557:L559)</f>
        <v>10183.4</v>
      </c>
      <c r="G560" s="1010"/>
      <c r="H560" s="1010"/>
      <c r="I560" s="1010"/>
      <c r="J560" s="1010"/>
      <c r="K560" s="1010"/>
      <c r="L560" s="1010"/>
      <c r="M560" s="1197">
        <f>SUM(M557:S559)</f>
        <v>0</v>
      </c>
      <c r="N560" s="1010"/>
      <c r="O560" s="1010"/>
      <c r="P560" s="1010"/>
      <c r="Q560" s="1010"/>
      <c r="R560" s="1010"/>
      <c r="S560" s="1010"/>
      <c r="T560" s="410"/>
      <c r="U560" s="472"/>
      <c r="V560" s="472"/>
      <c r="W560" s="472"/>
      <c r="X560" s="184"/>
      <c r="Y560" s="184"/>
      <c r="Z560" s="184"/>
      <c r="AA560" s="472"/>
      <c r="AB560" s="472"/>
      <c r="AC560" s="472"/>
      <c r="AD560" s="186"/>
      <c r="AE560" s="522"/>
      <c r="AF560" s="409"/>
      <c r="AG560" s="409"/>
      <c r="AH560" s="409"/>
      <c r="AI560" s="409"/>
      <c r="AJ560" s="33"/>
      <c r="AK560" s="33"/>
      <c r="AL560" s="33"/>
      <c r="AM560" s="33"/>
      <c r="AN560" s="33"/>
      <c r="AO560" s="33"/>
      <c r="AP560" s="31"/>
      <c r="AQ560" s="31"/>
      <c r="AR560" s="31"/>
      <c r="AS560" s="39"/>
      <c r="AT560" s="31"/>
      <c r="AU560" s="31"/>
      <c r="AV560" s="31"/>
      <c r="AW560" s="33"/>
      <c r="AX560" s="33"/>
      <c r="AY560" s="33"/>
      <c r="AZ560" s="33"/>
      <c r="BA560" s="33"/>
      <c r="BB560" s="133"/>
      <c r="BC560" s="31"/>
      <c r="BD560" s="31"/>
      <c r="BE560" s="31"/>
      <c r="BF560" s="33"/>
      <c r="BG560" s="425"/>
      <c r="BH560" s="425"/>
    </row>
    <row r="561" spans="1:60" s="436" customFormat="1" ht="15">
      <c r="A561" s="941" t="s">
        <v>479</v>
      </c>
      <c r="B561" s="942"/>
      <c r="C561" s="942"/>
      <c r="D561" s="942"/>
      <c r="E561" s="1086"/>
      <c r="F561" s="1001"/>
      <c r="G561" s="984"/>
      <c r="H561" s="984"/>
      <c r="I561" s="984"/>
      <c r="J561" s="984"/>
      <c r="K561" s="984"/>
      <c r="L561" s="1002"/>
      <c r="M561" s="1048"/>
      <c r="N561" s="984"/>
      <c r="O561" s="984"/>
      <c r="P561" s="984"/>
      <c r="Q561" s="984"/>
      <c r="R561" s="984"/>
      <c r="S561" s="984"/>
      <c r="T561" s="410"/>
      <c r="U561" s="471"/>
      <c r="V561" s="471"/>
      <c r="W561" s="471"/>
      <c r="X561" s="184"/>
      <c r="Y561" s="184"/>
      <c r="Z561" s="184"/>
      <c r="AA561" s="471"/>
      <c r="AB561" s="471"/>
      <c r="AC561" s="471"/>
      <c r="AD561" s="186"/>
      <c r="AE561" s="522"/>
      <c r="AF561" s="409"/>
      <c r="AG561" s="409"/>
      <c r="AH561" s="409"/>
      <c r="AI561" s="409"/>
      <c r="AJ561" s="33"/>
      <c r="AK561" s="33"/>
      <c r="AL561" s="33"/>
      <c r="AM561" s="33"/>
      <c r="AN561" s="33"/>
      <c r="AO561" s="33"/>
      <c r="AP561" s="31"/>
      <c r="AQ561" s="31"/>
      <c r="AR561" s="31"/>
      <c r="AS561" s="39"/>
      <c r="AT561" s="31"/>
      <c r="AU561" s="31"/>
      <c r="AV561" s="31"/>
      <c r="AW561" s="33"/>
      <c r="AX561" s="33"/>
      <c r="AY561" s="33"/>
      <c r="AZ561" s="33"/>
      <c r="BA561" s="33"/>
      <c r="BB561" s="133"/>
      <c r="BC561" s="31"/>
      <c r="BD561" s="31"/>
      <c r="BE561" s="31"/>
      <c r="BF561" s="33"/>
      <c r="BG561" s="425"/>
      <c r="BH561" s="425"/>
    </row>
    <row r="562" spans="1:60" s="436" customFormat="1" ht="15">
      <c r="A562" s="941" t="s">
        <v>480</v>
      </c>
      <c r="B562" s="942"/>
      <c r="C562" s="942"/>
      <c r="D562" s="942"/>
      <c r="E562" s="1086"/>
      <c r="F562" s="1001"/>
      <c r="G562" s="984"/>
      <c r="H562" s="984"/>
      <c r="I562" s="984"/>
      <c r="J562" s="984"/>
      <c r="K562" s="984"/>
      <c r="L562" s="1002"/>
      <c r="M562" s="1048"/>
      <c r="N562" s="984"/>
      <c r="O562" s="984"/>
      <c r="P562" s="984"/>
      <c r="Q562" s="984"/>
      <c r="R562" s="984"/>
      <c r="S562" s="984"/>
      <c r="T562" s="410"/>
      <c r="U562" s="471"/>
      <c r="V562" s="471"/>
      <c r="W562" s="471"/>
      <c r="X562" s="184"/>
      <c r="Y562" s="184"/>
      <c r="Z562" s="184"/>
      <c r="AA562" s="471"/>
      <c r="AB562" s="471"/>
      <c r="AC562" s="471"/>
      <c r="AD562" s="186"/>
      <c r="AE562" s="522"/>
      <c r="AF562" s="409"/>
      <c r="AG562" s="409"/>
      <c r="AH562" s="409"/>
      <c r="AI562" s="409"/>
      <c r="AJ562" s="33"/>
      <c r="AK562" s="33"/>
      <c r="AL562" s="33"/>
      <c r="AM562" s="33"/>
      <c r="AN562" s="33"/>
      <c r="AO562" s="33"/>
      <c r="AP562" s="31"/>
      <c r="AQ562" s="31"/>
      <c r="AR562" s="31"/>
      <c r="AS562" s="39"/>
      <c r="AT562" s="31"/>
      <c r="AU562" s="31"/>
      <c r="AV562" s="31"/>
      <c r="AW562" s="33"/>
      <c r="AX562" s="33"/>
      <c r="AY562" s="33"/>
      <c r="AZ562" s="33"/>
      <c r="BA562" s="33"/>
      <c r="BB562" s="133"/>
      <c r="BC562" s="31"/>
      <c r="BD562" s="31"/>
      <c r="BE562" s="31"/>
      <c r="BF562" s="33"/>
      <c r="BG562" s="425"/>
      <c r="BH562" s="425"/>
    </row>
    <row r="563" spans="1:60" s="436" customFormat="1" ht="15">
      <c r="A563" s="941" t="s">
        <v>481</v>
      </c>
      <c r="B563" s="942"/>
      <c r="C563" s="942"/>
      <c r="D563" s="942"/>
      <c r="E563" s="1086"/>
      <c r="F563" s="1001"/>
      <c r="G563" s="984"/>
      <c r="H563" s="984"/>
      <c r="I563" s="984"/>
      <c r="J563" s="984"/>
      <c r="K563" s="984"/>
      <c r="L563" s="1002"/>
      <c r="M563" s="1048"/>
      <c r="N563" s="984"/>
      <c r="O563" s="984"/>
      <c r="P563" s="984"/>
      <c r="Q563" s="984"/>
      <c r="R563" s="984"/>
      <c r="S563" s="984"/>
      <c r="T563" s="410"/>
      <c r="U563" s="471"/>
      <c r="V563" s="471"/>
      <c r="W563" s="471"/>
      <c r="X563" s="184"/>
      <c r="Y563" s="184"/>
      <c r="Z563" s="184"/>
      <c r="AA563" s="471"/>
      <c r="AB563" s="471"/>
      <c r="AC563" s="471"/>
      <c r="AD563" s="186"/>
      <c r="AE563" s="522"/>
      <c r="AF563" s="409"/>
      <c r="AG563" s="409"/>
      <c r="AH563" s="409"/>
      <c r="AI563" s="409"/>
      <c r="AJ563" s="33"/>
      <c r="AK563" s="33"/>
      <c r="AL563" s="33"/>
      <c r="AM563" s="33"/>
      <c r="AN563" s="33"/>
      <c r="AO563" s="33"/>
      <c r="AP563" s="31"/>
      <c r="AQ563" s="31"/>
      <c r="AR563" s="31"/>
      <c r="AS563" s="39"/>
      <c r="AT563" s="31"/>
      <c r="AU563" s="31"/>
      <c r="AV563" s="31"/>
      <c r="AW563" s="33"/>
      <c r="AX563" s="33"/>
      <c r="AY563" s="33"/>
      <c r="AZ563" s="33"/>
      <c r="BA563" s="33"/>
      <c r="BB563" s="133"/>
      <c r="BC563" s="31"/>
      <c r="BD563" s="31"/>
      <c r="BE563" s="31"/>
      <c r="BF563" s="33"/>
      <c r="BG563" s="425"/>
      <c r="BH563" s="425"/>
    </row>
    <row r="564" spans="1:60" s="436" customFormat="1" ht="15">
      <c r="A564" s="941" t="s">
        <v>482</v>
      </c>
      <c r="B564" s="942"/>
      <c r="C564" s="942"/>
      <c r="D564" s="942"/>
      <c r="E564" s="1086"/>
      <c r="F564" s="1001"/>
      <c r="G564" s="984"/>
      <c r="H564" s="984"/>
      <c r="I564" s="984"/>
      <c r="J564" s="984"/>
      <c r="K564" s="984"/>
      <c r="L564" s="1002"/>
      <c r="M564" s="1048"/>
      <c r="N564" s="984"/>
      <c r="O564" s="984"/>
      <c r="P564" s="984"/>
      <c r="Q564" s="984"/>
      <c r="R564" s="984"/>
      <c r="S564" s="984"/>
      <c r="T564" s="410"/>
      <c r="U564" s="471"/>
      <c r="V564" s="471"/>
      <c r="W564" s="471"/>
      <c r="X564" s="184"/>
      <c r="Y564" s="184"/>
      <c r="Z564" s="184"/>
      <c r="AA564" s="471"/>
      <c r="AB564" s="471"/>
      <c r="AC564" s="471"/>
      <c r="AD564" s="186"/>
      <c r="AE564" s="522"/>
      <c r="AF564" s="409"/>
      <c r="AG564" s="409"/>
      <c r="AH564" s="409"/>
      <c r="AI564" s="409"/>
      <c r="AJ564" s="33"/>
      <c r="AK564" s="33"/>
      <c r="AL564" s="33"/>
      <c r="AM564" s="33"/>
      <c r="AN564" s="33"/>
      <c r="AO564" s="33"/>
      <c r="AP564" s="31"/>
      <c r="AQ564" s="31"/>
      <c r="AR564" s="31"/>
      <c r="AS564" s="39"/>
      <c r="AT564" s="31"/>
      <c r="AU564" s="31"/>
      <c r="AV564" s="31"/>
      <c r="AW564" s="33"/>
      <c r="AX564" s="33"/>
      <c r="AY564" s="33"/>
      <c r="AZ564" s="33"/>
      <c r="BA564" s="33"/>
      <c r="BB564" s="133"/>
      <c r="BC564" s="31"/>
      <c r="BD564" s="31"/>
      <c r="BE564" s="31"/>
      <c r="BF564" s="33"/>
      <c r="BG564" s="425"/>
      <c r="BH564" s="425"/>
    </row>
    <row r="565" spans="1:60" s="436" customFormat="1" ht="15">
      <c r="A565" s="941" t="s">
        <v>483</v>
      </c>
      <c r="B565" s="942"/>
      <c r="C565" s="942"/>
      <c r="D565" s="942"/>
      <c r="E565" s="1086"/>
      <c r="F565" s="1001"/>
      <c r="G565" s="984"/>
      <c r="H565" s="984"/>
      <c r="I565" s="984"/>
      <c r="J565" s="984"/>
      <c r="K565" s="984"/>
      <c r="L565" s="1002"/>
      <c r="M565" s="1048"/>
      <c r="N565" s="984"/>
      <c r="O565" s="984"/>
      <c r="P565" s="984"/>
      <c r="Q565" s="984"/>
      <c r="R565" s="984"/>
      <c r="S565" s="984"/>
      <c r="T565" s="410"/>
      <c r="U565" s="471"/>
      <c r="V565" s="471"/>
      <c r="W565" s="471"/>
      <c r="X565" s="184"/>
      <c r="Y565" s="184"/>
      <c r="Z565" s="184"/>
      <c r="AA565" s="471"/>
      <c r="AB565" s="471"/>
      <c r="AC565" s="471"/>
      <c r="AD565" s="186"/>
      <c r="AE565" s="522"/>
      <c r="AF565" s="409"/>
      <c r="AG565" s="409"/>
      <c r="AH565" s="409"/>
      <c r="AI565" s="409"/>
      <c r="AJ565" s="33"/>
      <c r="AK565" s="33"/>
      <c r="AL565" s="33"/>
      <c r="AM565" s="33"/>
      <c r="AN565" s="33"/>
      <c r="AO565" s="33"/>
      <c r="AP565" s="31"/>
      <c r="AQ565" s="31"/>
      <c r="AR565" s="31"/>
      <c r="AS565" s="39"/>
      <c r="AT565" s="31"/>
      <c r="AU565" s="31"/>
      <c r="AV565" s="31"/>
      <c r="AW565" s="33"/>
      <c r="AX565" s="33"/>
      <c r="AY565" s="33"/>
      <c r="AZ565" s="33"/>
      <c r="BA565" s="33"/>
      <c r="BB565" s="133"/>
      <c r="BC565" s="31"/>
      <c r="BD565" s="31"/>
      <c r="BE565" s="31"/>
      <c r="BF565" s="33"/>
      <c r="BG565" s="425"/>
      <c r="BH565" s="425"/>
    </row>
    <row r="566" spans="1:60" s="436" customFormat="1" ht="15">
      <c r="A566" s="1014" t="s">
        <v>201</v>
      </c>
      <c r="B566" s="1015"/>
      <c r="C566" s="1015"/>
      <c r="D566" s="1015"/>
      <c r="E566" s="1016"/>
      <c r="F566" s="1009">
        <f>SUM(F561:L565)</f>
        <v>0</v>
      </c>
      <c r="G566" s="1010"/>
      <c r="H566" s="1010"/>
      <c r="I566" s="1010"/>
      <c r="J566" s="1010"/>
      <c r="K566" s="1010"/>
      <c r="L566" s="1010"/>
      <c r="M566" s="1197">
        <f>SUM(M561:S565)</f>
        <v>0</v>
      </c>
      <c r="N566" s="1010"/>
      <c r="O566" s="1010"/>
      <c r="P566" s="1010"/>
      <c r="Q566" s="1010"/>
      <c r="R566" s="1010"/>
      <c r="S566" s="1010"/>
      <c r="T566" s="410"/>
      <c r="U566" s="472"/>
      <c r="V566" s="472"/>
      <c r="W566" s="186"/>
      <c r="X566" s="184"/>
      <c r="Y566" s="184"/>
      <c r="Z566" s="184"/>
      <c r="AA566" s="472"/>
      <c r="AB566" s="472"/>
      <c r="AC566" s="186"/>
      <c r="AD566" s="186"/>
      <c r="AE566" s="522"/>
      <c r="AF566" s="409"/>
      <c r="AG566" s="409"/>
      <c r="AH566" s="409"/>
      <c r="AI566" s="409"/>
      <c r="AJ566" s="33"/>
      <c r="AK566" s="33"/>
      <c r="AL566" s="33"/>
      <c r="AM566" s="33"/>
      <c r="AN566" s="33"/>
      <c r="AO566" s="33"/>
      <c r="AP566" s="31"/>
      <c r="AQ566" s="31"/>
      <c r="AR566" s="31"/>
      <c r="AS566" s="39"/>
      <c r="AT566" s="31"/>
      <c r="AU566" s="31"/>
      <c r="AV566" s="31"/>
      <c r="AW566" s="33"/>
      <c r="AX566" s="33"/>
      <c r="AY566" s="33"/>
      <c r="AZ566" s="33"/>
      <c r="BA566" s="33"/>
      <c r="BB566" s="133"/>
      <c r="BC566" s="31"/>
      <c r="BD566" s="31"/>
      <c r="BE566" s="31"/>
      <c r="BF566" s="33"/>
      <c r="BG566" s="425"/>
      <c r="BH566" s="425"/>
    </row>
    <row r="567" spans="1:60" s="436" customFormat="1" ht="15">
      <c r="A567" s="941" t="s">
        <v>146</v>
      </c>
      <c r="B567" s="942"/>
      <c r="C567" s="942"/>
      <c r="D567" s="942"/>
      <c r="E567" s="1086"/>
      <c r="F567" s="1001">
        <v>132.80000000000001</v>
      </c>
      <c r="G567" s="984"/>
      <c r="H567" s="984"/>
      <c r="I567" s="984"/>
      <c r="J567" s="984"/>
      <c r="K567" s="984"/>
      <c r="L567" s="1002"/>
      <c r="M567" s="1048"/>
      <c r="N567" s="984"/>
      <c r="O567" s="984"/>
      <c r="P567" s="984"/>
      <c r="Q567" s="984"/>
      <c r="R567" s="984"/>
      <c r="S567" s="984"/>
      <c r="T567" s="410"/>
      <c r="U567" s="471"/>
      <c r="V567" s="471"/>
      <c r="W567" s="471"/>
      <c r="X567" s="184"/>
      <c r="Y567" s="184"/>
      <c r="Z567" s="184"/>
      <c r="AA567" s="471"/>
      <c r="AB567" s="471"/>
      <c r="AC567" s="471"/>
      <c r="AD567" s="186"/>
      <c r="AE567" s="522"/>
      <c r="AF567" s="409"/>
      <c r="AG567" s="409"/>
      <c r="AH567" s="409"/>
      <c r="AI567" s="409"/>
      <c r="AJ567" s="33"/>
      <c r="AK567" s="33"/>
      <c r="AL567" s="33"/>
      <c r="AM567" s="33"/>
      <c r="AN567" s="33"/>
      <c r="AO567" s="33"/>
      <c r="AP567" s="31"/>
      <c r="AQ567" s="31"/>
      <c r="AR567" s="31"/>
      <c r="AS567" s="39"/>
      <c r="AT567" s="31"/>
      <c r="AU567" s="31"/>
      <c r="AV567" s="31"/>
      <c r="AW567" s="33"/>
      <c r="AX567" s="33"/>
      <c r="AY567" s="33"/>
      <c r="AZ567" s="33"/>
      <c r="BA567" s="33"/>
      <c r="BB567" s="133"/>
      <c r="BC567" s="31"/>
      <c r="BD567" s="31"/>
      <c r="BE567" s="31"/>
      <c r="BF567" s="33"/>
      <c r="BG567" s="425"/>
      <c r="BH567" s="425"/>
    </row>
    <row r="568" spans="1:60" s="436" customFormat="1" ht="15">
      <c r="A568" s="941" t="s">
        <v>147</v>
      </c>
      <c r="B568" s="942"/>
      <c r="C568" s="942"/>
      <c r="D568" s="942"/>
      <c r="E568" s="1086"/>
      <c r="F568" s="1001"/>
      <c r="G568" s="984"/>
      <c r="H568" s="984"/>
      <c r="I568" s="984"/>
      <c r="J568" s="984"/>
      <c r="K568" s="984"/>
      <c r="L568" s="1002"/>
      <c r="M568" s="1048"/>
      <c r="N568" s="984"/>
      <c r="O568" s="984"/>
      <c r="P568" s="984"/>
      <c r="Q568" s="984"/>
      <c r="R568" s="984"/>
      <c r="S568" s="984"/>
      <c r="T568" s="410"/>
      <c r="U568" s="471"/>
      <c r="V568" s="471"/>
      <c r="W568" s="471"/>
      <c r="X568" s="184"/>
      <c r="Y568" s="184"/>
      <c r="Z568" s="184"/>
      <c r="AA568" s="471"/>
      <c r="AB568" s="471"/>
      <c r="AC568" s="471"/>
      <c r="AD568" s="186"/>
      <c r="AE568" s="522"/>
      <c r="AF568" s="409"/>
      <c r="AG568" s="409"/>
      <c r="AH568" s="409"/>
      <c r="AI568" s="409"/>
      <c r="AJ568" s="33"/>
      <c r="AK568" s="33"/>
      <c r="AL568" s="33"/>
      <c r="AM568" s="33"/>
      <c r="AN568" s="33"/>
      <c r="AO568" s="33"/>
      <c r="AP568" s="31"/>
      <c r="AQ568" s="31"/>
      <c r="AR568" s="31"/>
      <c r="AS568" s="39"/>
      <c r="AT568" s="31"/>
      <c r="AU568" s="31"/>
      <c r="AV568" s="31"/>
      <c r="AW568" s="33"/>
      <c r="AX568" s="33"/>
      <c r="AY568" s="33"/>
      <c r="AZ568" s="33"/>
      <c r="BA568" s="33"/>
      <c r="BB568" s="133"/>
      <c r="BC568" s="31"/>
      <c r="BD568" s="31"/>
      <c r="BE568" s="31"/>
      <c r="BF568" s="33"/>
      <c r="BG568" s="425"/>
      <c r="BH568" s="425"/>
    </row>
    <row r="569" spans="1:60" s="436" customFormat="1" ht="15">
      <c r="A569" s="941" t="s">
        <v>152</v>
      </c>
      <c r="B569" s="942"/>
      <c r="C569" s="942"/>
      <c r="D569" s="942"/>
      <c r="E569" s="1086"/>
      <c r="F569" s="1001"/>
      <c r="G569" s="984"/>
      <c r="H569" s="984"/>
      <c r="I569" s="984"/>
      <c r="J569" s="984"/>
      <c r="K569" s="984"/>
      <c r="L569" s="1002"/>
      <c r="M569" s="1048"/>
      <c r="N569" s="984"/>
      <c r="O569" s="984"/>
      <c r="P569" s="984"/>
      <c r="Q569" s="984"/>
      <c r="R569" s="984"/>
      <c r="S569" s="984"/>
      <c r="T569" s="410"/>
      <c r="U569" s="471"/>
      <c r="V569" s="471"/>
      <c r="W569" s="471"/>
      <c r="X569" s="184"/>
      <c r="Y569" s="184"/>
      <c r="Z569" s="184"/>
      <c r="AA569" s="471"/>
      <c r="AB569" s="471"/>
      <c r="AC569" s="471"/>
      <c r="AD569" s="186"/>
      <c r="AE569" s="522"/>
      <c r="AF569" s="409"/>
      <c r="AG569" s="409"/>
      <c r="AH569" s="409"/>
      <c r="AI569" s="409"/>
      <c r="AJ569" s="33"/>
      <c r="AK569" s="33"/>
      <c r="AL569" s="33"/>
      <c r="AM569" s="33"/>
      <c r="AN569" s="33"/>
      <c r="AO569" s="33"/>
      <c r="AP569" s="31"/>
      <c r="AQ569" s="31"/>
      <c r="AR569" s="31"/>
      <c r="AS569" s="39"/>
      <c r="AT569" s="31"/>
      <c r="AU569" s="31"/>
      <c r="AV569" s="31"/>
      <c r="AW569" s="33"/>
      <c r="AX569" s="33"/>
      <c r="AY569" s="33"/>
      <c r="AZ569" s="33"/>
      <c r="BA569" s="33"/>
      <c r="BB569" s="133"/>
      <c r="BC569" s="31"/>
      <c r="BD569" s="31"/>
      <c r="BE569" s="31"/>
      <c r="BF569" s="33"/>
      <c r="BG569" s="425"/>
      <c r="BH569" s="425"/>
    </row>
    <row r="570" spans="1:60" s="436" customFormat="1" ht="15">
      <c r="A570" s="941" t="s">
        <v>148</v>
      </c>
      <c r="B570" s="942"/>
      <c r="C570" s="942"/>
      <c r="D570" s="942"/>
      <c r="E570" s="1086"/>
      <c r="F570" s="1001"/>
      <c r="G570" s="984"/>
      <c r="H570" s="984"/>
      <c r="I570" s="984"/>
      <c r="J570" s="984"/>
      <c r="K570" s="984"/>
      <c r="L570" s="1002"/>
      <c r="M570" s="1048"/>
      <c r="N570" s="984"/>
      <c r="O570" s="984"/>
      <c r="P570" s="984"/>
      <c r="Q570" s="984"/>
      <c r="R570" s="984"/>
      <c r="S570" s="984"/>
      <c r="T570" s="410"/>
      <c r="U570" s="471"/>
      <c r="V570" s="471"/>
      <c r="W570" s="471"/>
      <c r="X570" s="184"/>
      <c r="Y570" s="184"/>
      <c r="Z570" s="184"/>
      <c r="AA570" s="471"/>
      <c r="AB570" s="471"/>
      <c r="AC570" s="471"/>
      <c r="AD570" s="186"/>
      <c r="AE570" s="522"/>
      <c r="AF570" s="409"/>
      <c r="AG570" s="409"/>
      <c r="AH570" s="409"/>
      <c r="AI570" s="409"/>
      <c r="AJ570" s="33"/>
      <c r="AK570" s="33"/>
      <c r="AL570" s="33"/>
      <c r="AM570" s="33"/>
      <c r="AN570" s="33"/>
      <c r="AO570" s="33"/>
      <c r="AP570" s="31"/>
      <c r="AQ570" s="31"/>
      <c r="AR570" s="31"/>
      <c r="AS570" s="39"/>
      <c r="AT570" s="31"/>
      <c r="AU570" s="31"/>
      <c r="AV570" s="31"/>
      <c r="AW570" s="33"/>
      <c r="AX570" s="33"/>
      <c r="AY570" s="33"/>
      <c r="AZ570" s="33"/>
      <c r="BA570" s="33"/>
      <c r="BB570" s="133"/>
      <c r="BC570" s="31"/>
      <c r="BD570" s="31"/>
      <c r="BE570" s="31"/>
      <c r="BF570" s="33"/>
      <c r="BG570" s="425"/>
      <c r="BH570" s="425"/>
    </row>
    <row r="571" spans="1:60" s="436" customFormat="1" ht="15">
      <c r="A571" s="941" t="s">
        <v>149</v>
      </c>
      <c r="B571" s="942"/>
      <c r="C571" s="942"/>
      <c r="D571" s="942"/>
      <c r="E571" s="1086"/>
      <c r="F571" s="1001"/>
      <c r="G571" s="984"/>
      <c r="H571" s="984"/>
      <c r="I571" s="984"/>
      <c r="J571" s="984"/>
      <c r="K571" s="984"/>
      <c r="L571" s="1002"/>
      <c r="M571" s="1048"/>
      <c r="N571" s="984"/>
      <c r="O571" s="984"/>
      <c r="P571" s="984"/>
      <c r="Q571" s="984"/>
      <c r="R571" s="984"/>
      <c r="S571" s="984"/>
      <c r="T571" s="410"/>
      <c r="U571" s="471"/>
      <c r="V571" s="471"/>
      <c r="W571" s="471"/>
      <c r="X571" s="184"/>
      <c r="Y571" s="184"/>
      <c r="Z571" s="184"/>
      <c r="AA571" s="471"/>
      <c r="AB571" s="471"/>
      <c r="AC571" s="471"/>
      <c r="AD571" s="186"/>
      <c r="AE571" s="522"/>
      <c r="AF571" s="409"/>
      <c r="AG571" s="409"/>
      <c r="AH571" s="409"/>
      <c r="AI571" s="409"/>
      <c r="AJ571" s="33"/>
      <c r="AK571" s="33"/>
      <c r="AL571" s="33"/>
      <c r="AM571" s="33"/>
      <c r="AN571" s="33"/>
      <c r="AO571" s="33"/>
      <c r="AP571" s="31"/>
      <c r="AQ571" s="31"/>
      <c r="AR571" s="31"/>
      <c r="AS571" s="39"/>
      <c r="AT571" s="31"/>
      <c r="AU571" s="31"/>
      <c r="AV571" s="31"/>
      <c r="AW571" s="33"/>
      <c r="AX571" s="33"/>
      <c r="AY571" s="33"/>
      <c r="AZ571" s="33"/>
      <c r="BA571" s="33"/>
      <c r="BB571" s="133"/>
      <c r="BC571" s="31"/>
      <c r="BD571" s="31"/>
      <c r="BE571" s="31"/>
      <c r="BF571" s="33"/>
      <c r="BG571" s="425"/>
      <c r="BH571" s="425"/>
    </row>
    <row r="572" spans="1:60" s="436" customFormat="1" ht="15">
      <c r="A572" s="941" t="s">
        <v>58</v>
      </c>
      <c r="B572" s="942"/>
      <c r="C572" s="942"/>
      <c r="D572" s="942"/>
      <c r="E572" s="1086"/>
      <c r="F572" s="1001"/>
      <c r="G572" s="984"/>
      <c r="H572" s="984"/>
      <c r="I572" s="984"/>
      <c r="J572" s="984"/>
      <c r="K572" s="984"/>
      <c r="L572" s="1002"/>
      <c r="M572" s="1048"/>
      <c r="N572" s="984"/>
      <c r="O572" s="984"/>
      <c r="P572" s="984"/>
      <c r="Q572" s="984"/>
      <c r="R572" s="984"/>
      <c r="S572" s="984"/>
      <c r="T572" s="410"/>
      <c r="U572" s="471"/>
      <c r="V572" s="471"/>
      <c r="W572" s="471"/>
      <c r="X572" s="184"/>
      <c r="Y572" s="184"/>
      <c r="Z572" s="184"/>
      <c r="AA572" s="471"/>
      <c r="AB572" s="471"/>
      <c r="AC572" s="471"/>
      <c r="AD572" s="186"/>
      <c r="AE572" s="522"/>
      <c r="AF572" s="409"/>
      <c r="AG572" s="409"/>
      <c r="AH572" s="409"/>
      <c r="AI572" s="409"/>
      <c r="AJ572" s="33"/>
      <c r="AK572" s="33"/>
      <c r="AL572" s="33"/>
      <c r="AM572" s="33"/>
      <c r="AN572" s="33"/>
      <c r="AO572" s="33"/>
      <c r="AP572" s="31"/>
      <c r="AQ572" s="31"/>
      <c r="AR572" s="31"/>
      <c r="AS572" s="39"/>
      <c r="AT572" s="31"/>
      <c r="AU572" s="31"/>
      <c r="AV572" s="31"/>
      <c r="AW572" s="33"/>
      <c r="AX572" s="33"/>
      <c r="AY572" s="33"/>
      <c r="AZ572" s="33"/>
      <c r="BA572" s="33"/>
      <c r="BB572" s="133"/>
      <c r="BC572" s="31"/>
      <c r="BD572" s="31"/>
      <c r="BE572" s="31"/>
      <c r="BF572" s="33"/>
      <c r="BG572" s="425"/>
      <c r="BH572" s="425"/>
    </row>
    <row r="573" spans="1:60" s="436" customFormat="1" ht="15">
      <c r="A573" s="941" t="s">
        <v>150</v>
      </c>
      <c r="B573" s="942"/>
      <c r="C573" s="942"/>
      <c r="D573" s="942"/>
      <c r="E573" s="1086"/>
      <c r="F573" s="1001"/>
      <c r="G573" s="984"/>
      <c r="H573" s="984"/>
      <c r="I573" s="984"/>
      <c r="J573" s="984"/>
      <c r="K573" s="984"/>
      <c r="L573" s="1002"/>
      <c r="M573" s="1048"/>
      <c r="N573" s="984"/>
      <c r="O573" s="984"/>
      <c r="P573" s="984"/>
      <c r="Q573" s="984"/>
      <c r="R573" s="984"/>
      <c r="S573" s="984"/>
      <c r="T573" s="410"/>
      <c r="U573" s="471"/>
      <c r="V573" s="471"/>
      <c r="W573" s="471"/>
      <c r="X573" s="184"/>
      <c r="Y573" s="184"/>
      <c r="Z573" s="184"/>
      <c r="AA573" s="471"/>
      <c r="AB573" s="471"/>
      <c r="AC573" s="471"/>
      <c r="AD573" s="186"/>
      <c r="AE573" s="522"/>
      <c r="AF573" s="409"/>
      <c r="AG573" s="409"/>
      <c r="AH573" s="409"/>
      <c r="AI573" s="409"/>
      <c r="AJ573" s="33"/>
      <c r="AK573" s="33"/>
      <c r="AL573" s="33"/>
      <c r="AM573" s="33"/>
      <c r="AN573" s="33"/>
      <c r="AO573" s="33"/>
      <c r="AP573" s="31"/>
      <c r="AQ573" s="31"/>
      <c r="AR573" s="31"/>
      <c r="AS573" s="39"/>
      <c r="AT573" s="31"/>
      <c r="AU573" s="31"/>
      <c r="AV573" s="31"/>
      <c r="AW573" s="33"/>
      <c r="AX573" s="33"/>
      <c r="AY573" s="33"/>
      <c r="AZ573" s="33"/>
      <c r="BA573" s="33"/>
      <c r="BB573" s="133"/>
      <c r="BC573" s="31"/>
      <c r="BD573" s="31"/>
      <c r="BE573" s="31"/>
      <c r="BF573" s="33"/>
      <c r="BG573" s="425"/>
      <c r="BH573" s="425"/>
    </row>
    <row r="574" spans="1:60" s="436" customFormat="1" ht="15">
      <c r="A574" s="1014" t="s">
        <v>202</v>
      </c>
      <c r="B574" s="1015"/>
      <c r="C574" s="1015"/>
      <c r="D574" s="1015"/>
      <c r="E574" s="1016"/>
      <c r="F574" s="1009">
        <f>SUM(F567:L573)</f>
        <v>132.80000000000001</v>
      </c>
      <c r="G574" s="1010"/>
      <c r="H574" s="1010"/>
      <c r="I574" s="1010"/>
      <c r="J574" s="1010"/>
      <c r="K574" s="1010"/>
      <c r="L574" s="1010"/>
      <c r="M574" s="1197">
        <f>SUM(M567:S573)</f>
        <v>0</v>
      </c>
      <c r="N574" s="1010"/>
      <c r="O574" s="1010"/>
      <c r="P574" s="1010"/>
      <c r="Q574" s="1010"/>
      <c r="R574" s="1010"/>
      <c r="S574" s="1010"/>
      <c r="T574" s="410"/>
      <c r="U574" s="472"/>
      <c r="V574" s="472"/>
      <c r="W574" s="186"/>
      <c r="X574" s="184"/>
      <c r="Y574" s="184"/>
      <c r="Z574" s="184"/>
      <c r="AA574" s="472"/>
      <c r="AB574" s="472"/>
      <c r="AC574" s="186"/>
      <c r="AD574" s="186"/>
      <c r="AE574" s="522"/>
      <c r="AF574" s="409"/>
      <c r="AG574" s="409"/>
      <c r="AH574" s="409"/>
      <c r="AI574" s="409"/>
      <c r="AJ574" s="33"/>
      <c r="AK574" s="33"/>
      <c r="AL574" s="33"/>
      <c r="AM574" s="33"/>
      <c r="AN574" s="33"/>
      <c r="AO574" s="33"/>
      <c r="AP574" s="31"/>
      <c r="AQ574" s="31"/>
      <c r="AR574" s="31"/>
      <c r="AS574" s="39"/>
      <c r="AT574" s="31"/>
      <c r="AU574" s="31"/>
      <c r="AV574" s="31"/>
      <c r="AW574" s="33"/>
      <c r="AX574" s="33"/>
      <c r="AY574" s="33"/>
      <c r="AZ574" s="33"/>
      <c r="BA574" s="33"/>
      <c r="BB574" s="133"/>
      <c r="BC574" s="31"/>
      <c r="BD574" s="31"/>
      <c r="BE574" s="31"/>
      <c r="BF574" s="33"/>
      <c r="BG574" s="425"/>
      <c r="BH574" s="425"/>
    </row>
    <row r="575" spans="1:60" s="436" customFormat="1" ht="15">
      <c r="A575" s="941" t="s">
        <v>969</v>
      </c>
      <c r="B575" s="942"/>
      <c r="C575" s="942"/>
      <c r="D575" s="942"/>
      <c r="E575" s="1086"/>
      <c r="F575" s="1001"/>
      <c r="G575" s="984"/>
      <c r="H575" s="984"/>
      <c r="I575" s="984"/>
      <c r="J575" s="984"/>
      <c r="K575" s="984"/>
      <c r="L575" s="1002"/>
      <c r="M575" s="1048"/>
      <c r="N575" s="984"/>
      <c r="O575" s="984"/>
      <c r="P575" s="984"/>
      <c r="Q575" s="984"/>
      <c r="R575" s="984"/>
      <c r="S575" s="984"/>
      <c r="T575" s="410"/>
      <c r="U575" s="471"/>
      <c r="V575" s="471"/>
      <c r="W575" s="471"/>
      <c r="X575" s="184"/>
      <c r="Y575" s="184"/>
      <c r="Z575" s="184"/>
      <c r="AA575" s="471"/>
      <c r="AB575" s="471"/>
      <c r="AC575" s="471"/>
      <c r="AD575" s="186"/>
      <c r="AE575" s="522"/>
      <c r="AF575" s="409"/>
      <c r="AG575" s="409"/>
      <c r="AH575" s="409"/>
      <c r="AI575" s="409"/>
      <c r="AJ575" s="33"/>
      <c r="AK575" s="33"/>
      <c r="AL575" s="33"/>
      <c r="AM575" s="33"/>
      <c r="AN575" s="33"/>
      <c r="AO575" s="33"/>
      <c r="AP575" s="31"/>
      <c r="AQ575" s="31"/>
      <c r="AR575" s="31"/>
      <c r="AS575" s="39"/>
      <c r="AT575" s="31"/>
      <c r="AU575" s="31"/>
      <c r="AV575" s="31"/>
      <c r="AW575" s="33"/>
      <c r="AX575" s="33"/>
      <c r="AY575" s="33"/>
      <c r="AZ575" s="33"/>
      <c r="BA575" s="33"/>
      <c r="BB575" s="133"/>
      <c r="BC575" s="31"/>
      <c r="BD575" s="31"/>
      <c r="BE575" s="31"/>
      <c r="BF575" s="33"/>
      <c r="BG575" s="425"/>
      <c r="BH575" s="425"/>
    </row>
    <row r="576" spans="1:60" s="436" customFormat="1" ht="15">
      <c r="A576" s="941" t="s">
        <v>971</v>
      </c>
      <c r="B576" s="942"/>
      <c r="C576" s="942"/>
      <c r="D576" s="942"/>
      <c r="E576" s="1086"/>
      <c r="F576" s="1001"/>
      <c r="G576" s="984"/>
      <c r="H576" s="984"/>
      <c r="I576" s="984"/>
      <c r="J576" s="984"/>
      <c r="K576" s="984"/>
      <c r="L576" s="1002"/>
      <c r="M576" s="1048"/>
      <c r="N576" s="984"/>
      <c r="O576" s="984"/>
      <c r="P576" s="984"/>
      <c r="Q576" s="984"/>
      <c r="R576" s="984"/>
      <c r="S576" s="984"/>
      <c r="T576" s="410"/>
      <c r="U576" s="471"/>
      <c r="V576" s="471"/>
      <c r="W576" s="471"/>
      <c r="X576" s="184"/>
      <c r="Y576" s="184"/>
      <c r="Z576" s="184"/>
      <c r="AA576" s="471"/>
      <c r="AB576" s="471"/>
      <c r="AC576" s="471"/>
      <c r="AD576" s="186"/>
      <c r="AE576" s="522"/>
      <c r="AF576" s="409"/>
      <c r="AG576" s="409"/>
      <c r="AH576" s="409"/>
      <c r="AI576" s="409"/>
      <c r="AJ576" s="33"/>
      <c r="AK576" s="33"/>
      <c r="AL576" s="33"/>
      <c r="AM576" s="33"/>
      <c r="AN576" s="33"/>
      <c r="AO576" s="33"/>
      <c r="AP576" s="31"/>
      <c r="AQ576" s="31"/>
      <c r="AR576" s="31"/>
      <c r="AS576" s="39"/>
      <c r="AT576" s="31"/>
      <c r="AU576" s="31"/>
      <c r="AV576" s="31"/>
      <c r="AW576" s="33"/>
      <c r="AX576" s="33"/>
      <c r="AY576" s="33"/>
      <c r="AZ576" s="33"/>
      <c r="BA576" s="33"/>
      <c r="BB576" s="133"/>
      <c r="BC576" s="31"/>
      <c r="BD576" s="31"/>
      <c r="BE576" s="31"/>
      <c r="BF576" s="33"/>
      <c r="BG576" s="425"/>
      <c r="BH576" s="425"/>
    </row>
    <row r="577" spans="1:60" s="436" customFormat="1" ht="15">
      <c r="A577" s="941" t="s">
        <v>978</v>
      </c>
      <c r="B577" s="942"/>
      <c r="C577" s="942"/>
      <c r="D577" s="942"/>
      <c r="E577" s="1086"/>
      <c r="F577" s="1001"/>
      <c r="G577" s="984"/>
      <c r="H577" s="984"/>
      <c r="I577" s="984"/>
      <c r="J577" s="984"/>
      <c r="K577" s="984"/>
      <c r="L577" s="1002"/>
      <c r="M577" s="1048"/>
      <c r="N577" s="984"/>
      <c r="O577" s="984"/>
      <c r="P577" s="984"/>
      <c r="Q577" s="984"/>
      <c r="R577" s="984"/>
      <c r="S577" s="984"/>
      <c r="T577" s="410"/>
      <c r="U577" s="471"/>
      <c r="V577" s="471"/>
      <c r="W577" s="471"/>
      <c r="X577" s="184"/>
      <c r="Y577" s="184"/>
      <c r="Z577" s="184"/>
      <c r="AA577" s="471"/>
      <c r="AB577" s="471"/>
      <c r="AC577" s="471"/>
      <c r="AD577" s="186"/>
      <c r="AE577" s="522"/>
      <c r="AF577" s="409"/>
      <c r="AG577" s="409"/>
      <c r="AH577" s="409"/>
      <c r="AI577" s="409"/>
      <c r="AJ577" s="33"/>
      <c r="AK577" s="33"/>
      <c r="AL577" s="33"/>
      <c r="AM577" s="33"/>
      <c r="AN577" s="33"/>
      <c r="AO577" s="33"/>
      <c r="AP577" s="31"/>
      <c r="AQ577" s="31"/>
      <c r="AR577" s="31"/>
      <c r="AS577" s="39"/>
      <c r="AT577" s="31"/>
      <c r="AU577" s="31"/>
      <c r="AV577" s="31"/>
      <c r="AW577" s="33"/>
      <c r="AX577" s="33"/>
      <c r="AY577" s="33"/>
      <c r="AZ577" s="33"/>
      <c r="BA577" s="33"/>
      <c r="BB577" s="133"/>
      <c r="BC577" s="31"/>
      <c r="BD577" s="31"/>
      <c r="BE577" s="31"/>
      <c r="BF577" s="33"/>
      <c r="BG577" s="425"/>
      <c r="BH577" s="425"/>
    </row>
    <row r="578" spans="1:60" s="436" customFormat="1" ht="15">
      <c r="A578" s="941" t="s">
        <v>1121</v>
      </c>
      <c r="B578" s="942"/>
      <c r="C578" s="942"/>
      <c r="D578" s="942"/>
      <c r="E578" s="1086"/>
      <c r="F578" s="1001"/>
      <c r="G578" s="984"/>
      <c r="H578" s="984"/>
      <c r="I578" s="984"/>
      <c r="J578" s="984"/>
      <c r="K578" s="984"/>
      <c r="L578" s="1002"/>
      <c r="M578" s="1048"/>
      <c r="N578" s="984"/>
      <c r="O578" s="984"/>
      <c r="P578" s="984"/>
      <c r="Q578" s="984"/>
      <c r="R578" s="984"/>
      <c r="S578" s="984"/>
      <c r="T578" s="410"/>
      <c r="U578" s="471"/>
      <c r="V578" s="471"/>
      <c r="W578" s="471"/>
      <c r="X578" s="184"/>
      <c r="Y578" s="184"/>
      <c r="Z578" s="184"/>
      <c r="AA578" s="471"/>
      <c r="AB578" s="471"/>
      <c r="AC578" s="471"/>
      <c r="AD578" s="186"/>
      <c r="AE578" s="522"/>
      <c r="AF578" s="409"/>
      <c r="AG578" s="409"/>
      <c r="AH578" s="409"/>
      <c r="AI578" s="409"/>
      <c r="AJ578" s="33"/>
      <c r="AK578" s="33"/>
      <c r="AL578" s="33"/>
      <c r="AM578" s="33"/>
      <c r="AN578" s="33"/>
      <c r="AO578" s="33"/>
      <c r="AP578" s="31"/>
      <c r="AQ578" s="31"/>
      <c r="AR578" s="31"/>
      <c r="AS578" s="39"/>
      <c r="AT578" s="31"/>
      <c r="AU578" s="31"/>
      <c r="AV578" s="31"/>
      <c r="AW578" s="33"/>
      <c r="AX578" s="33"/>
      <c r="AY578" s="33"/>
      <c r="AZ578" s="33"/>
      <c r="BA578" s="33"/>
      <c r="BB578" s="133"/>
      <c r="BC578" s="31"/>
      <c r="BD578" s="31"/>
      <c r="BE578" s="31"/>
      <c r="BF578" s="33"/>
      <c r="BG578" s="425"/>
      <c r="BH578" s="425"/>
    </row>
    <row r="579" spans="1:60" s="436" customFormat="1" ht="15">
      <c r="A579" s="941" t="s">
        <v>1123</v>
      </c>
      <c r="B579" s="942"/>
      <c r="C579" s="942"/>
      <c r="D579" s="942"/>
      <c r="E579" s="1086"/>
      <c r="F579" s="1001"/>
      <c r="G579" s="984"/>
      <c r="H579" s="984"/>
      <c r="I579" s="984"/>
      <c r="J579" s="984"/>
      <c r="K579" s="984"/>
      <c r="L579" s="1002"/>
      <c r="M579" s="1048"/>
      <c r="N579" s="984"/>
      <c r="O579" s="984"/>
      <c r="P579" s="984"/>
      <c r="Q579" s="984"/>
      <c r="R579" s="984"/>
      <c r="S579" s="984"/>
      <c r="T579" s="410"/>
      <c r="U579" s="471"/>
      <c r="V579" s="471"/>
      <c r="W579" s="471"/>
      <c r="X579" s="184"/>
      <c r="Y579" s="184"/>
      <c r="Z579" s="184"/>
      <c r="AA579" s="471"/>
      <c r="AB579" s="471"/>
      <c r="AC579" s="471"/>
      <c r="AD579" s="186"/>
      <c r="AE579" s="522"/>
      <c r="AF579" s="409"/>
      <c r="AG579" s="409"/>
      <c r="AH579" s="409"/>
      <c r="AI579" s="409"/>
      <c r="AJ579" s="33"/>
      <c r="AK579" s="33"/>
      <c r="AL579" s="33"/>
      <c r="AM579" s="33"/>
      <c r="AN579" s="33"/>
      <c r="AO579" s="33"/>
      <c r="AP579" s="31"/>
      <c r="AQ579" s="31"/>
      <c r="AR579" s="31"/>
      <c r="AS579" s="39"/>
      <c r="AT579" s="31"/>
      <c r="AU579" s="31"/>
      <c r="AV579" s="31"/>
      <c r="AW579" s="33"/>
      <c r="AX579" s="33"/>
      <c r="AY579" s="33"/>
      <c r="AZ579" s="33"/>
      <c r="BA579" s="33"/>
      <c r="BB579" s="133"/>
      <c r="BC579" s="31"/>
      <c r="BD579" s="31"/>
      <c r="BE579" s="31"/>
      <c r="BF579" s="33"/>
      <c r="BG579" s="425"/>
      <c r="BH579" s="425"/>
    </row>
    <row r="580" spans="1:60" s="436" customFormat="1" ht="15">
      <c r="A580" s="941" t="s">
        <v>980</v>
      </c>
      <c r="B580" s="942"/>
      <c r="C580" s="942"/>
      <c r="D580" s="942"/>
      <c r="E580" s="1086"/>
      <c r="F580" s="1001"/>
      <c r="G580" s="984"/>
      <c r="H580" s="984"/>
      <c r="I580" s="984"/>
      <c r="J580" s="984"/>
      <c r="K580" s="984"/>
      <c r="L580" s="1002"/>
      <c r="M580" s="1048"/>
      <c r="N580" s="984"/>
      <c r="O580" s="984"/>
      <c r="P580" s="984"/>
      <c r="Q580" s="984"/>
      <c r="R580" s="984"/>
      <c r="S580" s="984"/>
      <c r="T580" s="410"/>
      <c r="U580" s="471"/>
      <c r="V580" s="471"/>
      <c r="W580" s="471"/>
      <c r="X580" s="184"/>
      <c r="Y580" s="184"/>
      <c r="Z580" s="184"/>
      <c r="AA580" s="471"/>
      <c r="AB580" s="471"/>
      <c r="AC580" s="471"/>
      <c r="AD580" s="186"/>
      <c r="AE580" s="522"/>
      <c r="AF580" s="409"/>
      <c r="AG580" s="409"/>
      <c r="AH580" s="409"/>
      <c r="AI580" s="409"/>
      <c r="AJ580" s="33"/>
      <c r="AK580" s="33"/>
      <c r="AL580" s="33"/>
      <c r="AM580" s="33"/>
      <c r="AN580" s="33"/>
      <c r="AO580" s="33"/>
      <c r="AP580" s="31"/>
      <c r="AQ580" s="31"/>
      <c r="AR580" s="31"/>
      <c r="AS580" s="39"/>
      <c r="AT580" s="31"/>
      <c r="AU580" s="31"/>
      <c r="AV580" s="31"/>
      <c r="AW580" s="33"/>
      <c r="AX580" s="33"/>
      <c r="AY580" s="33"/>
      <c r="AZ580" s="33"/>
      <c r="BA580" s="33"/>
      <c r="BB580" s="133"/>
      <c r="BC580" s="31"/>
      <c r="BD580" s="31"/>
      <c r="BE580" s="31"/>
      <c r="BF580" s="33"/>
      <c r="BG580" s="425"/>
      <c r="BH580" s="425"/>
    </row>
    <row r="581" spans="1:60" s="436" customFormat="1" ht="15">
      <c r="A581" s="941" t="s">
        <v>981</v>
      </c>
      <c r="B581" s="942"/>
      <c r="C581" s="942"/>
      <c r="D581" s="942"/>
      <c r="E581" s="1086"/>
      <c r="F581" s="1001"/>
      <c r="G581" s="984"/>
      <c r="H581" s="984"/>
      <c r="I581" s="984"/>
      <c r="J581" s="984"/>
      <c r="K581" s="984"/>
      <c r="L581" s="1002"/>
      <c r="M581" s="1048"/>
      <c r="N581" s="984"/>
      <c r="O581" s="984"/>
      <c r="P581" s="984"/>
      <c r="Q581" s="984"/>
      <c r="R581" s="984"/>
      <c r="S581" s="984"/>
      <c r="T581" s="410"/>
      <c r="U581" s="471"/>
      <c r="V581" s="471"/>
      <c r="W581" s="471"/>
      <c r="X581" s="184"/>
      <c r="Y581" s="184"/>
      <c r="Z581" s="184"/>
      <c r="AA581" s="471"/>
      <c r="AB581" s="471"/>
      <c r="AC581" s="471"/>
      <c r="AD581" s="186"/>
      <c r="AE581" s="522"/>
      <c r="AF581" s="409"/>
      <c r="AG581" s="409"/>
      <c r="AH581" s="409"/>
      <c r="AI581" s="409"/>
      <c r="AJ581" s="33"/>
      <c r="AK581" s="33"/>
      <c r="AL581" s="33"/>
      <c r="AM581" s="33"/>
      <c r="AN581" s="33"/>
      <c r="AO581" s="33"/>
      <c r="AP581" s="31"/>
      <c r="AQ581" s="31"/>
      <c r="AR581" s="31"/>
      <c r="AS581" s="39"/>
      <c r="AT581" s="31"/>
      <c r="AU581" s="31"/>
      <c r="AV581" s="31"/>
      <c r="AW581" s="33"/>
      <c r="AX581" s="33"/>
      <c r="AY581" s="33"/>
      <c r="AZ581" s="33"/>
      <c r="BA581" s="33"/>
      <c r="BB581" s="133"/>
      <c r="BC581" s="31"/>
      <c r="BD581" s="31"/>
      <c r="BE581" s="31"/>
      <c r="BF581" s="33"/>
      <c r="BG581" s="425"/>
      <c r="BH581" s="425"/>
    </row>
    <row r="582" spans="1:60" s="436" customFormat="1" ht="15">
      <c r="A582" s="941" t="s">
        <v>982</v>
      </c>
      <c r="B582" s="942"/>
      <c r="C582" s="942"/>
      <c r="D582" s="942"/>
      <c r="E582" s="1086"/>
      <c r="F582" s="1001"/>
      <c r="G582" s="984"/>
      <c r="H582" s="984"/>
      <c r="I582" s="984"/>
      <c r="J582" s="984"/>
      <c r="K582" s="984"/>
      <c r="L582" s="1002"/>
      <c r="M582" s="1048"/>
      <c r="N582" s="984"/>
      <c r="O582" s="984"/>
      <c r="P582" s="984"/>
      <c r="Q582" s="984"/>
      <c r="R582" s="984"/>
      <c r="S582" s="984"/>
      <c r="T582" s="410"/>
      <c r="U582" s="471"/>
      <c r="V582" s="471"/>
      <c r="W582" s="471"/>
      <c r="X582" s="184"/>
      <c r="Y582" s="184"/>
      <c r="Z582" s="184"/>
      <c r="AA582" s="471"/>
      <c r="AB582" s="471"/>
      <c r="AC582" s="471"/>
      <c r="AD582" s="186"/>
      <c r="AE582" s="522"/>
      <c r="AF582" s="409"/>
      <c r="AG582" s="409"/>
      <c r="AH582" s="409"/>
      <c r="AI582" s="409"/>
      <c r="AJ582" s="33"/>
      <c r="AK582" s="33"/>
      <c r="AL582" s="33"/>
      <c r="AM582" s="33"/>
      <c r="AN582" s="33"/>
      <c r="AO582" s="33"/>
      <c r="AP582" s="31"/>
      <c r="AQ582" s="31"/>
      <c r="AR582" s="31"/>
      <c r="AS582" s="39"/>
      <c r="AT582" s="31"/>
      <c r="AU582" s="31"/>
      <c r="AV582" s="31"/>
      <c r="AW582" s="33"/>
      <c r="AX582" s="33"/>
      <c r="AY582" s="33"/>
      <c r="AZ582" s="33"/>
      <c r="BA582" s="33"/>
      <c r="BB582" s="133"/>
      <c r="BC582" s="31"/>
      <c r="BD582" s="31"/>
      <c r="BE582" s="31"/>
      <c r="BF582" s="33"/>
      <c r="BG582" s="425"/>
      <c r="BH582" s="425"/>
    </row>
    <row r="583" spans="1:60" s="436" customFormat="1" ht="15">
      <c r="A583" s="1014" t="s">
        <v>151</v>
      </c>
      <c r="B583" s="1015"/>
      <c r="C583" s="1015"/>
      <c r="D583" s="1015"/>
      <c r="E583" s="1016"/>
      <c r="F583" s="1009">
        <f>SUM(F575:L582)</f>
        <v>0</v>
      </c>
      <c r="G583" s="1010"/>
      <c r="H583" s="1010"/>
      <c r="I583" s="1010"/>
      <c r="J583" s="1010"/>
      <c r="K583" s="1010"/>
      <c r="L583" s="1010"/>
      <c r="M583" s="1197">
        <f>SUM(M575:S582)</f>
        <v>0</v>
      </c>
      <c r="N583" s="1010"/>
      <c r="O583" s="1010"/>
      <c r="P583" s="1010"/>
      <c r="Q583" s="1010"/>
      <c r="R583" s="1010"/>
      <c r="S583" s="1010"/>
      <c r="T583" s="410"/>
      <c r="U583" s="472"/>
      <c r="V583" s="472"/>
      <c r="W583" s="186"/>
      <c r="X583" s="184"/>
      <c r="Y583" s="184"/>
      <c r="Z583" s="184"/>
      <c r="AA583" s="472"/>
      <c r="AB583" s="472"/>
      <c r="AC583" s="186"/>
      <c r="AD583" s="186"/>
      <c r="AE583" s="522"/>
      <c r="AF583" s="409"/>
      <c r="AG583" s="409"/>
      <c r="AH583" s="409"/>
      <c r="AI583" s="409"/>
      <c r="AJ583" s="33"/>
      <c r="AK583" s="33"/>
      <c r="AL583" s="33"/>
      <c r="AM583" s="33"/>
      <c r="AN583" s="33"/>
      <c r="AO583" s="33"/>
      <c r="AP583" s="31"/>
      <c r="AQ583" s="31"/>
      <c r="AR583" s="31"/>
      <c r="AS583" s="39"/>
      <c r="AT583" s="31"/>
      <c r="AU583" s="31"/>
      <c r="AV583" s="31"/>
      <c r="AW583" s="33"/>
      <c r="AX583" s="33"/>
      <c r="AY583" s="33"/>
      <c r="AZ583" s="33"/>
      <c r="BA583" s="33"/>
      <c r="BB583" s="133"/>
      <c r="BC583" s="31"/>
      <c r="BD583" s="31"/>
      <c r="BE583" s="31"/>
      <c r="BF583" s="33"/>
      <c r="BG583" s="425"/>
      <c r="BH583" s="425"/>
    </row>
    <row r="584" spans="1:60" s="436" customFormat="1" ht="15">
      <c r="A584" s="941" t="s">
        <v>1128</v>
      </c>
      <c r="B584" s="942"/>
      <c r="C584" s="942"/>
      <c r="D584" s="942"/>
      <c r="E584" s="1086"/>
      <c r="F584" s="1001"/>
      <c r="G584" s="984"/>
      <c r="H584" s="984"/>
      <c r="I584" s="984"/>
      <c r="J584" s="984"/>
      <c r="K584" s="984"/>
      <c r="L584" s="1002"/>
      <c r="M584" s="1048"/>
      <c r="N584" s="984"/>
      <c r="O584" s="984"/>
      <c r="P584" s="984"/>
      <c r="Q584" s="984"/>
      <c r="R584" s="984"/>
      <c r="S584" s="984"/>
      <c r="T584" s="410"/>
      <c r="U584" s="471"/>
      <c r="V584" s="471"/>
      <c r="W584" s="471"/>
      <c r="X584" s="184"/>
      <c r="Y584" s="184"/>
      <c r="Z584" s="184"/>
      <c r="AA584" s="471"/>
      <c r="AB584" s="471"/>
      <c r="AC584" s="471"/>
      <c r="AD584" s="186"/>
      <c r="AE584" s="522"/>
      <c r="AF584" s="409"/>
      <c r="AG584" s="409"/>
      <c r="AH584" s="409"/>
      <c r="AI584" s="409"/>
      <c r="AJ584" s="33"/>
      <c r="AK584" s="33"/>
      <c r="AL584" s="33"/>
      <c r="AM584" s="33"/>
      <c r="AN584" s="33"/>
      <c r="AO584" s="33"/>
      <c r="AP584" s="31"/>
      <c r="AQ584" s="31"/>
      <c r="AR584" s="31"/>
      <c r="AS584" s="39"/>
      <c r="AT584" s="31"/>
      <c r="AU584" s="31"/>
      <c r="AV584" s="31"/>
      <c r="AW584" s="33"/>
      <c r="AX584" s="33"/>
      <c r="AY584" s="33"/>
      <c r="AZ584" s="33"/>
      <c r="BA584" s="33"/>
      <c r="BB584" s="133"/>
      <c r="BC584" s="31"/>
      <c r="BD584" s="31"/>
      <c r="BE584" s="31"/>
      <c r="BF584" s="33"/>
      <c r="BG584" s="425"/>
      <c r="BH584" s="425"/>
    </row>
    <row r="585" spans="1:60" s="436" customFormat="1" ht="15">
      <c r="A585" s="941" t="s">
        <v>1129</v>
      </c>
      <c r="B585" s="942"/>
      <c r="C585" s="942"/>
      <c r="D585" s="942"/>
      <c r="E585" s="1086"/>
      <c r="F585" s="1001"/>
      <c r="G585" s="984"/>
      <c r="H585" s="984"/>
      <c r="I585" s="984"/>
      <c r="J585" s="984"/>
      <c r="K585" s="984"/>
      <c r="L585" s="1002"/>
      <c r="M585" s="1048"/>
      <c r="N585" s="984"/>
      <c r="O585" s="984"/>
      <c r="P585" s="984"/>
      <c r="Q585" s="984"/>
      <c r="R585" s="984"/>
      <c r="S585" s="984"/>
      <c r="T585" s="410"/>
      <c r="U585" s="471"/>
      <c r="V585" s="471"/>
      <c r="W585" s="471"/>
      <c r="X585" s="184"/>
      <c r="Y585" s="184"/>
      <c r="Z585" s="184"/>
      <c r="AA585" s="471"/>
      <c r="AB585" s="471"/>
      <c r="AC585" s="471"/>
      <c r="AD585" s="186"/>
      <c r="AE585" s="522"/>
      <c r="AF585" s="409"/>
      <c r="AG585" s="409"/>
      <c r="AH585" s="409"/>
      <c r="AI585" s="409"/>
      <c r="AJ585" s="33"/>
      <c r="AK585" s="33"/>
      <c r="AL585" s="33"/>
      <c r="AM585" s="33"/>
      <c r="AN585" s="33"/>
      <c r="AO585" s="33"/>
      <c r="AP585" s="31"/>
      <c r="AQ585" s="31"/>
      <c r="AR585" s="31"/>
      <c r="AS585" s="39"/>
      <c r="AT585" s="31"/>
      <c r="AU585" s="31"/>
      <c r="AV585" s="31"/>
      <c r="AW585" s="33"/>
      <c r="AX585" s="33"/>
      <c r="AY585" s="33"/>
      <c r="AZ585" s="33"/>
      <c r="BA585" s="33"/>
      <c r="BB585" s="133"/>
      <c r="BC585" s="31"/>
      <c r="BD585" s="31"/>
      <c r="BE585" s="31"/>
      <c r="BF585" s="33"/>
      <c r="BG585" s="425"/>
      <c r="BH585" s="425"/>
    </row>
    <row r="586" spans="1:60" s="436" customFormat="1" ht="15">
      <c r="A586" s="941" t="s">
        <v>1130</v>
      </c>
      <c r="B586" s="942"/>
      <c r="C586" s="942"/>
      <c r="D586" s="942"/>
      <c r="E586" s="1086"/>
      <c r="F586" s="1001"/>
      <c r="G586" s="984"/>
      <c r="H586" s="984"/>
      <c r="I586" s="984"/>
      <c r="J586" s="984"/>
      <c r="K586" s="984"/>
      <c r="L586" s="1002"/>
      <c r="M586" s="1048"/>
      <c r="N586" s="984"/>
      <c r="O586" s="984"/>
      <c r="P586" s="984"/>
      <c r="Q586" s="984"/>
      <c r="R586" s="984"/>
      <c r="S586" s="984"/>
      <c r="T586" s="410"/>
      <c r="U586" s="471"/>
      <c r="V586" s="471"/>
      <c r="W586" s="471"/>
      <c r="X586" s="184"/>
      <c r="Y586" s="184"/>
      <c r="Z586" s="184"/>
      <c r="AA586" s="471"/>
      <c r="AB586" s="471"/>
      <c r="AC586" s="471"/>
      <c r="AD586" s="186"/>
      <c r="AE586" s="522"/>
      <c r="AF586" s="409"/>
      <c r="AG586" s="409"/>
      <c r="AH586" s="409"/>
      <c r="AI586" s="409"/>
      <c r="AJ586" s="33"/>
      <c r="AK586" s="33"/>
      <c r="AL586" s="33"/>
      <c r="AM586" s="33"/>
      <c r="AN586" s="33"/>
      <c r="AO586" s="33"/>
      <c r="AP586" s="31"/>
      <c r="AQ586" s="31"/>
      <c r="AR586" s="31"/>
      <c r="AS586" s="39"/>
      <c r="AT586" s="31"/>
      <c r="AU586" s="31"/>
      <c r="AV586" s="31"/>
      <c r="AW586" s="33"/>
      <c r="AX586" s="33"/>
      <c r="AY586" s="33"/>
      <c r="AZ586" s="33"/>
      <c r="BA586" s="33"/>
      <c r="BB586" s="133"/>
      <c r="BC586" s="31"/>
      <c r="BD586" s="31"/>
      <c r="BE586" s="31"/>
      <c r="BF586" s="33"/>
      <c r="BG586" s="425"/>
      <c r="BH586" s="425"/>
    </row>
    <row r="587" spans="1:60" s="436" customFormat="1" ht="15">
      <c r="A587" s="941" t="s">
        <v>1131</v>
      </c>
      <c r="B587" s="942"/>
      <c r="C587" s="942"/>
      <c r="D587" s="942"/>
      <c r="E587" s="1086"/>
      <c r="F587" s="1001"/>
      <c r="G587" s="984"/>
      <c r="H587" s="984"/>
      <c r="I587" s="984"/>
      <c r="J587" s="984"/>
      <c r="K587" s="984"/>
      <c r="L587" s="1002"/>
      <c r="M587" s="1048"/>
      <c r="N587" s="984"/>
      <c r="O587" s="984"/>
      <c r="P587" s="984"/>
      <c r="Q587" s="984"/>
      <c r="R587" s="984"/>
      <c r="S587" s="984"/>
      <c r="T587" s="410"/>
      <c r="U587" s="471"/>
      <c r="V587" s="471"/>
      <c r="W587" s="471"/>
      <c r="X587" s="184"/>
      <c r="Y587" s="184"/>
      <c r="Z587" s="184"/>
      <c r="AA587" s="471"/>
      <c r="AB587" s="471"/>
      <c r="AC587" s="471"/>
      <c r="AD587" s="186"/>
      <c r="AE587" s="522"/>
      <c r="AF587" s="409"/>
      <c r="AG587" s="409"/>
      <c r="AH587" s="409"/>
      <c r="AI587" s="409"/>
      <c r="AJ587" s="33"/>
      <c r="AK587" s="33"/>
      <c r="AL587" s="33"/>
      <c r="AM587" s="33"/>
      <c r="AN587" s="33"/>
      <c r="AO587" s="33"/>
      <c r="AP587" s="31"/>
      <c r="AQ587" s="31"/>
      <c r="AR587" s="31"/>
      <c r="AS587" s="39"/>
      <c r="AT587" s="31"/>
      <c r="AU587" s="31"/>
      <c r="AV587" s="31"/>
      <c r="AW587" s="33"/>
      <c r="AX587" s="33"/>
      <c r="AY587" s="33"/>
      <c r="AZ587" s="33"/>
      <c r="BA587" s="33"/>
      <c r="BB587" s="133"/>
      <c r="BC587" s="31"/>
      <c r="BD587" s="31"/>
      <c r="BE587" s="31"/>
      <c r="BF587" s="33"/>
      <c r="BG587" s="425"/>
      <c r="BH587" s="425"/>
    </row>
    <row r="588" spans="1:60" s="436" customFormat="1" ht="15">
      <c r="A588" s="941" t="s">
        <v>1132</v>
      </c>
      <c r="B588" s="942"/>
      <c r="C588" s="942"/>
      <c r="D588" s="942"/>
      <c r="E588" s="1086"/>
      <c r="F588" s="1001"/>
      <c r="G588" s="984"/>
      <c r="H588" s="984"/>
      <c r="I588" s="984"/>
      <c r="J588" s="984"/>
      <c r="K588" s="984"/>
      <c r="L588" s="1002"/>
      <c r="M588" s="1048"/>
      <c r="N588" s="984"/>
      <c r="O588" s="984"/>
      <c r="P588" s="984"/>
      <c r="Q588" s="984"/>
      <c r="R588" s="984"/>
      <c r="S588" s="984"/>
      <c r="T588" s="410"/>
      <c r="U588" s="471"/>
      <c r="V588" s="471"/>
      <c r="W588" s="471"/>
      <c r="X588" s="184"/>
      <c r="Y588" s="184"/>
      <c r="Z588" s="184"/>
      <c r="AA588" s="471"/>
      <c r="AB588" s="471"/>
      <c r="AC588" s="471"/>
      <c r="AD588" s="186"/>
      <c r="AE588" s="522"/>
      <c r="AF588" s="409"/>
      <c r="AG588" s="409"/>
      <c r="AH588" s="409"/>
      <c r="AI588" s="409"/>
      <c r="AJ588" s="33"/>
      <c r="AK588" s="33"/>
      <c r="AL588" s="33"/>
      <c r="AM588" s="33"/>
      <c r="AN588" s="33"/>
      <c r="AO588" s="33"/>
      <c r="AP588" s="31"/>
      <c r="AQ588" s="31"/>
      <c r="AR588" s="31"/>
      <c r="AS588" s="39"/>
      <c r="AT588" s="31"/>
      <c r="AU588" s="31"/>
      <c r="AV588" s="31"/>
      <c r="AW588" s="33"/>
      <c r="AX588" s="33"/>
      <c r="AY588" s="33"/>
      <c r="AZ588" s="33"/>
      <c r="BA588" s="33"/>
      <c r="BB588" s="133"/>
      <c r="BC588" s="31"/>
      <c r="BD588" s="31"/>
      <c r="BE588" s="31"/>
      <c r="BF588" s="33"/>
      <c r="BG588" s="425"/>
      <c r="BH588" s="425"/>
    </row>
    <row r="589" spans="1:60" s="436" customFormat="1" ht="15">
      <c r="A589" s="941" t="s">
        <v>1133</v>
      </c>
      <c r="B589" s="942"/>
      <c r="C589" s="942"/>
      <c r="D589" s="942"/>
      <c r="E589" s="1086"/>
      <c r="F589" s="1001"/>
      <c r="G589" s="984"/>
      <c r="H589" s="984"/>
      <c r="I589" s="984"/>
      <c r="J589" s="984"/>
      <c r="K589" s="984"/>
      <c r="L589" s="1002"/>
      <c r="M589" s="1048"/>
      <c r="N589" s="984"/>
      <c r="O589" s="984"/>
      <c r="P589" s="984"/>
      <c r="Q589" s="984"/>
      <c r="R589" s="984"/>
      <c r="S589" s="984"/>
      <c r="T589" s="410"/>
      <c r="U589" s="471"/>
      <c r="V589" s="471"/>
      <c r="W589" s="471"/>
      <c r="X589" s="184"/>
      <c r="Y589" s="184"/>
      <c r="Z589" s="184"/>
      <c r="AA589" s="471"/>
      <c r="AB589" s="471"/>
      <c r="AC589" s="471"/>
      <c r="AD589" s="186"/>
      <c r="AE589" s="522"/>
      <c r="AF589" s="409"/>
      <c r="AG589" s="409"/>
      <c r="AH589" s="409"/>
      <c r="AI589" s="409"/>
      <c r="AJ589" s="33"/>
      <c r="AK589" s="33"/>
      <c r="AL589" s="33"/>
      <c r="AM589" s="33"/>
      <c r="AN589" s="33"/>
      <c r="AO589" s="33"/>
      <c r="AP589" s="31"/>
      <c r="AQ589" s="31"/>
      <c r="AR589" s="31"/>
      <c r="AS589" s="39"/>
      <c r="AT589" s="31"/>
      <c r="AU589" s="31"/>
      <c r="AV589" s="31"/>
      <c r="AW589" s="33"/>
      <c r="AX589" s="33"/>
      <c r="AY589" s="33"/>
      <c r="AZ589" s="33"/>
      <c r="BA589" s="33"/>
      <c r="BB589" s="133"/>
      <c r="BC589" s="31"/>
      <c r="BD589" s="31"/>
      <c r="BE589" s="31"/>
      <c r="BF589" s="33"/>
      <c r="BG589" s="425"/>
      <c r="BH589" s="425"/>
    </row>
    <row r="590" spans="1:60" s="436" customFormat="1" ht="15">
      <c r="A590" s="941" t="s">
        <v>1134</v>
      </c>
      <c r="B590" s="942"/>
      <c r="C590" s="942"/>
      <c r="D590" s="942"/>
      <c r="E590" s="1086"/>
      <c r="F590" s="1001"/>
      <c r="G590" s="984"/>
      <c r="H590" s="984"/>
      <c r="I590" s="984"/>
      <c r="J590" s="984"/>
      <c r="K590" s="984"/>
      <c r="L590" s="1002"/>
      <c r="M590" s="1048"/>
      <c r="N590" s="984"/>
      <c r="O590" s="984"/>
      <c r="P590" s="984"/>
      <c r="Q590" s="984"/>
      <c r="R590" s="984"/>
      <c r="S590" s="984"/>
      <c r="T590" s="410"/>
      <c r="U590" s="471"/>
      <c r="V590" s="471"/>
      <c r="W590" s="471"/>
      <c r="X590" s="184"/>
      <c r="Y590" s="184"/>
      <c r="Z590" s="184"/>
      <c r="AA590" s="471"/>
      <c r="AB590" s="471"/>
      <c r="AC590" s="471"/>
      <c r="AD590" s="186"/>
      <c r="AE590" s="522"/>
      <c r="AF590" s="409"/>
      <c r="AG590" s="409"/>
      <c r="AH590" s="409"/>
      <c r="AI590" s="409"/>
      <c r="AJ590" s="33"/>
      <c r="AK590" s="33"/>
      <c r="AL590" s="33"/>
      <c r="AM590" s="33"/>
      <c r="AN590" s="33"/>
      <c r="AO590" s="33"/>
      <c r="AP590" s="31"/>
      <c r="AQ590" s="31"/>
      <c r="AR590" s="31"/>
      <c r="AS590" s="39"/>
      <c r="AT590" s="31"/>
      <c r="AU590" s="31"/>
      <c r="AV590" s="31"/>
      <c r="AW590" s="33"/>
      <c r="AX590" s="33"/>
      <c r="AY590" s="33"/>
      <c r="AZ590" s="33"/>
      <c r="BA590" s="33"/>
      <c r="BB590" s="133"/>
      <c r="BC590" s="31"/>
      <c r="BD590" s="31"/>
      <c r="BE590" s="31"/>
      <c r="BF590" s="33"/>
      <c r="BG590" s="425"/>
      <c r="BH590" s="425"/>
    </row>
    <row r="591" spans="1:60" s="436" customFormat="1" ht="15">
      <c r="A591" s="941" t="s">
        <v>1135</v>
      </c>
      <c r="B591" s="942"/>
      <c r="C591" s="942"/>
      <c r="D591" s="942"/>
      <c r="E591" s="1086"/>
      <c r="F591" s="1001"/>
      <c r="G591" s="984"/>
      <c r="H591" s="984"/>
      <c r="I591" s="984"/>
      <c r="J591" s="984"/>
      <c r="K591" s="984"/>
      <c r="L591" s="1002"/>
      <c r="M591" s="1048"/>
      <c r="N591" s="984"/>
      <c r="O591" s="984"/>
      <c r="P591" s="984"/>
      <c r="Q591" s="984"/>
      <c r="R591" s="984"/>
      <c r="S591" s="984"/>
      <c r="T591" s="410"/>
      <c r="U591" s="471"/>
      <c r="V591" s="471"/>
      <c r="W591" s="471"/>
      <c r="X591" s="184"/>
      <c r="Y591" s="184"/>
      <c r="Z591" s="184"/>
      <c r="AA591" s="471"/>
      <c r="AB591" s="471"/>
      <c r="AC591" s="471"/>
      <c r="AD591" s="186"/>
      <c r="AE591" s="522"/>
      <c r="AF591" s="409"/>
      <c r="AG591" s="409"/>
      <c r="AH591" s="409"/>
      <c r="AI591" s="409"/>
      <c r="AJ591" s="33"/>
      <c r="AK591" s="33"/>
      <c r="AL591" s="33"/>
      <c r="AM591" s="33"/>
      <c r="AN591" s="33"/>
      <c r="AO591" s="33"/>
      <c r="AP591" s="31"/>
      <c r="AQ591" s="31"/>
      <c r="AR591" s="31"/>
      <c r="AS591" s="39"/>
      <c r="AT591" s="31"/>
      <c r="AU591" s="31"/>
      <c r="AV591" s="31"/>
      <c r="AW591" s="33"/>
      <c r="AX591" s="33"/>
      <c r="AY591" s="33"/>
      <c r="AZ591" s="33"/>
      <c r="BA591" s="33"/>
      <c r="BB591" s="133"/>
      <c r="BC591" s="31"/>
      <c r="BD591" s="31"/>
      <c r="BE591" s="31"/>
      <c r="BF591" s="33"/>
      <c r="BG591" s="425"/>
      <c r="BH591" s="425"/>
    </row>
    <row r="592" spans="1:60" s="436" customFormat="1" ht="15">
      <c r="A592" s="941" t="s">
        <v>1136</v>
      </c>
      <c r="B592" s="942"/>
      <c r="C592" s="942"/>
      <c r="D592" s="942"/>
      <c r="E592" s="1086"/>
      <c r="F592" s="1001"/>
      <c r="G592" s="984"/>
      <c r="H592" s="984"/>
      <c r="I592" s="984"/>
      <c r="J592" s="984"/>
      <c r="K592" s="984"/>
      <c r="L592" s="1002"/>
      <c r="M592" s="1048"/>
      <c r="N592" s="984"/>
      <c r="O592" s="984"/>
      <c r="P592" s="984"/>
      <c r="Q592" s="984"/>
      <c r="R592" s="984"/>
      <c r="S592" s="984"/>
      <c r="T592" s="410"/>
      <c r="U592" s="471"/>
      <c r="V592" s="471"/>
      <c r="W592" s="471"/>
      <c r="X592" s="184"/>
      <c r="Y592" s="184"/>
      <c r="Z592" s="184"/>
      <c r="AA592" s="471"/>
      <c r="AB592" s="471"/>
      <c r="AC592" s="471"/>
      <c r="AD592" s="186"/>
      <c r="AE592" s="522"/>
      <c r="AF592" s="409"/>
      <c r="AG592" s="409"/>
      <c r="AH592" s="409"/>
      <c r="AI592" s="409"/>
      <c r="AJ592" s="33"/>
      <c r="AK592" s="33"/>
      <c r="AL592" s="33"/>
      <c r="AM592" s="33"/>
      <c r="AN592" s="33"/>
      <c r="AO592" s="33"/>
      <c r="AP592" s="31"/>
      <c r="AQ592" s="31"/>
      <c r="AR592" s="31"/>
      <c r="AS592" s="39"/>
      <c r="AT592" s="31"/>
      <c r="AU592" s="31"/>
      <c r="AV592" s="31"/>
      <c r="AW592" s="33"/>
      <c r="AX592" s="33"/>
      <c r="AY592" s="33"/>
      <c r="AZ592" s="33"/>
      <c r="BA592" s="33"/>
      <c r="BB592" s="133"/>
      <c r="BC592" s="31"/>
      <c r="BD592" s="31"/>
      <c r="BE592" s="31"/>
      <c r="BF592" s="33"/>
      <c r="BG592" s="425"/>
      <c r="BH592" s="425"/>
    </row>
    <row r="593" spans="1:60" s="436" customFormat="1" ht="15">
      <c r="A593" s="1014" t="s">
        <v>370</v>
      </c>
      <c r="B593" s="1015"/>
      <c r="C593" s="1015"/>
      <c r="D593" s="1015"/>
      <c r="E593" s="1016"/>
      <c r="F593" s="1009">
        <f>SUM(F584:L592)</f>
        <v>0</v>
      </c>
      <c r="G593" s="1010"/>
      <c r="H593" s="1010"/>
      <c r="I593" s="1010"/>
      <c r="J593" s="1010"/>
      <c r="K593" s="1010"/>
      <c r="L593" s="1010"/>
      <c r="M593" s="1197">
        <f>SUM(M584:S592)</f>
        <v>0</v>
      </c>
      <c r="N593" s="1010"/>
      <c r="O593" s="1010"/>
      <c r="P593" s="1010"/>
      <c r="Q593" s="1010"/>
      <c r="R593" s="1010"/>
      <c r="S593" s="1010"/>
      <c r="T593" s="410"/>
      <c r="U593" s="472"/>
      <c r="V593" s="472"/>
      <c r="W593" s="186"/>
      <c r="X593" s="184"/>
      <c r="Y593" s="184"/>
      <c r="Z593" s="184"/>
      <c r="AA593" s="472"/>
      <c r="AB593" s="472"/>
      <c r="AC593" s="186"/>
      <c r="AD593" s="186"/>
      <c r="AE593" s="522"/>
      <c r="AF593" s="409"/>
      <c r="AG593" s="409"/>
      <c r="AH593" s="409"/>
      <c r="AI593" s="409"/>
      <c r="AJ593" s="33"/>
      <c r="AK593" s="33"/>
      <c r="AL593" s="33"/>
      <c r="AM593" s="33"/>
      <c r="AN593" s="33"/>
      <c r="AO593" s="33"/>
      <c r="AP593" s="31"/>
      <c r="AQ593" s="31"/>
      <c r="AR593" s="31"/>
      <c r="AS593" s="39"/>
      <c r="AT593" s="31"/>
      <c r="AU593" s="31"/>
      <c r="AV593" s="31"/>
      <c r="AW593" s="33"/>
      <c r="AX593" s="33"/>
      <c r="AY593" s="33"/>
      <c r="AZ593" s="33"/>
      <c r="BA593" s="33"/>
      <c r="BB593" s="133"/>
      <c r="BC593" s="31"/>
      <c r="BD593" s="31"/>
      <c r="BE593" s="31"/>
      <c r="BF593" s="33"/>
      <c r="BG593" s="425"/>
      <c r="BH593" s="425"/>
    </row>
    <row r="594" spans="1:60" s="436" customFormat="1" ht="15">
      <c r="A594" s="941" t="s">
        <v>1138</v>
      </c>
      <c r="B594" s="942"/>
      <c r="C594" s="942"/>
      <c r="D594" s="942"/>
      <c r="E594" s="1086"/>
      <c r="F594" s="1001"/>
      <c r="G594" s="984"/>
      <c r="H594" s="984"/>
      <c r="I594" s="984"/>
      <c r="J594" s="984"/>
      <c r="K594" s="984"/>
      <c r="L594" s="1002"/>
      <c r="M594" s="1048"/>
      <c r="N594" s="984"/>
      <c r="O594" s="984"/>
      <c r="P594" s="984"/>
      <c r="Q594" s="984"/>
      <c r="R594" s="984"/>
      <c r="S594" s="984"/>
      <c r="T594" s="410"/>
      <c r="U594" s="471"/>
      <c r="V594" s="471"/>
      <c r="W594" s="471"/>
      <c r="X594" s="184"/>
      <c r="Y594" s="184"/>
      <c r="Z594" s="184"/>
      <c r="AA594" s="471"/>
      <c r="AB594" s="471"/>
      <c r="AC594" s="471"/>
      <c r="AD594" s="186"/>
      <c r="AE594" s="522"/>
      <c r="AF594" s="409"/>
      <c r="AG594" s="409"/>
      <c r="AH594" s="409"/>
      <c r="AI594" s="409"/>
      <c r="AJ594" s="33"/>
      <c r="AK594" s="33"/>
      <c r="AL594" s="33"/>
      <c r="AM594" s="33"/>
      <c r="AN594" s="33"/>
      <c r="AO594" s="33"/>
      <c r="AP594" s="31"/>
      <c r="AQ594" s="31"/>
      <c r="AR594" s="31"/>
      <c r="AS594" s="39"/>
      <c r="AT594" s="31"/>
      <c r="AU594" s="31"/>
      <c r="AV594" s="31"/>
      <c r="AW594" s="33"/>
      <c r="AX594" s="33"/>
      <c r="AY594" s="33"/>
      <c r="AZ594" s="33"/>
      <c r="BA594" s="33"/>
      <c r="BB594" s="133"/>
      <c r="BC594" s="31"/>
      <c r="BD594" s="31"/>
      <c r="BE594" s="31"/>
      <c r="BF594" s="33"/>
      <c r="BG594" s="425"/>
      <c r="BH594" s="425"/>
    </row>
    <row r="595" spans="1:60" s="436" customFormat="1" ht="15">
      <c r="A595" s="941" t="s">
        <v>1139</v>
      </c>
      <c r="B595" s="942"/>
      <c r="C595" s="942"/>
      <c r="D595" s="942"/>
      <c r="E595" s="1086"/>
      <c r="F595" s="1001"/>
      <c r="G595" s="984"/>
      <c r="H595" s="984"/>
      <c r="I595" s="984"/>
      <c r="J595" s="984"/>
      <c r="K595" s="984"/>
      <c r="L595" s="1002"/>
      <c r="M595" s="1048"/>
      <c r="N595" s="984"/>
      <c r="O595" s="984"/>
      <c r="P595" s="984"/>
      <c r="Q595" s="984"/>
      <c r="R595" s="984"/>
      <c r="S595" s="984"/>
      <c r="T595" s="410"/>
      <c r="U595" s="471"/>
      <c r="V595" s="471"/>
      <c r="W595" s="471"/>
      <c r="X595" s="184"/>
      <c r="Y595" s="184"/>
      <c r="Z595" s="184"/>
      <c r="AA595" s="471"/>
      <c r="AB595" s="471"/>
      <c r="AC595" s="471"/>
      <c r="AD595" s="186"/>
      <c r="AE595" s="522"/>
      <c r="AF595" s="409"/>
      <c r="AG595" s="409"/>
      <c r="AH595" s="409"/>
      <c r="AI595" s="409"/>
      <c r="AJ595" s="33"/>
      <c r="AK595" s="33"/>
      <c r="AL595" s="33"/>
      <c r="AM595" s="33"/>
      <c r="AN595" s="33"/>
      <c r="AO595" s="33"/>
      <c r="AP595" s="31"/>
      <c r="AQ595" s="31"/>
      <c r="AR595" s="31"/>
      <c r="AS595" s="39"/>
      <c r="AT595" s="31"/>
      <c r="AU595" s="31"/>
      <c r="AV595" s="31"/>
      <c r="AW595" s="33"/>
      <c r="AX595" s="33"/>
      <c r="AY595" s="33"/>
      <c r="AZ595" s="33"/>
      <c r="BA595" s="33"/>
      <c r="BB595" s="133"/>
      <c r="BC595" s="31"/>
      <c r="BD595" s="31"/>
      <c r="BE595" s="31"/>
      <c r="BF595" s="33"/>
      <c r="BG595" s="425"/>
      <c r="BH595" s="425"/>
    </row>
    <row r="596" spans="1:60" s="436" customFormat="1" ht="15">
      <c r="A596" s="941" t="s">
        <v>1140</v>
      </c>
      <c r="B596" s="942"/>
      <c r="C596" s="942"/>
      <c r="D596" s="942"/>
      <c r="E596" s="1086"/>
      <c r="F596" s="1001"/>
      <c r="G596" s="984"/>
      <c r="H596" s="984"/>
      <c r="I596" s="984"/>
      <c r="J596" s="984"/>
      <c r="K596" s="984"/>
      <c r="L596" s="1002"/>
      <c r="M596" s="1048"/>
      <c r="N596" s="984"/>
      <c r="O596" s="984"/>
      <c r="P596" s="984"/>
      <c r="Q596" s="984"/>
      <c r="R596" s="984"/>
      <c r="S596" s="984"/>
      <c r="T596" s="410"/>
      <c r="U596" s="471"/>
      <c r="V596" s="471"/>
      <c r="W596" s="471"/>
      <c r="X596" s="184"/>
      <c r="Y596" s="184"/>
      <c r="Z596" s="184"/>
      <c r="AA596" s="471"/>
      <c r="AB596" s="471"/>
      <c r="AC596" s="471"/>
      <c r="AD596" s="186"/>
      <c r="AE596" s="522"/>
      <c r="AF596" s="409"/>
      <c r="AG596" s="409"/>
      <c r="AH596" s="409"/>
      <c r="AI596" s="409"/>
      <c r="AJ596" s="33"/>
      <c r="AK596" s="33"/>
      <c r="AL596" s="33"/>
      <c r="AM596" s="33"/>
      <c r="AN596" s="33"/>
      <c r="AO596" s="33"/>
      <c r="AP596" s="31"/>
      <c r="AQ596" s="31"/>
      <c r="AR596" s="31"/>
      <c r="AS596" s="39"/>
      <c r="AT596" s="31"/>
      <c r="AU596" s="31"/>
      <c r="AV596" s="31"/>
      <c r="AW596" s="33"/>
      <c r="AX596" s="33"/>
      <c r="AY596" s="33"/>
      <c r="AZ596" s="33"/>
      <c r="BA596" s="33"/>
      <c r="BB596" s="133"/>
      <c r="BC596" s="31"/>
      <c r="BD596" s="31"/>
      <c r="BE596" s="31"/>
      <c r="BF596" s="33"/>
      <c r="BG596" s="425"/>
      <c r="BH596" s="425"/>
    </row>
    <row r="597" spans="1:60" s="436" customFormat="1" ht="15">
      <c r="A597" s="941" t="s">
        <v>1141</v>
      </c>
      <c r="B597" s="942"/>
      <c r="C597" s="942"/>
      <c r="D597" s="942"/>
      <c r="E597" s="1086"/>
      <c r="F597" s="1001"/>
      <c r="G597" s="984"/>
      <c r="H597" s="984"/>
      <c r="I597" s="984"/>
      <c r="J597" s="984"/>
      <c r="K597" s="984"/>
      <c r="L597" s="1002"/>
      <c r="M597" s="1048"/>
      <c r="N597" s="984"/>
      <c r="O597" s="984"/>
      <c r="P597" s="984"/>
      <c r="Q597" s="984"/>
      <c r="R597" s="984"/>
      <c r="S597" s="984"/>
      <c r="T597" s="410"/>
      <c r="U597" s="471"/>
      <c r="V597" s="471"/>
      <c r="W597" s="471"/>
      <c r="X597" s="184"/>
      <c r="Y597" s="184"/>
      <c r="Z597" s="184"/>
      <c r="AA597" s="471"/>
      <c r="AB597" s="471"/>
      <c r="AC597" s="471"/>
      <c r="AD597" s="186"/>
      <c r="AE597" s="522"/>
      <c r="AF597" s="409"/>
      <c r="AG597" s="409"/>
      <c r="AH597" s="409"/>
      <c r="AI597" s="409"/>
      <c r="AJ597" s="33"/>
      <c r="AK597" s="33"/>
      <c r="AL597" s="33"/>
      <c r="AM597" s="33"/>
      <c r="AN597" s="33"/>
      <c r="AO597" s="33"/>
      <c r="AP597" s="31"/>
      <c r="AQ597" s="31"/>
      <c r="AR597" s="31"/>
      <c r="AS597" s="39"/>
      <c r="AT597" s="31"/>
      <c r="AU597" s="31"/>
      <c r="AV597" s="31"/>
      <c r="AW597" s="33"/>
      <c r="AX597" s="33"/>
      <c r="AY597" s="33"/>
      <c r="AZ597" s="33"/>
      <c r="BA597" s="33"/>
      <c r="BB597" s="133"/>
      <c r="BC597" s="31"/>
      <c r="BD597" s="31"/>
      <c r="BE597" s="31"/>
      <c r="BF597" s="33"/>
      <c r="BG597" s="425"/>
      <c r="BH597" s="425"/>
    </row>
    <row r="598" spans="1:60" s="436" customFormat="1" ht="15">
      <c r="A598" s="941" t="s">
        <v>987</v>
      </c>
      <c r="B598" s="942"/>
      <c r="C598" s="942"/>
      <c r="D598" s="942"/>
      <c r="E598" s="1086"/>
      <c r="F598" s="1001"/>
      <c r="G598" s="984"/>
      <c r="H598" s="984"/>
      <c r="I598" s="984"/>
      <c r="J598" s="984"/>
      <c r="K598" s="984"/>
      <c r="L598" s="1002"/>
      <c r="M598" s="1048"/>
      <c r="N598" s="984"/>
      <c r="O598" s="984"/>
      <c r="P598" s="984"/>
      <c r="Q598" s="984"/>
      <c r="R598" s="984"/>
      <c r="S598" s="984"/>
      <c r="T598" s="410"/>
      <c r="U598" s="471"/>
      <c r="V598" s="471"/>
      <c r="W598" s="471"/>
      <c r="X598" s="184"/>
      <c r="Y598" s="184"/>
      <c r="Z598" s="184"/>
      <c r="AA598" s="471"/>
      <c r="AB598" s="471"/>
      <c r="AC598" s="471"/>
      <c r="AD598" s="186"/>
      <c r="AE598" s="522"/>
      <c r="AF598" s="409"/>
      <c r="AG598" s="409"/>
      <c r="AH598" s="409"/>
      <c r="AI598" s="409"/>
      <c r="AJ598" s="33"/>
      <c r="AK598" s="33"/>
      <c r="AL598" s="33"/>
      <c r="AM598" s="33"/>
      <c r="AN598" s="33"/>
      <c r="AO598" s="33"/>
      <c r="AP598" s="31"/>
      <c r="AQ598" s="31"/>
      <c r="AR598" s="31"/>
      <c r="AS598" s="39"/>
      <c r="AT598" s="31"/>
      <c r="AU598" s="31"/>
      <c r="AV598" s="31"/>
      <c r="AW598" s="33"/>
      <c r="AX598" s="33"/>
      <c r="AY598" s="33"/>
      <c r="AZ598" s="33"/>
      <c r="BA598" s="33"/>
      <c r="BB598" s="133"/>
      <c r="BC598" s="31"/>
      <c r="BD598" s="31"/>
      <c r="BE598" s="31"/>
      <c r="BF598" s="33"/>
      <c r="BG598" s="425"/>
      <c r="BH598" s="425"/>
    </row>
    <row r="599" spans="1:60" s="436" customFormat="1" ht="15">
      <c r="A599" s="941" t="s">
        <v>1142</v>
      </c>
      <c r="B599" s="942"/>
      <c r="C599" s="942"/>
      <c r="D599" s="942"/>
      <c r="E599" s="1086"/>
      <c r="F599" s="1001"/>
      <c r="G599" s="984"/>
      <c r="H599" s="984"/>
      <c r="I599" s="984"/>
      <c r="J599" s="984"/>
      <c r="K599" s="984"/>
      <c r="L599" s="1002"/>
      <c r="M599" s="1048"/>
      <c r="N599" s="984"/>
      <c r="O599" s="984"/>
      <c r="P599" s="984"/>
      <c r="Q599" s="984"/>
      <c r="R599" s="984"/>
      <c r="S599" s="984"/>
      <c r="T599" s="410"/>
      <c r="U599" s="471"/>
      <c r="V599" s="471"/>
      <c r="W599" s="471"/>
      <c r="X599" s="184"/>
      <c r="Y599" s="184"/>
      <c r="Z599" s="184"/>
      <c r="AA599" s="471"/>
      <c r="AB599" s="471"/>
      <c r="AC599" s="471"/>
      <c r="AD599" s="186"/>
      <c r="AE599" s="522"/>
      <c r="AF599" s="409"/>
      <c r="AG599" s="409"/>
      <c r="AH599" s="409"/>
      <c r="AI599" s="409"/>
      <c r="AJ599" s="33"/>
      <c r="AK599" s="33"/>
      <c r="AL599" s="33"/>
      <c r="AM599" s="33"/>
      <c r="AN599" s="33"/>
      <c r="AO599" s="33"/>
      <c r="AP599" s="31"/>
      <c r="AQ599" s="31"/>
      <c r="AR599" s="31"/>
      <c r="AS599" s="39"/>
      <c r="AT599" s="31"/>
      <c r="AU599" s="31"/>
      <c r="AV599" s="31"/>
      <c r="AW599" s="33"/>
      <c r="AX599" s="33"/>
      <c r="AY599" s="33"/>
      <c r="AZ599" s="33"/>
      <c r="BA599" s="33"/>
      <c r="BB599" s="133"/>
      <c r="BC599" s="31"/>
      <c r="BD599" s="31"/>
      <c r="BE599" s="31"/>
      <c r="BF599" s="33"/>
      <c r="BG599" s="425"/>
      <c r="BH599" s="425"/>
    </row>
    <row r="600" spans="1:60" s="436" customFormat="1" ht="15">
      <c r="A600" s="1014" t="s">
        <v>371</v>
      </c>
      <c r="B600" s="1015"/>
      <c r="C600" s="1015"/>
      <c r="D600" s="1015"/>
      <c r="E600" s="1016"/>
      <c r="F600" s="1009">
        <f>SUM(F594:L599)</f>
        <v>0</v>
      </c>
      <c r="G600" s="1010"/>
      <c r="H600" s="1010"/>
      <c r="I600" s="1010"/>
      <c r="J600" s="1010"/>
      <c r="K600" s="1010"/>
      <c r="L600" s="1010"/>
      <c r="M600" s="1197">
        <f>SUM(M594:S599)</f>
        <v>0</v>
      </c>
      <c r="N600" s="1010"/>
      <c r="O600" s="1010"/>
      <c r="P600" s="1010"/>
      <c r="Q600" s="1010"/>
      <c r="R600" s="1010"/>
      <c r="S600" s="1010"/>
      <c r="T600" s="410"/>
      <c r="U600" s="472"/>
      <c r="V600" s="472"/>
      <c r="W600" s="186"/>
      <c r="X600" s="184"/>
      <c r="Y600" s="184"/>
      <c r="Z600" s="184"/>
      <c r="AA600" s="472"/>
      <c r="AB600" s="472"/>
      <c r="AC600" s="186"/>
      <c r="AD600" s="186"/>
      <c r="AE600" s="522"/>
      <c r="AF600" s="409"/>
      <c r="AG600" s="409"/>
      <c r="AH600" s="409"/>
      <c r="AI600" s="409"/>
      <c r="AJ600" s="33"/>
      <c r="AK600" s="33"/>
      <c r="AL600" s="33"/>
      <c r="AM600" s="33"/>
      <c r="AN600" s="33"/>
      <c r="AO600" s="33"/>
      <c r="AP600" s="31"/>
      <c r="AQ600" s="31"/>
      <c r="AR600" s="31"/>
      <c r="AS600" s="39"/>
      <c r="AT600" s="31"/>
      <c r="AU600" s="31"/>
      <c r="AV600" s="31"/>
      <c r="AW600" s="33"/>
      <c r="AX600" s="33"/>
      <c r="AY600" s="33"/>
      <c r="AZ600" s="33"/>
      <c r="BA600" s="33"/>
      <c r="BB600" s="133"/>
      <c r="BC600" s="31"/>
      <c r="BD600" s="31"/>
      <c r="BE600" s="31"/>
      <c r="BF600" s="33"/>
      <c r="BG600" s="425"/>
      <c r="BH600" s="425"/>
    </row>
    <row r="601" spans="1:60" s="436" customFormat="1" ht="18.75" customHeight="1" thickBot="1">
      <c r="A601" s="1423" t="s">
        <v>989</v>
      </c>
      <c r="B601" s="1424"/>
      <c r="C601" s="1424"/>
      <c r="D601" s="1424"/>
      <c r="E601" s="1425"/>
      <c r="F601" s="1633"/>
      <c r="G601" s="1301"/>
      <c r="H601" s="1301"/>
      <c r="I601" s="1301"/>
      <c r="J601" s="1301"/>
      <c r="K601" s="1301"/>
      <c r="L601" s="1062"/>
      <c r="M601" s="1064"/>
      <c r="N601" s="1301"/>
      <c r="O601" s="1301"/>
      <c r="P601" s="1301"/>
      <c r="Q601" s="1301"/>
      <c r="R601" s="1301"/>
      <c r="S601" s="1301"/>
      <c r="T601" s="410"/>
      <c r="U601" s="471"/>
      <c r="V601" s="471"/>
      <c r="W601" s="471"/>
      <c r="X601" s="184"/>
      <c r="Y601" s="184"/>
      <c r="Z601" s="184"/>
      <c r="AA601" s="471"/>
      <c r="AB601" s="471"/>
      <c r="AC601" s="471"/>
      <c r="AD601" s="186"/>
      <c r="AE601" s="522"/>
      <c r="AF601" s="409"/>
      <c r="AG601" s="409"/>
      <c r="AH601" s="409"/>
      <c r="AI601" s="409"/>
      <c r="AJ601" s="33"/>
      <c r="AK601" s="33"/>
      <c r="AL601" s="33"/>
      <c r="AM601" s="33"/>
      <c r="AN601" s="33"/>
      <c r="AO601" s="33"/>
      <c r="AP601" s="31"/>
      <c r="AQ601" s="31"/>
      <c r="AR601" s="31"/>
      <c r="AS601" s="39"/>
      <c r="AT601" s="31"/>
      <c r="AU601" s="31"/>
      <c r="AV601" s="31"/>
      <c r="AW601" s="33"/>
      <c r="AX601" s="33"/>
      <c r="AY601" s="33"/>
      <c r="AZ601" s="33"/>
      <c r="BA601" s="33"/>
      <c r="BB601" s="133"/>
      <c r="BC601" s="31"/>
      <c r="BD601" s="31"/>
      <c r="BE601" s="31"/>
      <c r="BF601" s="33"/>
      <c r="BG601" s="425"/>
      <c r="BH601" s="425"/>
    </row>
    <row r="602" spans="1:60" s="436" customFormat="1" ht="18" customHeight="1" thickTop="1" thickBot="1">
      <c r="A602" s="1320" t="s">
        <v>1101</v>
      </c>
      <c r="B602" s="1321"/>
      <c r="C602" s="1321"/>
      <c r="D602" s="1321"/>
      <c r="E602" s="1644"/>
      <c r="F602" s="1343">
        <f>F556+F560+F566+F574+F583+F593+F600+F601</f>
        <v>106595.41</v>
      </c>
      <c r="G602" s="1344"/>
      <c r="H602" s="1344"/>
      <c r="I602" s="1344"/>
      <c r="J602" s="1344"/>
      <c r="K602" s="1344"/>
      <c r="L602" s="1344"/>
      <c r="M602" s="1344">
        <f>M556+M560+M566+M574+M583+M593+M600+M601</f>
        <v>0</v>
      </c>
      <c r="N602" s="1344"/>
      <c r="O602" s="1344"/>
      <c r="P602" s="1344"/>
      <c r="Q602" s="1344"/>
      <c r="R602" s="1344"/>
      <c r="S602" s="1657"/>
      <c r="T602" s="410"/>
      <c r="U602" s="471"/>
      <c r="V602" s="472"/>
      <c r="W602" s="471"/>
      <c r="X602" s="184"/>
      <c r="Y602" s="184"/>
      <c r="Z602" s="184"/>
      <c r="AA602" s="471"/>
      <c r="AB602" s="472"/>
      <c r="AC602" s="471"/>
      <c r="AD602" s="186"/>
      <c r="AE602" s="522"/>
      <c r="AF602" s="409"/>
      <c r="AG602" s="409"/>
      <c r="AH602" s="409"/>
      <c r="AI602" s="409"/>
      <c r="AJ602" s="33"/>
      <c r="AK602" s="33"/>
      <c r="AL602" s="33"/>
      <c r="AM602" s="33"/>
      <c r="AN602" s="33"/>
      <c r="AO602" s="33"/>
      <c r="AP602" s="31"/>
      <c r="AQ602" s="31"/>
      <c r="AR602" s="31"/>
      <c r="AS602" s="39"/>
      <c r="AT602" s="31"/>
      <c r="AU602" s="31"/>
      <c r="AV602" s="31"/>
      <c r="AW602" s="33"/>
      <c r="AX602" s="33"/>
      <c r="AY602" s="33"/>
      <c r="AZ602" s="33"/>
      <c r="BA602" s="33"/>
      <c r="BB602" s="133"/>
      <c r="BC602" s="31"/>
      <c r="BD602" s="31"/>
      <c r="BE602" s="31"/>
      <c r="BF602" s="33"/>
      <c r="BG602" s="425"/>
      <c r="BH602" s="425"/>
    </row>
    <row r="603" spans="1:60" s="436" customFormat="1" ht="15.75" thickTop="1">
      <c r="A603" s="524"/>
      <c r="B603" s="524"/>
      <c r="C603" s="524"/>
      <c r="D603" s="524"/>
      <c r="E603" s="524"/>
      <c r="F603" s="524"/>
      <c r="G603" s="524"/>
      <c r="H603" s="524"/>
      <c r="I603" s="524"/>
      <c r="J603" s="524"/>
      <c r="K603" s="524"/>
      <c r="L603" s="524"/>
      <c r="M603" s="524"/>
      <c r="N603" s="524"/>
      <c r="O603" s="524"/>
      <c r="P603" s="524"/>
      <c r="Q603" s="524"/>
      <c r="R603" s="524"/>
      <c r="S603" s="524"/>
      <c r="T603" s="410"/>
      <c r="U603" s="471"/>
      <c r="V603" s="471"/>
      <c r="W603" s="471"/>
      <c r="X603" s="184"/>
      <c r="Y603" s="184"/>
      <c r="Z603" s="184"/>
      <c r="AA603" s="471"/>
      <c r="AB603" s="471"/>
      <c r="AC603" s="471"/>
      <c r="AD603" s="186"/>
      <c r="AE603" s="522"/>
      <c r="AF603" s="409"/>
      <c r="AG603" s="409"/>
      <c r="AH603" s="409"/>
      <c r="AI603" s="409"/>
      <c r="AJ603" s="33"/>
      <c r="AK603" s="33"/>
      <c r="AL603" s="33"/>
      <c r="AM603" s="33"/>
      <c r="AN603" s="33"/>
      <c r="AO603" s="33"/>
      <c r="AP603" s="31"/>
      <c r="AQ603" s="31"/>
      <c r="AR603" s="31"/>
      <c r="AS603" s="39"/>
      <c r="AT603" s="31"/>
      <c r="AU603" s="31"/>
      <c r="AV603" s="31"/>
      <c r="AW603" s="33"/>
      <c r="AX603" s="33"/>
      <c r="AY603" s="33"/>
      <c r="AZ603" s="33"/>
      <c r="BA603" s="33"/>
      <c r="BB603" s="133"/>
      <c r="BC603" s="31"/>
      <c r="BD603" s="31"/>
      <c r="BE603" s="31"/>
      <c r="BF603" s="33"/>
      <c r="BG603" s="425"/>
      <c r="BH603" s="425"/>
    </row>
    <row r="604" spans="1:60" s="436" customFormat="1" ht="15.75" thickBot="1">
      <c r="A604" s="1345" t="s">
        <v>1253</v>
      </c>
      <c r="B604" s="1346"/>
      <c r="C604" s="1346"/>
      <c r="D604" s="1346"/>
      <c r="E604" s="1347"/>
      <c r="F604" s="1361">
        <f>F491+F500+F507+F513+F517+F526+F531+F535+F544+F556+F560+F566+F574+F583+F593+F600+F601</f>
        <v>302115.96000000002</v>
      </c>
      <c r="G604" s="1362"/>
      <c r="H604" s="1362"/>
      <c r="I604" s="1362"/>
      <c r="J604" s="1362"/>
      <c r="K604" s="1362"/>
      <c r="L604" s="1362"/>
      <c r="M604" s="1361">
        <f>M491+M500+M507+M513+M517+M526+M531+M535+M544+M556+M560+M566+M574+M583+M593+M600+M601</f>
        <v>12185.099999999999</v>
      </c>
      <c r="N604" s="1362"/>
      <c r="O604" s="1362"/>
      <c r="P604" s="1362"/>
      <c r="Q604" s="1362"/>
      <c r="R604" s="1362"/>
      <c r="S604" s="1362"/>
      <c r="T604" s="410"/>
      <c r="U604" s="186"/>
      <c r="V604" s="186"/>
      <c r="W604" s="186"/>
      <c r="X604" s="184"/>
      <c r="Y604" s="184"/>
      <c r="Z604" s="184"/>
      <c r="AA604" s="186"/>
      <c r="AB604" s="186"/>
      <c r="AC604" s="186"/>
      <c r="AD604" s="186"/>
      <c r="AE604" s="522"/>
      <c r="AF604" s="409"/>
      <c r="AG604" s="409"/>
      <c r="AH604" s="409"/>
      <c r="AI604" s="409"/>
      <c r="AJ604" s="33"/>
      <c r="AK604" s="33"/>
      <c r="AL604" s="33"/>
      <c r="AM604" s="33"/>
      <c r="AN604" s="33"/>
      <c r="AO604" s="33"/>
      <c r="AP604" s="31"/>
      <c r="AQ604" s="31"/>
      <c r="AR604" s="31"/>
      <c r="AS604" s="39"/>
      <c r="AT604" s="31"/>
      <c r="AU604" s="31"/>
      <c r="AV604" s="31"/>
      <c r="AW604" s="33"/>
      <c r="AX604" s="33"/>
      <c r="AY604" s="33"/>
      <c r="AZ604" s="33"/>
      <c r="BA604" s="33"/>
      <c r="BB604" s="133"/>
      <c r="BC604" s="31"/>
      <c r="BD604" s="31"/>
      <c r="BE604" s="31"/>
      <c r="BF604" s="33"/>
      <c r="BG604" s="425"/>
      <c r="BH604" s="425"/>
    </row>
    <row r="605" spans="1:60" s="436" customFormat="1" ht="15.75" thickBot="1">
      <c r="A605" s="1420" t="s">
        <v>991</v>
      </c>
      <c r="B605" s="1421"/>
      <c r="C605" s="1421"/>
      <c r="D605" s="1421"/>
      <c r="E605" s="1422"/>
      <c r="F605" s="1001"/>
      <c r="G605" s="984"/>
      <c r="H605" s="984"/>
      <c r="I605" s="984"/>
      <c r="J605" s="984"/>
      <c r="K605" s="984"/>
      <c r="L605" s="1002"/>
      <c r="M605" s="1048"/>
      <c r="N605" s="984"/>
      <c r="O605" s="984"/>
      <c r="P605" s="984"/>
      <c r="Q605" s="984"/>
      <c r="R605" s="984"/>
      <c r="S605" s="984"/>
      <c r="T605" s="410"/>
      <c r="U605" s="472" t="s">
        <v>991</v>
      </c>
      <c r="V605" s="472" t="s">
        <v>992</v>
      </c>
      <c r="W605" s="471"/>
      <c r="X605" s="184"/>
      <c r="Y605" s="184"/>
      <c r="Z605" s="184"/>
      <c r="AA605" s="472"/>
      <c r="AB605" s="472"/>
      <c r="AC605" s="471"/>
      <c r="AD605" s="186"/>
      <c r="AE605" s="522"/>
      <c r="AF605" s="409"/>
      <c r="AG605" s="409"/>
      <c r="AH605" s="409"/>
      <c r="AI605" s="409"/>
      <c r="AJ605" s="33"/>
      <c r="AK605" s="33"/>
      <c r="AL605" s="33"/>
      <c r="AM605" s="33"/>
      <c r="AN605" s="33"/>
      <c r="AO605" s="33"/>
      <c r="AP605" s="31"/>
      <c r="AQ605" s="31"/>
      <c r="AR605" s="31"/>
      <c r="AS605" s="39"/>
      <c r="AT605" s="31"/>
      <c r="AU605" s="31"/>
      <c r="AV605" s="31"/>
      <c r="AW605" s="33"/>
      <c r="AX605" s="33"/>
      <c r="AY605" s="33"/>
      <c r="AZ605" s="33"/>
      <c r="BA605" s="33"/>
      <c r="BB605" s="133"/>
      <c r="BC605" s="31"/>
      <c r="BD605" s="31"/>
      <c r="BE605" s="31"/>
      <c r="BF605" s="33"/>
      <c r="BG605" s="425"/>
      <c r="BH605" s="425"/>
    </row>
    <row r="606" spans="1:60" s="436" customFormat="1" ht="17.25" customHeight="1" thickBot="1">
      <c r="A606" s="1788" t="s">
        <v>1254</v>
      </c>
      <c r="B606" s="1206"/>
      <c r="C606" s="1206"/>
      <c r="D606" s="1206"/>
      <c r="E606" s="1207"/>
      <c r="F606" s="1358">
        <f>F604+F605</f>
        <v>302115.96000000002</v>
      </c>
      <c r="G606" s="1359"/>
      <c r="H606" s="1359"/>
      <c r="I606" s="1359"/>
      <c r="J606" s="1359"/>
      <c r="K606" s="1359"/>
      <c r="L606" s="1359"/>
      <c r="M606" s="1370">
        <f>M604+M605</f>
        <v>12185.099999999999</v>
      </c>
      <c r="N606" s="1359"/>
      <c r="O606" s="1359"/>
      <c r="P606" s="1359"/>
      <c r="Q606" s="1359"/>
      <c r="R606" s="1359"/>
      <c r="S606" s="1359"/>
      <c r="T606" s="184"/>
      <c r="U606" s="522"/>
      <c r="V606" s="522"/>
      <c r="W606" s="522"/>
      <c r="X606" s="184"/>
      <c r="Y606" s="184"/>
      <c r="Z606" s="184"/>
      <c r="AA606" s="522"/>
      <c r="AB606" s="522"/>
      <c r="AC606" s="522"/>
      <c r="AD606" s="522"/>
      <c r="AE606" s="522"/>
      <c r="AF606" s="409"/>
      <c r="AG606" s="409"/>
      <c r="AH606" s="409"/>
      <c r="AI606" s="409"/>
      <c r="AJ606" s="33"/>
      <c r="AK606" s="33"/>
      <c r="AL606" s="33"/>
      <c r="AM606" s="33"/>
      <c r="AN606" s="33"/>
      <c r="AO606" s="33"/>
      <c r="AP606" s="31"/>
      <c r="AQ606" s="31"/>
      <c r="AR606" s="31"/>
      <c r="AS606" s="39"/>
      <c r="AT606" s="31"/>
      <c r="AU606" s="31"/>
      <c r="AV606" s="31"/>
      <c r="AW606" s="33"/>
      <c r="AX606" s="33"/>
      <c r="AY606" s="33"/>
      <c r="AZ606" s="33"/>
      <c r="BA606" s="33"/>
      <c r="BB606" s="133"/>
      <c r="BC606" s="31"/>
      <c r="BD606" s="31"/>
      <c r="BE606" s="31"/>
      <c r="BF606" s="33"/>
      <c r="BG606" s="425"/>
      <c r="BH606" s="425"/>
    </row>
    <row r="607" spans="1:60" s="436" customFormat="1" ht="19.5" customHeight="1">
      <c r="A607" s="1338" t="s">
        <v>1315</v>
      </c>
      <c r="B607" s="1338"/>
      <c r="C607" s="1338"/>
      <c r="D607" s="1338"/>
      <c r="E607" s="1338"/>
      <c r="F607" s="1666">
        <f>F606-M606</f>
        <v>289930.86000000004</v>
      </c>
      <c r="G607" s="1667"/>
      <c r="H607" s="1667"/>
      <c r="I607" s="1667"/>
      <c r="J607" s="1667"/>
      <c r="K607" s="1667"/>
      <c r="L607" s="1667"/>
      <c r="M607" s="198"/>
      <c r="N607" s="198"/>
      <c r="O607" s="198"/>
      <c r="P607" s="198"/>
      <c r="Q607" s="198"/>
      <c r="R607" s="198"/>
      <c r="S607" s="198"/>
      <c r="T607" s="184"/>
      <c r="U607" s="184"/>
      <c r="V607" s="184"/>
      <c r="W607" s="184"/>
      <c r="X607" s="184"/>
      <c r="Y607" s="184"/>
      <c r="Z607" s="184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1"/>
      <c r="AQ607" s="31"/>
      <c r="AR607" s="31"/>
      <c r="AS607" s="39"/>
      <c r="AT607" s="31"/>
      <c r="AU607" s="31"/>
      <c r="AV607" s="31"/>
      <c r="AW607" s="33"/>
      <c r="AX607" s="33"/>
      <c r="AY607" s="33"/>
      <c r="AZ607" s="33"/>
      <c r="BA607" s="33"/>
      <c r="BB607" s="31"/>
      <c r="BC607" s="31"/>
      <c r="BD607" s="31"/>
      <c r="BE607" s="31"/>
      <c r="BF607" s="33"/>
      <c r="BG607" s="425"/>
      <c r="BH607" s="425"/>
    </row>
    <row r="608" spans="1:60" s="436" customForma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133"/>
      <c r="AB608" s="133"/>
      <c r="AC608" s="133"/>
      <c r="AD608" s="133"/>
      <c r="AE608" s="133"/>
      <c r="AF608" s="31"/>
      <c r="AG608" s="31"/>
      <c r="AH608" s="31"/>
      <c r="AI608" s="31"/>
      <c r="AJ608" s="31"/>
      <c r="AK608" s="31"/>
      <c r="AL608" s="31"/>
      <c r="AM608" s="31"/>
      <c r="AN608" s="33"/>
      <c r="AO608" s="33"/>
      <c r="AP608" s="31"/>
      <c r="AQ608" s="31"/>
      <c r="AR608" s="31"/>
      <c r="AS608" s="39"/>
      <c r="AT608" s="31"/>
      <c r="AU608" s="31"/>
      <c r="AV608" s="31"/>
      <c r="AW608" s="33"/>
      <c r="AX608" s="33"/>
      <c r="AY608" s="33"/>
      <c r="AZ608" s="33"/>
      <c r="BA608" s="33"/>
      <c r="BB608" s="31"/>
      <c r="BC608" s="31"/>
      <c r="BD608" s="31"/>
      <c r="BE608" s="31"/>
      <c r="BF608" s="33"/>
      <c r="BG608" s="425"/>
      <c r="BH608" s="425"/>
    </row>
    <row r="609" spans="1:62" s="436" customFormat="1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133"/>
      <c r="U609" s="133"/>
      <c r="V609" s="133"/>
      <c r="W609" s="133"/>
      <c r="X609" s="133"/>
      <c r="Y609" s="133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525" t="s">
        <v>470</v>
      </c>
      <c r="AQ609" s="526"/>
      <c r="AR609" s="385"/>
      <c r="AS609" s="385"/>
      <c r="AT609" s="385"/>
      <c r="AU609" s="385"/>
      <c r="AV609" s="385"/>
      <c r="AW609" s="385"/>
      <c r="AX609" s="385"/>
      <c r="AY609" s="385"/>
      <c r="AZ609" s="33"/>
      <c r="BA609" s="33"/>
      <c r="BB609" s="31"/>
      <c r="BC609" s="31"/>
      <c r="BD609" s="31"/>
      <c r="BE609" s="31"/>
      <c r="BF609" s="33"/>
      <c r="BG609" s="425"/>
      <c r="BH609" s="425"/>
      <c r="BJ609" s="427"/>
    </row>
    <row r="610" spans="1:62" s="436" customFormat="1" ht="21" thickBot="1">
      <c r="A610" s="1352" t="s">
        <v>270</v>
      </c>
      <c r="B610" s="1352"/>
      <c r="C610" s="1352"/>
      <c r="D610" s="1352"/>
      <c r="E610" s="1352"/>
      <c r="F610" s="1331">
        <f>U1</f>
        <v>2012</v>
      </c>
      <c r="G610" s="1331"/>
      <c r="H610" s="1331"/>
      <c r="I610" s="1331"/>
      <c r="J610" s="1331"/>
      <c r="K610" s="1331"/>
      <c r="L610" s="1331"/>
      <c r="M610" s="790"/>
      <c r="N610" s="790"/>
      <c r="O610" s="790"/>
      <c r="P610" s="790"/>
      <c r="Q610" s="790"/>
      <c r="R610" s="790"/>
      <c r="S610" s="790"/>
      <c r="T610" s="787" t="s">
        <v>1685</v>
      </c>
      <c r="U610" s="133"/>
      <c r="V610" s="133"/>
      <c r="W610" s="133"/>
      <c r="X610" s="133"/>
      <c r="Y610" s="133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665"/>
      <c r="AO610" s="665"/>
      <c r="AP610" s="525" t="s">
        <v>1558</v>
      </c>
      <c r="AQ610" s="526"/>
      <c r="AR610" s="385"/>
      <c r="AS610" s="385"/>
      <c r="AT610" s="385"/>
      <c r="AU610" s="385"/>
      <c r="AV610" s="385"/>
      <c r="AW610" s="385"/>
      <c r="AX610" s="385"/>
      <c r="AY610" s="385"/>
      <c r="AZ610" s="33"/>
      <c r="BA610" s="33"/>
      <c r="BB610" s="31"/>
      <c r="BC610" s="31"/>
      <c r="BD610" s="31"/>
      <c r="BE610" s="31"/>
      <c r="BF610" s="33"/>
      <c r="BG610" s="425"/>
      <c r="BH610" s="425"/>
    </row>
    <row r="611" spans="1:62" s="436" customFormat="1" ht="18.75" customHeight="1" thickTop="1">
      <c r="A611" s="1411" t="s">
        <v>460</v>
      </c>
      <c r="B611" s="1412"/>
      <c r="C611" s="1412"/>
      <c r="D611" s="1412"/>
      <c r="E611" s="1412"/>
      <c r="F611" s="1670" t="str">
        <f>M6&amp;P6</f>
        <v>31.12.2012.</v>
      </c>
      <c r="G611" s="1670"/>
      <c r="H611" s="1670"/>
      <c r="I611" s="1670"/>
      <c r="J611" s="1670"/>
      <c r="K611" s="1670"/>
      <c r="L611" s="1671"/>
      <c r="M611" s="133"/>
      <c r="N611" s="133"/>
      <c r="O611" s="133"/>
      <c r="P611" s="133"/>
      <c r="Q611" s="133"/>
      <c r="R611" s="133"/>
      <c r="S611" s="133"/>
      <c r="T611" s="1367" t="s">
        <v>719</v>
      </c>
      <c r="U611" s="1368"/>
      <c r="V611" s="1368"/>
      <c r="W611" s="1368"/>
      <c r="X611" s="1369"/>
      <c r="Y611" s="1003" t="str">
        <f>"31.12."&amp;U1-1</f>
        <v>31.12.2011</v>
      </c>
      <c r="Z611" s="1004"/>
      <c r="AA611" s="1004"/>
      <c r="AB611" s="1004"/>
      <c r="AC611" s="1004"/>
      <c r="AD611" s="1004"/>
      <c r="AE611" s="1005"/>
      <c r="AF611" s="1339" t="str">
        <f>"31.12."&amp;U1-2</f>
        <v>31.12.2010</v>
      </c>
      <c r="AG611" s="1339"/>
      <c r="AH611" s="1339"/>
      <c r="AI611" s="1339"/>
      <c r="AJ611" s="1339"/>
      <c r="AK611" s="1339"/>
      <c r="AL611" s="1340"/>
      <c r="AM611" s="31"/>
      <c r="AN611" s="665"/>
      <c r="AO611" s="665"/>
      <c r="AP611" s="525" t="s">
        <v>1559</v>
      </c>
      <c r="AQ611" s="526"/>
      <c r="AR611" s="385"/>
      <c r="AS611" s="385"/>
      <c r="AT611" s="385"/>
      <c r="AU611" s="385"/>
      <c r="AV611" s="385"/>
      <c r="AW611" s="385"/>
      <c r="AX611" s="385"/>
      <c r="AY611" s="385"/>
      <c r="AZ611" s="33"/>
      <c r="BA611" s="33"/>
      <c r="BB611" s="31"/>
      <c r="BC611" s="31"/>
      <c r="BD611" s="31"/>
      <c r="BE611" s="31"/>
      <c r="BF611" s="33"/>
      <c r="BG611" s="425"/>
      <c r="BH611" s="425"/>
    </row>
    <row r="612" spans="1:62" s="436" customFormat="1" ht="15" customHeight="1">
      <c r="A612" s="791"/>
      <c r="B612" s="792"/>
      <c r="C612" s="792"/>
      <c r="D612" s="792"/>
      <c r="E612" s="793"/>
      <c r="F612" s="1426" t="s">
        <v>1557</v>
      </c>
      <c r="G612" s="1426"/>
      <c r="H612" s="1426"/>
      <c r="I612" s="1426"/>
      <c r="J612" s="1426"/>
      <c r="K612" s="1426"/>
      <c r="L612" s="1427"/>
      <c r="M612" s="133"/>
      <c r="N612" s="133"/>
      <c r="O612" s="133"/>
      <c r="P612" s="133"/>
      <c r="Q612" s="133"/>
      <c r="R612" s="133"/>
      <c r="S612" s="133"/>
      <c r="T612" s="1189" t="s">
        <v>721</v>
      </c>
      <c r="U612" s="1190"/>
      <c r="V612" s="1190"/>
      <c r="W612" s="1190"/>
      <c r="X612" s="1191"/>
      <c r="Y612" s="1006"/>
      <c r="Z612" s="1007"/>
      <c r="AA612" s="1007"/>
      <c r="AB612" s="1007"/>
      <c r="AC612" s="1007"/>
      <c r="AD612" s="1007"/>
      <c r="AE612" s="1008"/>
      <c r="AF612" s="1341"/>
      <c r="AG612" s="1341"/>
      <c r="AH612" s="1341"/>
      <c r="AI612" s="1341"/>
      <c r="AJ612" s="1341"/>
      <c r="AK612" s="1341"/>
      <c r="AL612" s="1342"/>
      <c r="AM612" s="31"/>
      <c r="AN612" s="665"/>
      <c r="AO612" s="665"/>
      <c r="AP612" s="665"/>
      <c r="AQ612" s="665"/>
      <c r="AR612" s="665"/>
      <c r="AS612" s="665"/>
      <c r="AT612" s="665"/>
      <c r="AU612" s="31"/>
      <c r="AV612" s="31"/>
      <c r="AW612" s="33"/>
      <c r="AX612" s="33"/>
      <c r="AY612" s="33"/>
      <c r="AZ612" s="33"/>
      <c r="BA612" s="33"/>
      <c r="BB612" s="31"/>
      <c r="BC612" s="31"/>
      <c r="BD612" s="31"/>
      <c r="BE612" s="31"/>
      <c r="BF612" s="33"/>
      <c r="BG612" s="425"/>
      <c r="BH612" s="425"/>
    </row>
    <row r="613" spans="1:62" s="436" customFormat="1" ht="16.5" customHeight="1">
      <c r="A613" s="1655" t="s">
        <v>996</v>
      </c>
      <c r="B613" s="1656"/>
      <c r="C613" s="1656"/>
      <c r="D613" s="1656"/>
      <c r="E613" s="1656"/>
      <c r="F613" s="1675"/>
      <c r="G613" s="1465"/>
      <c r="H613" s="1465"/>
      <c r="I613" s="1465"/>
      <c r="J613" s="1465"/>
      <c r="K613" s="1465"/>
      <c r="L613" s="1001"/>
      <c r="M613" s="133"/>
      <c r="N613" s="133"/>
      <c r="O613" s="133"/>
      <c r="P613" s="133"/>
      <c r="Q613" s="133"/>
      <c r="R613" s="133"/>
      <c r="S613" s="133"/>
      <c r="T613" s="913">
        <v>101</v>
      </c>
      <c r="U613" s="914"/>
      <c r="V613" s="914"/>
      <c r="W613" s="914"/>
      <c r="X613" s="915"/>
      <c r="Y613" s="1336">
        <f t="shared" ref="Y613" si="3">Y614-Y621+Y622+Y623+Y626+Y627-Y628+Y629-Y634-Y639</f>
        <v>324599</v>
      </c>
      <c r="Z613" s="1336"/>
      <c r="AA613" s="1336"/>
      <c r="AB613" s="1336"/>
      <c r="AC613" s="1336"/>
      <c r="AD613" s="1336"/>
      <c r="AE613" s="1337"/>
      <c r="AF613" s="996">
        <f t="shared" ref="AF613" si="4">AF614-AF621+AF622+AF623+AF626+AF627-AF628+AF629-AF634-AF639</f>
        <v>0</v>
      </c>
      <c r="AG613" s="996"/>
      <c r="AH613" s="996"/>
      <c r="AI613" s="996"/>
      <c r="AJ613" s="996"/>
      <c r="AK613" s="996"/>
      <c r="AL613" s="997"/>
      <c r="AM613" s="31"/>
      <c r="AN613" s="665"/>
      <c r="AO613" s="665"/>
      <c r="AP613" s="665"/>
      <c r="AQ613" s="665"/>
      <c r="AR613" s="665"/>
      <c r="AS613" s="665"/>
      <c r="AT613" s="665"/>
      <c r="AU613" s="31"/>
      <c r="AV613" s="31"/>
      <c r="AW613" s="33"/>
      <c r="AX613" s="33"/>
      <c r="AY613" s="33"/>
      <c r="AZ613" s="33"/>
      <c r="BA613" s="33"/>
      <c r="BB613" s="31"/>
      <c r="BC613" s="31"/>
      <c r="BD613" s="31"/>
      <c r="BE613" s="31"/>
      <c r="BF613" s="33"/>
      <c r="BG613" s="425"/>
      <c r="BH613" s="425"/>
    </row>
    <row r="614" spans="1:62" s="436" customFormat="1" ht="16.5" customHeight="1">
      <c r="A614" s="1641" t="s">
        <v>313</v>
      </c>
      <c r="B614" s="1641"/>
      <c r="C614" s="1641"/>
      <c r="D614" s="1641"/>
      <c r="E614" s="1641"/>
      <c r="F614" s="983">
        <v>645423.9</v>
      </c>
      <c r="G614" s="1297"/>
      <c r="H614" s="1297"/>
      <c r="I614" s="1297"/>
      <c r="J614" s="1297"/>
      <c r="K614" s="1297"/>
      <c r="L614" s="1297"/>
      <c r="M614" s="471"/>
      <c r="N614" s="471"/>
      <c r="O614" s="133"/>
      <c r="P614" s="133"/>
      <c r="Q614" s="133"/>
      <c r="R614" s="133"/>
      <c r="S614" s="133"/>
      <c r="T614" s="913">
        <v>102</v>
      </c>
      <c r="U614" s="914"/>
      <c r="V614" s="914"/>
      <c r="W614" s="914"/>
      <c r="X614" s="915"/>
      <c r="Y614" s="1835">
        <f>SUM(Y615:AE620)</f>
        <v>400000</v>
      </c>
      <c r="Z614" s="1836"/>
      <c r="AA614" s="1836"/>
      <c r="AB614" s="1836"/>
      <c r="AC614" s="1836"/>
      <c r="AD614" s="1836"/>
      <c r="AE614" s="1837"/>
      <c r="AF614" s="988">
        <f>SUM(AF615:AL620)</f>
        <v>0</v>
      </c>
      <c r="AG614" s="988"/>
      <c r="AH614" s="988"/>
      <c r="AI614" s="988"/>
      <c r="AJ614" s="988"/>
      <c r="AK614" s="988"/>
      <c r="AL614" s="989"/>
      <c r="AM614" s="31"/>
      <c r="AN614" s="665"/>
      <c r="AO614" s="665"/>
      <c r="AP614" s="665"/>
      <c r="AQ614" s="665"/>
      <c r="AR614" s="665"/>
      <c r="AS614" s="665"/>
      <c r="AT614" s="665"/>
      <c r="AU614" s="31"/>
      <c r="AV614" s="31"/>
      <c r="AW614" s="33"/>
      <c r="AX614" s="33"/>
      <c r="AY614" s="33"/>
      <c r="AZ614" s="33"/>
      <c r="BA614" s="33"/>
      <c r="BB614" s="31"/>
      <c r="BC614" s="31"/>
      <c r="BD614" s="31"/>
      <c r="BE614" s="31"/>
      <c r="BF614" s="33"/>
      <c r="BG614" s="425"/>
      <c r="BH614" s="425"/>
    </row>
    <row r="615" spans="1:62" s="436" customFormat="1" ht="16.5" customHeight="1">
      <c r="A615" s="1641" t="s">
        <v>314</v>
      </c>
      <c r="B615" s="1641"/>
      <c r="C615" s="1641"/>
      <c r="D615" s="1641"/>
      <c r="E615" s="1641"/>
      <c r="F615" s="983"/>
      <c r="G615" s="1297"/>
      <c r="H615" s="1297"/>
      <c r="I615" s="1297"/>
      <c r="J615" s="1297"/>
      <c r="K615" s="1297"/>
      <c r="L615" s="1297"/>
      <c r="M615" s="471"/>
      <c r="N615" s="471"/>
      <c r="O615" s="133"/>
      <c r="P615" s="133"/>
      <c r="Q615" s="133"/>
      <c r="R615" s="133"/>
      <c r="S615" s="133"/>
      <c r="T615" s="913">
        <v>103</v>
      </c>
      <c r="U615" s="914"/>
      <c r="V615" s="914"/>
      <c r="W615" s="914"/>
      <c r="X615" s="915"/>
      <c r="Y615" s="1325"/>
      <c r="Z615" s="1326"/>
      <c r="AA615" s="1326"/>
      <c r="AB615" s="1326"/>
      <c r="AC615" s="1326"/>
      <c r="AD615" s="1326"/>
      <c r="AE615" s="1327"/>
      <c r="AF615" s="990"/>
      <c r="AG615" s="990"/>
      <c r="AH615" s="990"/>
      <c r="AI615" s="990"/>
      <c r="AJ615" s="990"/>
      <c r="AK615" s="990"/>
      <c r="AL615" s="991"/>
      <c r="AM615" s="31"/>
      <c r="AN615" s="665"/>
      <c r="AO615" s="665"/>
      <c r="AP615" s="665"/>
      <c r="AQ615" s="665"/>
      <c r="AR615" s="665"/>
      <c r="AS615" s="665"/>
      <c r="AT615" s="665"/>
      <c r="AU615" s="31"/>
      <c r="AV615" s="31"/>
      <c r="AW615" s="33"/>
      <c r="AX615" s="33"/>
      <c r="AY615" s="33"/>
      <c r="AZ615" s="33"/>
      <c r="BA615" s="33"/>
      <c r="BB615" s="31"/>
      <c r="BC615" s="31"/>
      <c r="BD615" s="31"/>
      <c r="BE615" s="31"/>
      <c r="BF615" s="33"/>
      <c r="BG615" s="425"/>
      <c r="BH615" s="425"/>
    </row>
    <row r="616" spans="1:62" s="436" customFormat="1" ht="16.5" customHeight="1">
      <c r="A616" s="1641" t="s">
        <v>315</v>
      </c>
      <c r="B616" s="1641"/>
      <c r="C616" s="1641"/>
      <c r="D616" s="1641"/>
      <c r="E616" s="1641"/>
      <c r="F616" s="983"/>
      <c r="G616" s="1297"/>
      <c r="H616" s="1297"/>
      <c r="I616" s="1297"/>
      <c r="J616" s="1297"/>
      <c r="K616" s="1297"/>
      <c r="L616" s="1297"/>
      <c r="M616" s="471"/>
      <c r="N616" s="471"/>
      <c r="O616" s="133"/>
      <c r="P616" s="133"/>
      <c r="Q616" s="133"/>
      <c r="R616" s="133"/>
      <c r="S616" s="133"/>
      <c r="T616" s="913">
        <v>104</v>
      </c>
      <c r="U616" s="914"/>
      <c r="V616" s="914"/>
      <c r="W616" s="914"/>
      <c r="X616" s="915"/>
      <c r="Y616" s="998">
        <v>400000</v>
      </c>
      <c r="Z616" s="999"/>
      <c r="AA616" s="999"/>
      <c r="AB616" s="999"/>
      <c r="AC616" s="999"/>
      <c r="AD616" s="999"/>
      <c r="AE616" s="1000"/>
      <c r="AF616" s="990"/>
      <c r="AG616" s="990"/>
      <c r="AH616" s="990"/>
      <c r="AI616" s="990"/>
      <c r="AJ616" s="990"/>
      <c r="AK616" s="990"/>
      <c r="AL616" s="991"/>
      <c r="AM616" s="31"/>
      <c r="AN616" s="665"/>
      <c r="AO616" s="665"/>
      <c r="AP616" s="665"/>
      <c r="AQ616" s="665"/>
      <c r="AR616" s="665"/>
      <c r="AS616" s="665"/>
      <c r="AT616" s="665"/>
      <c r="AU616" s="31"/>
      <c r="AV616" s="31"/>
      <c r="AW616" s="33"/>
      <c r="AX616" s="33"/>
      <c r="AY616" s="33"/>
      <c r="AZ616" s="33"/>
      <c r="BA616" s="33"/>
      <c r="BB616" s="31"/>
      <c r="BC616" s="31"/>
      <c r="BD616" s="31"/>
      <c r="BE616" s="31"/>
      <c r="BF616" s="33"/>
      <c r="BG616" s="425"/>
      <c r="BH616" s="425"/>
    </row>
    <row r="617" spans="1:62" s="436" customFormat="1" ht="16.5" customHeight="1">
      <c r="A617" s="922" t="s">
        <v>316</v>
      </c>
      <c r="B617" s="922"/>
      <c r="C617" s="922"/>
      <c r="D617" s="922"/>
      <c r="E617" s="922"/>
      <c r="F617" s="1273"/>
      <c r="G617" s="1018"/>
      <c r="H617" s="1018"/>
      <c r="I617" s="1018"/>
      <c r="J617" s="1018"/>
      <c r="K617" s="1018"/>
      <c r="L617" s="1019"/>
      <c r="M617" s="471"/>
      <c r="N617" s="471"/>
      <c r="O617" s="133"/>
      <c r="P617" s="133"/>
      <c r="Q617" s="133"/>
      <c r="R617" s="133"/>
      <c r="S617" s="133"/>
      <c r="T617" s="913">
        <v>105</v>
      </c>
      <c r="U617" s="914"/>
      <c r="V617" s="914"/>
      <c r="W617" s="914"/>
      <c r="X617" s="915"/>
      <c r="Y617" s="998"/>
      <c r="Z617" s="999"/>
      <c r="AA617" s="999"/>
      <c r="AB617" s="999"/>
      <c r="AC617" s="999"/>
      <c r="AD617" s="999"/>
      <c r="AE617" s="1000"/>
      <c r="AF617" s="990"/>
      <c r="AG617" s="990"/>
      <c r="AH617" s="990"/>
      <c r="AI617" s="990"/>
      <c r="AJ617" s="990"/>
      <c r="AK617" s="990"/>
      <c r="AL617" s="991"/>
      <c r="AM617" s="31"/>
      <c r="AN617" s="665"/>
      <c r="AO617" s="665"/>
      <c r="AP617" s="665"/>
      <c r="AQ617" s="665"/>
      <c r="AR617" s="665"/>
      <c r="AS617" s="665"/>
      <c r="AT617" s="665"/>
      <c r="AU617" s="31"/>
      <c r="AV617" s="31"/>
      <c r="AW617" s="33"/>
      <c r="AX617" s="33"/>
      <c r="AY617" s="33"/>
      <c r="AZ617" s="33"/>
      <c r="BA617" s="33"/>
      <c r="BB617" s="31"/>
      <c r="BC617" s="31"/>
      <c r="BD617" s="31"/>
      <c r="BE617" s="31"/>
      <c r="BF617" s="33"/>
      <c r="BG617" s="425"/>
      <c r="BH617" s="425"/>
    </row>
    <row r="618" spans="1:62" s="436" customFormat="1" ht="16.5" customHeight="1">
      <c r="A618" s="922" t="s">
        <v>317</v>
      </c>
      <c r="B618" s="922"/>
      <c r="C618" s="922"/>
      <c r="D618" s="922"/>
      <c r="E618" s="922"/>
      <c r="F618" s="1273"/>
      <c r="G618" s="1018"/>
      <c r="H618" s="1018"/>
      <c r="I618" s="1018"/>
      <c r="J618" s="1018"/>
      <c r="K618" s="1018"/>
      <c r="L618" s="1019"/>
      <c r="M618" s="471"/>
      <c r="N618" s="471"/>
      <c r="O618" s="133"/>
      <c r="P618" s="133"/>
      <c r="Q618" s="133"/>
      <c r="R618" s="133"/>
      <c r="S618" s="133"/>
      <c r="T618" s="913">
        <v>106</v>
      </c>
      <c r="U618" s="914"/>
      <c r="V618" s="914"/>
      <c r="W618" s="914"/>
      <c r="X618" s="915"/>
      <c r="Y618" s="998"/>
      <c r="Z618" s="999"/>
      <c r="AA618" s="999"/>
      <c r="AB618" s="999"/>
      <c r="AC618" s="999"/>
      <c r="AD618" s="999"/>
      <c r="AE618" s="1000"/>
      <c r="AF618" s="990"/>
      <c r="AG618" s="990"/>
      <c r="AH618" s="990"/>
      <c r="AI618" s="990"/>
      <c r="AJ618" s="990"/>
      <c r="AK618" s="990"/>
      <c r="AL618" s="991"/>
      <c r="AM618" s="31"/>
      <c r="AN618" s="665"/>
      <c r="AO618" s="665"/>
      <c r="AP618" s="665"/>
      <c r="AQ618" s="665"/>
      <c r="AR618" s="665"/>
      <c r="AS618" s="665"/>
      <c r="AT618" s="665"/>
      <c r="AU618" s="31"/>
      <c r="AV618" s="31"/>
      <c r="AW618" s="33"/>
      <c r="AX618" s="33"/>
      <c r="AY618" s="33"/>
      <c r="AZ618" s="33"/>
      <c r="BA618" s="33"/>
      <c r="BB618" s="31"/>
      <c r="BC618" s="31"/>
      <c r="BD618" s="31"/>
      <c r="BE618" s="31"/>
      <c r="BF618" s="33"/>
      <c r="BG618" s="425"/>
      <c r="BH618" s="425"/>
    </row>
    <row r="619" spans="1:62" s="436" customFormat="1" ht="16.5" customHeight="1">
      <c r="A619" s="1014" t="s">
        <v>175</v>
      </c>
      <c r="B619" s="1015"/>
      <c r="C619" s="1015"/>
      <c r="D619" s="1015"/>
      <c r="E619" s="1016"/>
      <c r="F619" s="1009">
        <f>SUM(F613:L618)</f>
        <v>645423.9</v>
      </c>
      <c r="G619" s="1010"/>
      <c r="H619" s="1010"/>
      <c r="I619" s="1010"/>
      <c r="J619" s="1010"/>
      <c r="K619" s="1010"/>
      <c r="L619" s="1010"/>
      <c r="M619" s="472"/>
      <c r="N619" s="472"/>
      <c r="O619" s="133"/>
      <c r="P619" s="133"/>
      <c r="Q619" s="133"/>
      <c r="R619" s="133"/>
      <c r="S619" s="133"/>
      <c r="T619" s="913">
        <v>107</v>
      </c>
      <c r="U619" s="914"/>
      <c r="V619" s="914"/>
      <c r="W619" s="914"/>
      <c r="X619" s="915"/>
      <c r="Y619" s="998"/>
      <c r="Z619" s="999"/>
      <c r="AA619" s="999"/>
      <c r="AB619" s="999"/>
      <c r="AC619" s="999"/>
      <c r="AD619" s="999"/>
      <c r="AE619" s="1000"/>
      <c r="AF619" s="990"/>
      <c r="AG619" s="990"/>
      <c r="AH619" s="990"/>
      <c r="AI619" s="990"/>
      <c r="AJ619" s="990"/>
      <c r="AK619" s="990"/>
      <c r="AL619" s="991"/>
      <c r="AM619" s="31"/>
      <c r="AN619" s="665"/>
      <c r="AO619" s="665"/>
      <c r="AP619" s="665"/>
      <c r="AQ619" s="665"/>
      <c r="AR619" s="665"/>
      <c r="AS619" s="665"/>
      <c r="AT619" s="665"/>
      <c r="AU619" s="31"/>
      <c r="AV619" s="31"/>
      <c r="AW619" s="33"/>
      <c r="AX619" s="33"/>
      <c r="AY619" s="33"/>
      <c r="AZ619" s="33"/>
      <c r="BA619" s="33"/>
      <c r="BB619" s="31"/>
      <c r="BC619" s="31"/>
      <c r="BD619" s="31"/>
      <c r="BE619" s="31"/>
      <c r="BF619" s="33"/>
      <c r="BG619" s="425"/>
      <c r="BH619" s="425"/>
    </row>
    <row r="620" spans="1:62" s="436" customFormat="1" ht="16.5" customHeight="1">
      <c r="A620" s="922" t="s">
        <v>318</v>
      </c>
      <c r="B620" s="922"/>
      <c r="C620" s="922"/>
      <c r="D620" s="922"/>
      <c r="E620" s="922"/>
      <c r="F620" s="983"/>
      <c r="G620" s="984"/>
      <c r="H620" s="984"/>
      <c r="I620" s="984"/>
      <c r="J620" s="984"/>
      <c r="K620" s="984"/>
      <c r="L620" s="984"/>
      <c r="M620" s="471"/>
      <c r="N620" s="471"/>
      <c r="O620" s="133"/>
      <c r="P620" s="133"/>
      <c r="Q620" s="133"/>
      <c r="R620" s="133"/>
      <c r="S620" s="133"/>
      <c r="T620" s="913">
        <v>108</v>
      </c>
      <c r="U620" s="914"/>
      <c r="V620" s="914"/>
      <c r="W620" s="914"/>
      <c r="X620" s="915"/>
      <c r="Y620" s="998"/>
      <c r="Z620" s="999"/>
      <c r="AA620" s="999"/>
      <c r="AB620" s="999"/>
      <c r="AC620" s="999"/>
      <c r="AD620" s="999"/>
      <c r="AE620" s="1000"/>
      <c r="AF620" s="990"/>
      <c r="AG620" s="990"/>
      <c r="AH620" s="990"/>
      <c r="AI620" s="990"/>
      <c r="AJ620" s="990"/>
      <c r="AK620" s="990"/>
      <c r="AL620" s="991"/>
      <c r="AM620" s="31"/>
      <c r="AN620" s="665"/>
      <c r="AO620" s="665"/>
      <c r="AP620" s="665"/>
      <c r="AQ620" s="665"/>
      <c r="AR620" s="665"/>
      <c r="AS620" s="665"/>
      <c r="AT620" s="665"/>
      <c r="AU620" s="31"/>
      <c r="AV620" s="31"/>
      <c r="AW620" s="33"/>
      <c r="AX620" s="33"/>
      <c r="AY620" s="33"/>
      <c r="AZ620" s="33"/>
      <c r="BA620" s="33"/>
      <c r="BB620" s="31"/>
      <c r="BC620" s="31"/>
      <c r="BD620" s="31"/>
      <c r="BE620" s="31"/>
      <c r="BF620" s="33"/>
      <c r="BG620" s="425"/>
      <c r="BH620" s="425"/>
    </row>
    <row r="621" spans="1:62" s="436" customFormat="1" ht="16.5" customHeight="1">
      <c r="A621" s="922" t="s">
        <v>319</v>
      </c>
      <c r="B621" s="922"/>
      <c r="C621" s="922"/>
      <c r="D621" s="922"/>
      <c r="E621" s="922"/>
      <c r="F621" s="983"/>
      <c r="G621" s="984"/>
      <c r="H621" s="984"/>
      <c r="I621" s="984"/>
      <c r="J621" s="984"/>
      <c r="K621" s="984"/>
      <c r="L621" s="984"/>
      <c r="M621" s="471"/>
      <c r="N621" s="471"/>
      <c r="O621" s="133"/>
      <c r="P621" s="133"/>
      <c r="Q621" s="133"/>
      <c r="R621" s="133"/>
      <c r="S621" s="133"/>
      <c r="T621" s="913">
        <v>109</v>
      </c>
      <c r="U621" s="914"/>
      <c r="V621" s="914"/>
      <c r="W621" s="914"/>
      <c r="X621" s="915"/>
      <c r="Y621" s="1693"/>
      <c r="Z621" s="1694"/>
      <c r="AA621" s="1694"/>
      <c r="AB621" s="1694"/>
      <c r="AC621" s="1694"/>
      <c r="AD621" s="1694"/>
      <c r="AE621" s="1695"/>
      <c r="AF621" s="1356">
        <v>0</v>
      </c>
      <c r="AG621" s="1356"/>
      <c r="AH621" s="1356"/>
      <c r="AI621" s="1356"/>
      <c r="AJ621" s="1356"/>
      <c r="AK621" s="1356"/>
      <c r="AL621" s="1357"/>
      <c r="AM621" s="31"/>
      <c r="AN621" s="665"/>
      <c r="AO621" s="665"/>
      <c r="AP621" s="665"/>
      <c r="AQ621" s="665"/>
      <c r="AR621" s="665"/>
      <c r="AS621" s="665"/>
      <c r="AT621" s="665"/>
      <c r="AU621" s="31"/>
      <c r="AV621" s="31"/>
      <c r="AW621" s="33"/>
      <c r="AX621" s="33"/>
      <c r="AY621" s="33"/>
      <c r="AZ621" s="33"/>
      <c r="BA621" s="33"/>
      <c r="BB621" s="31"/>
      <c r="BC621" s="31"/>
      <c r="BD621" s="31"/>
      <c r="BE621" s="31"/>
      <c r="BF621" s="33"/>
      <c r="BG621" s="425"/>
      <c r="BH621" s="425"/>
    </row>
    <row r="622" spans="1:62" s="436" customFormat="1" ht="16.5" customHeight="1">
      <c r="A622" s="922" t="s">
        <v>320</v>
      </c>
      <c r="B622" s="922"/>
      <c r="C622" s="922"/>
      <c r="D622" s="922"/>
      <c r="E622" s="922"/>
      <c r="F622" s="983"/>
      <c r="G622" s="984"/>
      <c r="H622" s="984"/>
      <c r="I622" s="984"/>
      <c r="J622" s="984"/>
      <c r="K622" s="984"/>
      <c r="L622" s="984"/>
      <c r="M622" s="471"/>
      <c r="N622" s="471"/>
      <c r="O622" s="133"/>
      <c r="P622" s="133"/>
      <c r="Q622" s="133"/>
      <c r="R622" s="133"/>
      <c r="S622" s="133"/>
      <c r="T622" s="913">
        <v>110</v>
      </c>
      <c r="U622" s="914"/>
      <c r="V622" s="914"/>
      <c r="W622" s="914"/>
      <c r="X622" s="915"/>
      <c r="Y622" s="998"/>
      <c r="Z622" s="999"/>
      <c r="AA622" s="999"/>
      <c r="AB622" s="999"/>
      <c r="AC622" s="999"/>
      <c r="AD622" s="999"/>
      <c r="AE622" s="1000"/>
      <c r="AF622" s="990"/>
      <c r="AG622" s="990"/>
      <c r="AH622" s="990"/>
      <c r="AI622" s="990"/>
      <c r="AJ622" s="990"/>
      <c r="AK622" s="990"/>
      <c r="AL622" s="991"/>
      <c r="AM622" s="31"/>
      <c r="AN622" s="665"/>
      <c r="AO622" s="665"/>
      <c r="AP622" s="665"/>
      <c r="AQ622" s="665"/>
      <c r="AR622" s="665"/>
      <c r="AS622" s="665"/>
      <c r="AT622" s="665"/>
      <c r="AU622" s="31"/>
      <c r="AV622" s="31"/>
      <c r="AW622" s="33"/>
      <c r="AX622" s="33"/>
      <c r="AY622" s="33"/>
      <c r="AZ622" s="33"/>
      <c r="BA622" s="33"/>
      <c r="BB622" s="31"/>
      <c r="BC622" s="31"/>
      <c r="BD622" s="31"/>
      <c r="BE622" s="31"/>
      <c r="BF622" s="33"/>
      <c r="BG622" s="425"/>
      <c r="BH622" s="425"/>
    </row>
    <row r="623" spans="1:62" s="436" customFormat="1" ht="16.5" customHeight="1">
      <c r="A623" s="1014" t="s">
        <v>176</v>
      </c>
      <c r="B623" s="1015"/>
      <c r="C623" s="1015"/>
      <c r="D623" s="1015"/>
      <c r="E623" s="1016"/>
      <c r="F623" s="1009">
        <f>SUM(F620:L622)</f>
        <v>0</v>
      </c>
      <c r="G623" s="1010"/>
      <c r="H623" s="1010"/>
      <c r="I623" s="1010"/>
      <c r="J623" s="1010"/>
      <c r="K623" s="1010"/>
      <c r="L623" s="1010"/>
      <c r="M623" s="472"/>
      <c r="N623" s="472"/>
      <c r="O623" s="133"/>
      <c r="P623" s="133"/>
      <c r="Q623" s="133"/>
      <c r="R623" s="133"/>
      <c r="S623" s="133"/>
      <c r="T623" s="913">
        <v>111</v>
      </c>
      <c r="U623" s="914"/>
      <c r="V623" s="914"/>
      <c r="W623" s="914"/>
      <c r="X623" s="915"/>
      <c r="Y623" s="953">
        <f t="shared" ref="Y623" si="5">SUM(Y624:AE625)</f>
        <v>0</v>
      </c>
      <c r="Z623" s="953"/>
      <c r="AA623" s="953"/>
      <c r="AB623" s="953"/>
      <c r="AC623" s="953"/>
      <c r="AD623" s="953"/>
      <c r="AE623" s="987"/>
      <c r="AF623" s="958">
        <f t="shared" ref="AF623" si="6">SUM(AF624:AL625)</f>
        <v>0</v>
      </c>
      <c r="AG623" s="959"/>
      <c r="AH623" s="959"/>
      <c r="AI623" s="959"/>
      <c r="AJ623" s="959"/>
      <c r="AK623" s="959"/>
      <c r="AL623" s="960"/>
      <c r="AM623" s="31"/>
      <c r="AN623" s="665"/>
      <c r="AO623" s="665"/>
      <c r="AP623" s="665"/>
      <c r="AQ623" s="665"/>
      <c r="AR623" s="665"/>
      <c r="AS623" s="665"/>
      <c r="AT623" s="665"/>
      <c r="AU623" s="31"/>
      <c r="AV623" s="31"/>
      <c r="AW623" s="33"/>
      <c r="AX623" s="33"/>
      <c r="AY623" s="33"/>
      <c r="AZ623" s="33"/>
      <c r="BA623" s="33"/>
      <c r="BB623" s="31"/>
      <c r="BC623" s="31"/>
      <c r="BD623" s="31"/>
      <c r="BE623" s="31"/>
      <c r="BF623" s="33"/>
      <c r="BG623" s="425"/>
      <c r="BH623" s="425"/>
    </row>
    <row r="624" spans="1:62" s="436" customFormat="1" ht="16.5" customHeight="1">
      <c r="A624" s="922" t="s">
        <v>321</v>
      </c>
      <c r="B624" s="922"/>
      <c r="C624" s="922"/>
      <c r="D624" s="922"/>
      <c r="E624" s="922"/>
      <c r="F624" s="983"/>
      <c r="G624" s="984"/>
      <c r="H624" s="984"/>
      <c r="I624" s="984"/>
      <c r="J624" s="984"/>
      <c r="K624" s="984"/>
      <c r="L624" s="984"/>
      <c r="M624" s="471"/>
      <c r="N624" s="471"/>
      <c r="O624" s="133"/>
      <c r="P624" s="133"/>
      <c r="Q624" s="133"/>
      <c r="R624" s="133"/>
      <c r="S624" s="133"/>
      <c r="T624" s="913">
        <v>112</v>
      </c>
      <c r="U624" s="914"/>
      <c r="V624" s="914"/>
      <c r="W624" s="914"/>
      <c r="X624" s="915"/>
      <c r="Y624" s="998"/>
      <c r="Z624" s="999"/>
      <c r="AA624" s="999"/>
      <c r="AB624" s="999"/>
      <c r="AC624" s="999"/>
      <c r="AD624" s="999"/>
      <c r="AE624" s="1000"/>
      <c r="AF624" s="990"/>
      <c r="AG624" s="990"/>
      <c r="AH624" s="990"/>
      <c r="AI624" s="990"/>
      <c r="AJ624" s="990"/>
      <c r="AK624" s="990"/>
      <c r="AL624" s="991"/>
      <c r="AM624" s="31"/>
      <c r="AN624" s="665"/>
      <c r="AO624" s="665"/>
      <c r="AP624" s="665"/>
      <c r="AQ624" s="665"/>
      <c r="AR624" s="665"/>
      <c r="AS624" s="665"/>
      <c r="AT624" s="665"/>
      <c r="AU624" s="31"/>
      <c r="AV624" s="31"/>
      <c r="AW624" s="33"/>
      <c r="AX624" s="33"/>
      <c r="AY624" s="33"/>
      <c r="AZ624" s="33"/>
      <c r="BA624" s="33"/>
      <c r="BB624" s="31"/>
      <c r="BC624" s="31"/>
      <c r="BD624" s="31"/>
      <c r="BE624" s="31"/>
      <c r="BF624" s="33"/>
      <c r="BG624" s="425"/>
      <c r="BH624" s="425"/>
    </row>
    <row r="625" spans="1:60" s="436" customFormat="1" ht="16.5" customHeight="1">
      <c r="A625" s="922" t="s">
        <v>322</v>
      </c>
      <c r="B625" s="922"/>
      <c r="C625" s="922"/>
      <c r="D625" s="922"/>
      <c r="E625" s="922"/>
      <c r="F625" s="983"/>
      <c r="G625" s="984"/>
      <c r="H625" s="984"/>
      <c r="I625" s="984"/>
      <c r="J625" s="984"/>
      <c r="K625" s="984"/>
      <c r="L625" s="984"/>
      <c r="M625" s="471"/>
      <c r="N625" s="471"/>
      <c r="O625" s="133"/>
      <c r="P625" s="133"/>
      <c r="Q625" s="133"/>
      <c r="R625" s="133"/>
      <c r="S625" s="133"/>
      <c r="T625" s="913">
        <v>113</v>
      </c>
      <c r="U625" s="914"/>
      <c r="V625" s="914"/>
      <c r="W625" s="914"/>
      <c r="X625" s="915"/>
      <c r="Y625" s="998"/>
      <c r="Z625" s="999"/>
      <c r="AA625" s="999"/>
      <c r="AB625" s="999"/>
      <c r="AC625" s="999"/>
      <c r="AD625" s="999"/>
      <c r="AE625" s="1000"/>
      <c r="AF625" s="990"/>
      <c r="AG625" s="990"/>
      <c r="AH625" s="990"/>
      <c r="AI625" s="990"/>
      <c r="AJ625" s="990"/>
      <c r="AK625" s="990"/>
      <c r="AL625" s="991"/>
      <c r="AM625" s="31"/>
      <c r="AN625" s="665"/>
      <c r="AO625" s="665"/>
      <c r="AP625" s="665"/>
      <c r="AQ625" s="665"/>
      <c r="AR625" s="665"/>
      <c r="AS625" s="665"/>
      <c r="AT625" s="665"/>
      <c r="AU625" s="31"/>
      <c r="AV625" s="31"/>
      <c r="AW625" s="33"/>
      <c r="AX625" s="33"/>
      <c r="AY625" s="33"/>
      <c r="AZ625" s="33"/>
      <c r="BA625" s="33"/>
      <c r="BB625" s="31"/>
      <c r="BC625" s="31"/>
      <c r="BD625" s="31"/>
      <c r="BE625" s="31"/>
      <c r="BF625" s="33"/>
      <c r="BG625" s="425"/>
      <c r="BH625" s="425"/>
    </row>
    <row r="626" spans="1:60" s="436" customFormat="1" ht="16.5" customHeight="1">
      <c r="A626" s="922" t="s">
        <v>323</v>
      </c>
      <c r="B626" s="922"/>
      <c r="C626" s="922"/>
      <c r="D626" s="922"/>
      <c r="E626" s="922"/>
      <c r="F626" s="983"/>
      <c r="G626" s="984"/>
      <c r="H626" s="984"/>
      <c r="I626" s="984"/>
      <c r="J626" s="984"/>
      <c r="K626" s="984"/>
      <c r="L626" s="984"/>
      <c r="M626" s="471"/>
      <c r="N626" s="471"/>
      <c r="O626" s="133"/>
      <c r="P626" s="133"/>
      <c r="Q626" s="133"/>
      <c r="R626" s="133"/>
      <c r="S626" s="133"/>
      <c r="T626" s="913">
        <v>114</v>
      </c>
      <c r="U626" s="914"/>
      <c r="V626" s="914"/>
      <c r="W626" s="914"/>
      <c r="X626" s="915"/>
      <c r="Y626" s="998"/>
      <c r="Z626" s="999"/>
      <c r="AA626" s="999"/>
      <c r="AB626" s="999"/>
      <c r="AC626" s="999"/>
      <c r="AD626" s="999"/>
      <c r="AE626" s="1000"/>
      <c r="AF626" s="990"/>
      <c r="AG626" s="990"/>
      <c r="AH626" s="990"/>
      <c r="AI626" s="990"/>
      <c r="AJ626" s="990"/>
      <c r="AK626" s="990"/>
      <c r="AL626" s="991"/>
      <c r="AM626" s="31"/>
      <c r="AN626" s="665"/>
      <c r="AO626" s="665"/>
      <c r="AP626" s="665"/>
      <c r="AQ626" s="665"/>
      <c r="AR626" s="665"/>
      <c r="AS626" s="665"/>
      <c r="AT626" s="665"/>
      <c r="AU626" s="31"/>
      <c r="AV626" s="31"/>
      <c r="AW626" s="33"/>
      <c r="AX626" s="33"/>
      <c r="AY626" s="33"/>
      <c r="AZ626" s="33"/>
      <c r="BA626" s="33"/>
      <c r="BB626" s="31"/>
      <c r="BC626" s="31"/>
      <c r="BD626" s="31"/>
      <c r="BE626" s="31"/>
      <c r="BF626" s="33"/>
      <c r="BG626" s="425"/>
      <c r="BH626" s="425"/>
    </row>
    <row r="627" spans="1:60" s="436" customFormat="1" ht="16.5" customHeight="1">
      <c r="A627" s="1014" t="s">
        <v>430</v>
      </c>
      <c r="B627" s="1015"/>
      <c r="C627" s="1015"/>
      <c r="D627" s="1015"/>
      <c r="E627" s="1016"/>
      <c r="F627" s="1009">
        <f>SUM(F624:L626)</f>
        <v>0</v>
      </c>
      <c r="G627" s="1010"/>
      <c r="H627" s="1010"/>
      <c r="I627" s="1010"/>
      <c r="J627" s="1010"/>
      <c r="K627" s="1010"/>
      <c r="L627" s="1010"/>
      <c r="M627" s="472"/>
      <c r="N627" s="472"/>
      <c r="O627" s="133"/>
      <c r="P627" s="133"/>
      <c r="Q627" s="133"/>
      <c r="R627" s="133"/>
      <c r="S627" s="133"/>
      <c r="T627" s="913">
        <v>115</v>
      </c>
      <c r="U627" s="914"/>
      <c r="V627" s="914"/>
      <c r="W627" s="914"/>
      <c r="X627" s="915"/>
      <c r="Y627" s="998"/>
      <c r="Z627" s="999"/>
      <c r="AA627" s="999"/>
      <c r="AB627" s="999"/>
      <c r="AC627" s="999"/>
      <c r="AD627" s="999"/>
      <c r="AE627" s="1000"/>
      <c r="AF627" s="990"/>
      <c r="AG627" s="990"/>
      <c r="AH627" s="990"/>
      <c r="AI627" s="990"/>
      <c r="AJ627" s="990"/>
      <c r="AK627" s="990"/>
      <c r="AL627" s="991"/>
      <c r="AM627" s="31"/>
      <c r="AN627" s="665"/>
      <c r="AO627" s="665"/>
      <c r="AP627" s="665"/>
      <c r="AQ627" s="665"/>
      <c r="AR627" s="665"/>
      <c r="AS627" s="665"/>
      <c r="AT627" s="665"/>
      <c r="AU627" s="31"/>
      <c r="AV627" s="31"/>
      <c r="AW627" s="33"/>
      <c r="AX627" s="33"/>
      <c r="AY627" s="33"/>
      <c r="AZ627" s="33"/>
      <c r="BA627" s="33"/>
      <c r="BB627" s="31"/>
      <c r="BC627" s="31"/>
      <c r="BD627" s="31"/>
      <c r="BE627" s="31"/>
      <c r="BF627" s="33"/>
      <c r="BG627" s="425"/>
      <c r="BH627" s="425"/>
    </row>
    <row r="628" spans="1:60" s="436" customFormat="1" ht="16.5" customHeight="1">
      <c r="A628" s="922" t="s">
        <v>4</v>
      </c>
      <c r="B628" s="922"/>
      <c r="C628" s="922"/>
      <c r="D628" s="922"/>
      <c r="E628" s="922"/>
      <c r="F628" s="983"/>
      <c r="G628" s="984"/>
      <c r="H628" s="984"/>
      <c r="I628" s="984"/>
      <c r="J628" s="984"/>
      <c r="K628" s="984"/>
      <c r="L628" s="984"/>
      <c r="M628" s="471"/>
      <c r="N628" s="471"/>
      <c r="O628" s="133"/>
      <c r="P628" s="133"/>
      <c r="Q628" s="133"/>
      <c r="R628" s="133"/>
      <c r="S628" s="133"/>
      <c r="T628" s="913">
        <v>116</v>
      </c>
      <c r="U628" s="914"/>
      <c r="V628" s="914"/>
      <c r="W628" s="914"/>
      <c r="X628" s="915"/>
      <c r="Y628" s="998"/>
      <c r="Z628" s="999"/>
      <c r="AA628" s="999"/>
      <c r="AB628" s="999"/>
      <c r="AC628" s="999"/>
      <c r="AD628" s="999"/>
      <c r="AE628" s="1000"/>
      <c r="AF628" s="990"/>
      <c r="AG628" s="990"/>
      <c r="AH628" s="990"/>
      <c r="AI628" s="990"/>
      <c r="AJ628" s="990"/>
      <c r="AK628" s="990"/>
      <c r="AL628" s="991"/>
      <c r="AM628" s="31"/>
      <c r="AN628" s="665"/>
      <c r="AO628" s="665"/>
      <c r="AP628" s="665"/>
      <c r="AQ628" s="665"/>
      <c r="AR628" s="665"/>
      <c r="AS628" s="665"/>
      <c r="AT628" s="665"/>
      <c r="AU628" s="31"/>
      <c r="AV628" s="31"/>
      <c r="AW628" s="33"/>
      <c r="AX628" s="33"/>
      <c r="AY628" s="33"/>
      <c r="AZ628" s="33"/>
      <c r="BA628" s="33"/>
      <c r="BB628" s="31"/>
      <c r="BC628" s="31"/>
      <c r="BD628" s="31"/>
      <c r="BE628" s="31"/>
      <c r="BF628" s="33"/>
      <c r="BG628" s="425"/>
      <c r="BH628" s="425"/>
    </row>
    <row r="629" spans="1:60" s="436" customFormat="1" ht="16.5" customHeight="1">
      <c r="A629" s="922" t="s">
        <v>6</v>
      </c>
      <c r="B629" s="922"/>
      <c r="C629" s="922"/>
      <c r="D629" s="922"/>
      <c r="E629" s="922"/>
      <c r="F629" s="983"/>
      <c r="G629" s="984"/>
      <c r="H629" s="984"/>
      <c r="I629" s="984"/>
      <c r="J629" s="984"/>
      <c r="K629" s="984"/>
      <c r="L629" s="984"/>
      <c r="M629" s="471"/>
      <c r="N629" s="471"/>
      <c r="O629" s="133"/>
      <c r="P629" s="133"/>
      <c r="Q629" s="133"/>
      <c r="R629" s="133"/>
      <c r="S629" s="133"/>
      <c r="T629" s="913">
        <v>117</v>
      </c>
      <c r="U629" s="914"/>
      <c r="V629" s="914"/>
      <c r="W629" s="914"/>
      <c r="X629" s="915"/>
      <c r="Y629" s="953">
        <f t="shared" ref="Y629" si="7">SUM(Y630:AE633)</f>
        <v>0</v>
      </c>
      <c r="Z629" s="953"/>
      <c r="AA629" s="953"/>
      <c r="AB629" s="953"/>
      <c r="AC629" s="953"/>
      <c r="AD629" s="953"/>
      <c r="AE629" s="987"/>
      <c r="AF629" s="958">
        <f t="shared" ref="AF629" si="8">SUM(AF630:AL633)</f>
        <v>0</v>
      </c>
      <c r="AG629" s="959"/>
      <c r="AH629" s="959"/>
      <c r="AI629" s="959"/>
      <c r="AJ629" s="959"/>
      <c r="AK629" s="959"/>
      <c r="AL629" s="960"/>
      <c r="AM629" s="31"/>
      <c r="AN629" s="665"/>
      <c r="AO629" s="665"/>
      <c r="AP629" s="665"/>
      <c r="AQ629" s="665"/>
      <c r="AR629" s="665"/>
      <c r="AS629" s="665"/>
      <c r="AT629" s="665"/>
      <c r="AU629" s="31"/>
      <c r="AV629" s="31"/>
      <c r="AW629" s="33"/>
      <c r="AX629" s="33"/>
      <c r="AY629" s="33"/>
      <c r="AZ629" s="33"/>
      <c r="BA629" s="33"/>
      <c r="BB629" s="31"/>
      <c r="BC629" s="31"/>
      <c r="BD629" s="31"/>
      <c r="BE629" s="31"/>
      <c r="BF629" s="33"/>
      <c r="BG629" s="425"/>
      <c r="BH629" s="425"/>
    </row>
    <row r="630" spans="1:60" s="436" customFormat="1" ht="16.5" customHeight="1">
      <c r="A630" s="922" t="s">
        <v>8</v>
      </c>
      <c r="B630" s="922"/>
      <c r="C630" s="922"/>
      <c r="D630" s="922"/>
      <c r="E630" s="922"/>
      <c r="F630" s="983"/>
      <c r="G630" s="984"/>
      <c r="H630" s="984"/>
      <c r="I630" s="984"/>
      <c r="J630" s="984"/>
      <c r="K630" s="984"/>
      <c r="L630" s="984"/>
      <c r="M630" s="471"/>
      <c r="N630" s="471"/>
      <c r="O630" s="133"/>
      <c r="P630" s="133"/>
      <c r="Q630" s="133"/>
      <c r="R630" s="133"/>
      <c r="S630" s="133"/>
      <c r="T630" s="913">
        <v>118</v>
      </c>
      <c r="U630" s="914"/>
      <c r="V630" s="914"/>
      <c r="W630" s="914"/>
      <c r="X630" s="915"/>
      <c r="Y630" s="998"/>
      <c r="Z630" s="999"/>
      <c r="AA630" s="999"/>
      <c r="AB630" s="999"/>
      <c r="AC630" s="999"/>
      <c r="AD630" s="999"/>
      <c r="AE630" s="1000"/>
      <c r="AF630" s="990"/>
      <c r="AG630" s="990"/>
      <c r="AH630" s="990"/>
      <c r="AI630" s="990"/>
      <c r="AJ630" s="990"/>
      <c r="AK630" s="990"/>
      <c r="AL630" s="991"/>
      <c r="AM630" s="31"/>
      <c r="AN630" s="665"/>
      <c r="AO630" s="665"/>
      <c r="AP630" s="665"/>
      <c r="AQ630" s="665"/>
      <c r="AR630" s="665"/>
      <c r="AS630" s="665"/>
      <c r="AT630" s="665"/>
      <c r="AU630" s="31"/>
      <c r="AV630" s="31"/>
      <c r="AW630" s="33"/>
      <c r="AX630" s="33"/>
      <c r="AY630" s="33"/>
      <c r="AZ630" s="33"/>
      <c r="BA630" s="33"/>
      <c r="BB630" s="31"/>
      <c r="BC630" s="31"/>
      <c r="BD630" s="31"/>
      <c r="BE630" s="31"/>
      <c r="BF630" s="33"/>
      <c r="BG630" s="425"/>
      <c r="BH630" s="425"/>
    </row>
    <row r="631" spans="1:60" s="436" customFormat="1" ht="16.5" customHeight="1">
      <c r="A631" s="922" t="s">
        <v>10</v>
      </c>
      <c r="B631" s="922"/>
      <c r="C631" s="922"/>
      <c r="D631" s="922"/>
      <c r="E631" s="922"/>
      <c r="F631" s="983"/>
      <c r="G631" s="984"/>
      <c r="H631" s="984"/>
      <c r="I631" s="984"/>
      <c r="J631" s="984"/>
      <c r="K631" s="984"/>
      <c r="L631" s="984"/>
      <c r="M631" s="471"/>
      <c r="N631" s="471"/>
      <c r="O631" s="133"/>
      <c r="P631" s="133"/>
      <c r="Q631" s="133"/>
      <c r="R631" s="133"/>
      <c r="S631" s="133"/>
      <c r="T631" s="913">
        <v>119</v>
      </c>
      <c r="U631" s="914"/>
      <c r="V631" s="914"/>
      <c r="W631" s="914"/>
      <c r="X631" s="915"/>
      <c r="Y631" s="998"/>
      <c r="Z631" s="999"/>
      <c r="AA631" s="999"/>
      <c r="AB631" s="999"/>
      <c r="AC631" s="999"/>
      <c r="AD631" s="999"/>
      <c r="AE631" s="1000"/>
      <c r="AF631" s="990"/>
      <c r="AG631" s="990"/>
      <c r="AH631" s="990"/>
      <c r="AI631" s="990"/>
      <c r="AJ631" s="990"/>
      <c r="AK631" s="990"/>
      <c r="AL631" s="991"/>
      <c r="AM631" s="31"/>
      <c r="AN631" s="665"/>
      <c r="AO631" s="665"/>
      <c r="AP631" s="665"/>
      <c r="AQ631" s="665"/>
      <c r="AR631" s="665"/>
      <c r="AS631" s="665"/>
      <c r="AT631" s="665"/>
      <c r="AU631" s="31"/>
      <c r="AV631" s="31"/>
      <c r="AW631" s="33"/>
      <c r="AX631" s="33"/>
      <c r="AY631" s="33"/>
      <c r="AZ631" s="33"/>
      <c r="BA631" s="33"/>
      <c r="BB631" s="31"/>
      <c r="BC631" s="31"/>
      <c r="BD631" s="31"/>
      <c r="BE631" s="31"/>
      <c r="BF631" s="33"/>
      <c r="BG631" s="425"/>
      <c r="BH631" s="425"/>
    </row>
    <row r="632" spans="1:60" s="436" customFormat="1" ht="16.5" customHeight="1">
      <c r="A632" s="922" t="s">
        <v>17</v>
      </c>
      <c r="B632" s="922"/>
      <c r="C632" s="922"/>
      <c r="D632" s="922"/>
      <c r="E632" s="922"/>
      <c r="F632" s="983"/>
      <c r="G632" s="984"/>
      <c r="H632" s="984"/>
      <c r="I632" s="984"/>
      <c r="J632" s="984"/>
      <c r="K632" s="984"/>
      <c r="L632" s="984"/>
      <c r="M632" s="471"/>
      <c r="N632" s="471"/>
      <c r="O632" s="133"/>
      <c r="P632" s="133"/>
      <c r="Q632" s="133"/>
      <c r="R632" s="133"/>
      <c r="S632" s="133"/>
      <c r="T632" s="913">
        <v>120</v>
      </c>
      <c r="U632" s="914"/>
      <c r="V632" s="914"/>
      <c r="W632" s="914"/>
      <c r="X632" s="915"/>
      <c r="Y632" s="998"/>
      <c r="Z632" s="999"/>
      <c r="AA632" s="999"/>
      <c r="AB632" s="999"/>
      <c r="AC632" s="999"/>
      <c r="AD632" s="999"/>
      <c r="AE632" s="1000"/>
      <c r="AF632" s="990"/>
      <c r="AG632" s="990"/>
      <c r="AH632" s="990"/>
      <c r="AI632" s="990"/>
      <c r="AJ632" s="990"/>
      <c r="AK632" s="990"/>
      <c r="AL632" s="991"/>
      <c r="AM632" s="31"/>
      <c r="AN632" s="665"/>
      <c r="AO632" s="665"/>
      <c r="AP632" s="665"/>
      <c r="AQ632" s="665"/>
      <c r="AR632" s="665"/>
      <c r="AS632" s="665"/>
      <c r="AT632" s="665"/>
      <c r="AU632" s="31"/>
      <c r="AV632" s="31"/>
      <c r="AW632" s="33"/>
      <c r="AX632" s="33"/>
      <c r="AY632" s="33"/>
      <c r="AZ632" s="33"/>
      <c r="BA632" s="33"/>
      <c r="BB632" s="31"/>
      <c r="BC632" s="31"/>
      <c r="BD632" s="31"/>
      <c r="BE632" s="31"/>
      <c r="BF632" s="33"/>
      <c r="BG632" s="425"/>
      <c r="BH632" s="425"/>
    </row>
    <row r="633" spans="1:60" s="436" customFormat="1" ht="16.5" customHeight="1">
      <c r="A633" s="1014" t="s">
        <v>372</v>
      </c>
      <c r="B633" s="1015"/>
      <c r="C633" s="1015"/>
      <c r="D633" s="1015"/>
      <c r="E633" s="1016"/>
      <c r="F633" s="1009">
        <f>SUM(F628:L632)</f>
        <v>0</v>
      </c>
      <c r="G633" s="1010"/>
      <c r="H633" s="1010"/>
      <c r="I633" s="1010"/>
      <c r="J633" s="1010"/>
      <c r="K633" s="1010"/>
      <c r="L633" s="1010"/>
      <c r="M633" s="472"/>
      <c r="N633" s="472"/>
      <c r="O633" s="133"/>
      <c r="P633" s="133"/>
      <c r="Q633" s="133"/>
      <c r="R633" s="133"/>
      <c r="S633" s="133"/>
      <c r="T633" s="913">
        <v>121</v>
      </c>
      <c r="U633" s="914"/>
      <c r="V633" s="914"/>
      <c r="W633" s="914"/>
      <c r="X633" s="915"/>
      <c r="Y633" s="998"/>
      <c r="Z633" s="999"/>
      <c r="AA633" s="999"/>
      <c r="AB633" s="999"/>
      <c r="AC633" s="999"/>
      <c r="AD633" s="999"/>
      <c r="AE633" s="1000"/>
      <c r="AF633" s="990"/>
      <c r="AG633" s="990"/>
      <c r="AH633" s="990"/>
      <c r="AI633" s="990"/>
      <c r="AJ633" s="990"/>
      <c r="AK633" s="990"/>
      <c r="AL633" s="991"/>
      <c r="AM633" s="31"/>
      <c r="AN633" s="665"/>
      <c r="AO633" s="665"/>
      <c r="AP633" s="665"/>
      <c r="AQ633" s="665"/>
      <c r="AR633" s="665"/>
      <c r="AS633" s="665"/>
      <c r="AT633" s="665"/>
      <c r="AU633" s="31"/>
      <c r="AV633" s="31"/>
      <c r="AW633" s="33"/>
      <c r="AX633" s="33"/>
      <c r="AY633" s="33"/>
      <c r="AZ633" s="33"/>
      <c r="BA633" s="33"/>
      <c r="BB633" s="31"/>
      <c r="BC633" s="31"/>
      <c r="BD633" s="31"/>
      <c r="BE633" s="31"/>
      <c r="BF633" s="33"/>
      <c r="BG633" s="425"/>
      <c r="BH633" s="425"/>
    </row>
    <row r="634" spans="1:60" s="436" customFormat="1" ht="16.5" customHeight="1">
      <c r="A634" s="922" t="s">
        <v>20</v>
      </c>
      <c r="B634" s="922"/>
      <c r="C634" s="922"/>
      <c r="D634" s="922"/>
      <c r="E634" s="922"/>
      <c r="F634" s="983"/>
      <c r="G634" s="984"/>
      <c r="H634" s="984"/>
      <c r="I634" s="984"/>
      <c r="J634" s="984"/>
      <c r="K634" s="984"/>
      <c r="L634" s="984"/>
      <c r="M634" s="471"/>
      <c r="N634" s="471"/>
      <c r="O634" s="133"/>
      <c r="P634" s="133"/>
      <c r="Q634" s="133"/>
      <c r="R634" s="133"/>
      <c r="S634" s="133"/>
      <c r="T634" s="913">
        <v>122</v>
      </c>
      <c r="U634" s="914"/>
      <c r="V634" s="914"/>
      <c r="W634" s="914"/>
      <c r="X634" s="915"/>
      <c r="Y634" s="953">
        <f t="shared" ref="Y634" si="9">SUM(Y635:AE638)</f>
        <v>75401</v>
      </c>
      <c r="Z634" s="953"/>
      <c r="AA634" s="953"/>
      <c r="AB634" s="953"/>
      <c r="AC634" s="953"/>
      <c r="AD634" s="953"/>
      <c r="AE634" s="987"/>
      <c r="AF634" s="958">
        <f t="shared" ref="AF634" si="10">SUM(AF635:AL638)</f>
        <v>0</v>
      </c>
      <c r="AG634" s="959"/>
      <c r="AH634" s="959"/>
      <c r="AI634" s="959"/>
      <c r="AJ634" s="959"/>
      <c r="AK634" s="959"/>
      <c r="AL634" s="960"/>
      <c r="AM634" s="31"/>
      <c r="AN634" s="665"/>
      <c r="AO634" s="665"/>
      <c r="AP634" s="665"/>
      <c r="AQ634" s="665"/>
      <c r="AR634" s="665"/>
      <c r="AS634" s="665"/>
      <c r="AT634" s="665"/>
      <c r="AU634" s="31"/>
      <c r="AV634" s="31"/>
      <c r="AW634" s="33"/>
      <c r="AX634" s="33"/>
      <c r="AY634" s="33"/>
      <c r="AZ634" s="33"/>
      <c r="BA634" s="33"/>
      <c r="BB634" s="31"/>
      <c r="BC634" s="31"/>
      <c r="BD634" s="31"/>
      <c r="BE634" s="31"/>
      <c r="BF634" s="33"/>
      <c r="BG634" s="425"/>
      <c r="BH634" s="425"/>
    </row>
    <row r="635" spans="1:60" s="436" customFormat="1" ht="16.5" customHeight="1">
      <c r="A635" s="922" t="s">
        <v>22</v>
      </c>
      <c r="B635" s="922"/>
      <c r="C635" s="922"/>
      <c r="D635" s="922"/>
      <c r="E635" s="922"/>
      <c r="F635" s="983"/>
      <c r="G635" s="1391"/>
      <c r="H635" s="1391"/>
      <c r="I635" s="1391"/>
      <c r="J635" s="1391"/>
      <c r="K635" s="1391"/>
      <c r="L635" s="1391"/>
      <c r="M635" s="1797" t="e">
        <f>ROUND(B.Uspjeha!AG166-F635,0)</f>
        <v>#REF!</v>
      </c>
      <c r="N635" s="1797"/>
      <c r="O635" s="1797"/>
      <c r="P635" s="1797"/>
      <c r="Q635" s="1797"/>
      <c r="R635" s="693"/>
      <c r="S635" s="842"/>
      <c r="T635" s="913">
        <v>123</v>
      </c>
      <c r="U635" s="914"/>
      <c r="V635" s="914"/>
      <c r="W635" s="914"/>
      <c r="X635" s="915"/>
      <c r="Y635" s="998"/>
      <c r="Z635" s="999"/>
      <c r="AA635" s="999"/>
      <c r="AB635" s="999"/>
      <c r="AC635" s="999"/>
      <c r="AD635" s="999"/>
      <c r="AE635" s="1000"/>
      <c r="AF635" s="990">
        <f>Y635</f>
        <v>0</v>
      </c>
      <c r="AG635" s="990"/>
      <c r="AH635" s="990"/>
      <c r="AI635" s="990"/>
      <c r="AJ635" s="990"/>
      <c r="AK635" s="990"/>
      <c r="AL635" s="991"/>
      <c r="AM635" s="31"/>
      <c r="AN635" s="665"/>
      <c r="AO635" s="665"/>
      <c r="AP635" s="665"/>
      <c r="AQ635" s="665"/>
      <c r="AR635" s="665"/>
      <c r="AS635" s="665"/>
      <c r="AT635" s="665"/>
      <c r="AU635" s="31"/>
      <c r="AV635" s="31"/>
      <c r="AW635" s="33"/>
      <c r="AX635" s="33"/>
      <c r="AY635" s="33"/>
      <c r="AZ635" s="33"/>
      <c r="BA635" s="33"/>
      <c r="BB635" s="31"/>
      <c r="BC635" s="31"/>
      <c r="BD635" s="31"/>
      <c r="BE635" s="31"/>
      <c r="BF635" s="33"/>
      <c r="BG635" s="425"/>
      <c r="BH635" s="425"/>
    </row>
    <row r="636" spans="1:60" s="436" customFormat="1" ht="16.5" customHeight="1">
      <c r="A636" s="922" t="s">
        <v>24</v>
      </c>
      <c r="B636" s="922"/>
      <c r="C636" s="922"/>
      <c r="D636" s="922"/>
      <c r="E636" s="922"/>
      <c r="F636" s="983"/>
      <c r="G636" s="984"/>
      <c r="H636" s="984"/>
      <c r="I636" s="984"/>
      <c r="J636" s="984"/>
      <c r="K636" s="984"/>
      <c r="L636" s="984"/>
      <c r="M636" s="471"/>
      <c r="N636" s="471"/>
      <c r="O636" s="133"/>
      <c r="P636" s="133"/>
      <c r="Q636" s="133"/>
      <c r="R636" s="133"/>
      <c r="S636" s="133"/>
      <c r="T636" s="913">
        <v>124</v>
      </c>
      <c r="U636" s="914"/>
      <c r="V636" s="914"/>
      <c r="W636" s="914"/>
      <c r="X636" s="915"/>
      <c r="Y636" s="998">
        <v>75401</v>
      </c>
      <c r="Z636" s="999"/>
      <c r="AA636" s="999"/>
      <c r="AB636" s="999"/>
      <c r="AC636" s="999"/>
      <c r="AD636" s="999"/>
      <c r="AE636" s="1000"/>
      <c r="AF636" s="990"/>
      <c r="AG636" s="990"/>
      <c r="AH636" s="990"/>
      <c r="AI636" s="990"/>
      <c r="AJ636" s="990"/>
      <c r="AK636" s="990"/>
      <c r="AL636" s="991"/>
      <c r="AM636" s="31"/>
      <c r="AN636" s="665"/>
      <c r="AO636" s="665"/>
      <c r="AP636" s="665"/>
      <c r="AQ636" s="665"/>
      <c r="AR636" s="665"/>
      <c r="AS636" s="665"/>
      <c r="AT636" s="665"/>
      <c r="AU636" s="31"/>
      <c r="AV636" s="31"/>
      <c r="AW636" s="33"/>
      <c r="AX636" s="33"/>
      <c r="AY636" s="33"/>
      <c r="AZ636" s="33"/>
      <c r="BA636" s="33"/>
      <c r="BB636" s="31"/>
      <c r="BC636" s="31"/>
      <c r="BD636" s="31"/>
      <c r="BE636" s="31"/>
      <c r="BF636" s="33"/>
      <c r="BG636" s="425"/>
      <c r="BH636" s="425"/>
    </row>
    <row r="637" spans="1:60" s="436" customFormat="1" ht="16.5" customHeight="1">
      <c r="A637" s="922" t="s">
        <v>25</v>
      </c>
      <c r="B637" s="922"/>
      <c r="C637" s="922"/>
      <c r="D637" s="922"/>
      <c r="E637" s="922"/>
      <c r="F637" s="983"/>
      <c r="G637" s="984"/>
      <c r="H637" s="984"/>
      <c r="I637" s="984"/>
      <c r="J637" s="984"/>
      <c r="K637" s="984"/>
      <c r="L637" s="984"/>
      <c r="M637" s="471"/>
      <c r="N637" s="471"/>
      <c r="O637" s="133"/>
      <c r="P637" s="133"/>
      <c r="Q637" s="133"/>
      <c r="R637" s="133"/>
      <c r="S637" s="133"/>
      <c r="T637" s="913">
        <v>125</v>
      </c>
      <c r="U637" s="914"/>
      <c r="V637" s="914"/>
      <c r="W637" s="914"/>
      <c r="X637" s="915"/>
      <c r="Y637" s="998"/>
      <c r="Z637" s="999"/>
      <c r="AA637" s="999"/>
      <c r="AB637" s="999"/>
      <c r="AC637" s="999"/>
      <c r="AD637" s="999"/>
      <c r="AE637" s="1000"/>
      <c r="AF637" s="990"/>
      <c r="AG637" s="990"/>
      <c r="AH637" s="990"/>
      <c r="AI637" s="990"/>
      <c r="AJ637" s="990"/>
      <c r="AK637" s="990"/>
      <c r="AL637" s="991"/>
      <c r="AM637" s="31"/>
      <c r="AN637" s="665"/>
      <c r="AO637" s="665"/>
      <c r="AP637" s="665"/>
      <c r="AQ637" s="665"/>
      <c r="AR637" s="665"/>
      <c r="AS637" s="665"/>
      <c r="AT637" s="665"/>
      <c r="AU637" s="31"/>
      <c r="AV637" s="31"/>
      <c r="AW637" s="33"/>
      <c r="AX637" s="33"/>
      <c r="AY637" s="33"/>
      <c r="AZ637" s="33"/>
      <c r="BA637" s="33"/>
      <c r="BB637" s="31"/>
      <c r="BC637" s="31"/>
      <c r="BD637" s="31"/>
      <c r="BE637" s="31"/>
      <c r="BF637" s="33"/>
      <c r="BG637" s="425"/>
      <c r="BH637" s="425"/>
    </row>
    <row r="638" spans="1:60" s="436" customFormat="1" ht="16.5" customHeight="1">
      <c r="A638" s="1014" t="s">
        <v>373</v>
      </c>
      <c r="B638" s="1015"/>
      <c r="C638" s="1015"/>
      <c r="D638" s="1015"/>
      <c r="E638" s="1016"/>
      <c r="F638" s="1009">
        <f>SUM(F634:L637)</f>
        <v>0</v>
      </c>
      <c r="G638" s="1010"/>
      <c r="H638" s="1010"/>
      <c r="I638" s="1010"/>
      <c r="J638" s="1010"/>
      <c r="K638" s="1010"/>
      <c r="L638" s="1010"/>
      <c r="M638" s="472"/>
      <c r="N638" s="472"/>
      <c r="O638" s="133"/>
      <c r="P638" s="133"/>
      <c r="Q638" s="133"/>
      <c r="R638" s="133"/>
      <c r="S638" s="133"/>
      <c r="T638" s="913">
        <v>126</v>
      </c>
      <c r="U638" s="914"/>
      <c r="V638" s="914"/>
      <c r="W638" s="914"/>
      <c r="X638" s="915"/>
      <c r="Y638" s="998"/>
      <c r="Z638" s="999"/>
      <c r="AA638" s="999"/>
      <c r="AB638" s="999"/>
      <c r="AC638" s="999"/>
      <c r="AD638" s="999"/>
      <c r="AE638" s="1000"/>
      <c r="AF638" s="990"/>
      <c r="AG638" s="990"/>
      <c r="AH638" s="990"/>
      <c r="AI638" s="990"/>
      <c r="AJ638" s="990"/>
      <c r="AK638" s="990"/>
      <c r="AL638" s="991"/>
      <c r="AM638" s="31"/>
      <c r="AN638" s="665"/>
      <c r="AO638" s="665"/>
      <c r="AP638" s="665"/>
      <c r="AQ638" s="665"/>
      <c r="AR638" s="665"/>
      <c r="AS638" s="665"/>
      <c r="AT638" s="665"/>
      <c r="AU638" s="31"/>
      <c r="AV638" s="31"/>
      <c r="AW638" s="33"/>
      <c r="AX638" s="33"/>
      <c r="AY638" s="33"/>
      <c r="AZ638" s="33"/>
      <c r="BA638" s="33"/>
      <c r="BB638" s="31"/>
      <c r="BC638" s="31"/>
      <c r="BD638" s="31"/>
      <c r="BE638" s="31"/>
      <c r="BF638" s="33"/>
      <c r="BG638" s="425"/>
      <c r="BH638" s="425"/>
    </row>
    <row r="639" spans="1:60" s="436" customFormat="1" ht="16.5" customHeight="1" thickBot="1">
      <c r="A639" s="922" t="s">
        <v>1022</v>
      </c>
      <c r="B639" s="922"/>
      <c r="C639" s="922"/>
      <c r="D639" s="922"/>
      <c r="E639" s="922"/>
      <c r="F639" s="983">
        <v>75401</v>
      </c>
      <c r="G639" s="984"/>
      <c r="H639" s="984"/>
      <c r="I639" s="984"/>
      <c r="J639" s="984"/>
      <c r="K639" s="984"/>
      <c r="L639" s="984"/>
      <c r="M639" s="471"/>
      <c r="N639" s="471"/>
      <c r="O639" s="133"/>
      <c r="P639" s="133"/>
      <c r="Q639" s="133"/>
      <c r="R639" s="133"/>
      <c r="S639" s="133"/>
      <c r="T639" s="913">
        <v>127</v>
      </c>
      <c r="U639" s="914"/>
      <c r="V639" s="914"/>
      <c r="W639" s="914"/>
      <c r="X639" s="915"/>
      <c r="Y639" s="1832"/>
      <c r="Z639" s="1833"/>
      <c r="AA639" s="1833"/>
      <c r="AB639" s="1833"/>
      <c r="AC639" s="1833"/>
      <c r="AD639" s="1833"/>
      <c r="AE639" s="1834"/>
      <c r="AF639" s="1686"/>
      <c r="AG639" s="1686"/>
      <c r="AH639" s="1686"/>
      <c r="AI639" s="1686"/>
      <c r="AJ639" s="1686"/>
      <c r="AK639" s="1686"/>
      <c r="AL639" s="1687"/>
      <c r="AM639" s="31"/>
      <c r="AN639" s="665"/>
      <c r="AO639" s="665"/>
      <c r="AP639" s="665"/>
      <c r="AQ639" s="665"/>
      <c r="AR639" s="665"/>
      <c r="AS639" s="665"/>
      <c r="AT639" s="665"/>
      <c r="AU639" s="31"/>
      <c r="AV639" s="31"/>
      <c r="AW639" s="33"/>
      <c r="AX639" s="33"/>
      <c r="AY639" s="33"/>
      <c r="AZ639" s="33"/>
      <c r="BA639" s="33"/>
      <c r="BB639" s="31"/>
      <c r="BC639" s="31"/>
      <c r="BD639" s="31"/>
      <c r="BE639" s="31"/>
      <c r="BF639" s="33"/>
      <c r="BG639" s="425"/>
      <c r="BH639" s="425"/>
    </row>
    <row r="640" spans="1:60" s="436" customFormat="1" ht="16.5" customHeight="1" thickTop="1">
      <c r="A640" s="922" t="s">
        <v>366</v>
      </c>
      <c r="B640" s="922"/>
      <c r="C640" s="922"/>
      <c r="D640" s="922"/>
      <c r="E640" s="922"/>
      <c r="F640" s="1267">
        <v>289409.57</v>
      </c>
      <c r="G640" s="1268"/>
      <c r="H640" s="1268"/>
      <c r="I640" s="1268"/>
      <c r="J640" s="1268"/>
      <c r="K640" s="1268"/>
      <c r="L640" s="1268"/>
      <c r="M640" s="1797" t="e">
        <f>ROUND(B.Uspjeha!AG167-F640,0)</f>
        <v>#REF!</v>
      </c>
      <c r="N640" s="1797"/>
      <c r="O640" s="1797"/>
      <c r="P640" s="1797"/>
      <c r="Q640" s="1797"/>
      <c r="R640" s="133"/>
      <c r="S640" s="133"/>
      <c r="T640" s="913">
        <v>128</v>
      </c>
      <c r="U640" s="914"/>
      <c r="V640" s="914"/>
      <c r="W640" s="914"/>
      <c r="X640" s="915"/>
      <c r="Y640" s="953">
        <f>SUM(Y641:AE642)</f>
        <v>0</v>
      </c>
      <c r="Z640" s="953"/>
      <c r="AA640" s="953"/>
      <c r="AB640" s="953"/>
      <c r="AC640" s="953"/>
      <c r="AD640" s="953"/>
      <c r="AE640" s="987"/>
      <c r="AF640" s="836"/>
      <c r="AG640" s="837"/>
      <c r="AH640" s="836"/>
      <c r="AI640" s="836"/>
      <c r="AJ640" s="836"/>
      <c r="AK640" s="838"/>
      <c r="AL640" s="836"/>
      <c r="AM640" s="31"/>
      <c r="AN640" s="665"/>
      <c r="AO640" s="665"/>
      <c r="AP640" s="665"/>
      <c r="AQ640" s="665"/>
      <c r="AR640" s="665"/>
      <c r="AS640" s="665"/>
      <c r="AT640" s="665"/>
      <c r="AU640" s="31"/>
      <c r="AV640" s="31"/>
      <c r="AW640" s="33"/>
      <c r="AX640" s="33"/>
      <c r="AY640" s="33"/>
      <c r="AZ640" s="33"/>
      <c r="BA640" s="33"/>
      <c r="BB640" s="31"/>
      <c r="BC640" s="31"/>
      <c r="BD640" s="31"/>
      <c r="BE640" s="31"/>
      <c r="BF640" s="33"/>
      <c r="BG640" s="425"/>
      <c r="BH640" s="425"/>
    </row>
    <row r="641" spans="1:60" s="436" customFormat="1" ht="16.5" customHeight="1">
      <c r="A641" s="922" t="s">
        <v>367</v>
      </c>
      <c r="B641" s="922"/>
      <c r="C641" s="922"/>
      <c r="D641" s="922"/>
      <c r="E641" s="922"/>
      <c r="F641" s="983"/>
      <c r="G641" s="984"/>
      <c r="H641" s="984"/>
      <c r="I641" s="984"/>
      <c r="J641" s="984"/>
      <c r="K641" s="984"/>
      <c r="L641" s="984"/>
      <c r="M641" s="471"/>
      <c r="N641" s="471"/>
      <c r="O641" s="133"/>
      <c r="P641" s="133"/>
      <c r="Q641" s="133"/>
      <c r="R641" s="133"/>
      <c r="S641" s="133"/>
      <c r="T641" s="913">
        <v>129</v>
      </c>
      <c r="U641" s="914"/>
      <c r="V641" s="914"/>
      <c r="W641" s="914"/>
      <c r="X641" s="915"/>
      <c r="Y641" s="916"/>
      <c r="Z641" s="916"/>
      <c r="AA641" s="916"/>
      <c r="AB641" s="916"/>
      <c r="AC641" s="916"/>
      <c r="AD641" s="916"/>
      <c r="AE641" s="917"/>
      <c r="AF641" s="836"/>
      <c r="AG641" s="839"/>
      <c r="AH641" s="836"/>
      <c r="AI641" s="836"/>
      <c r="AJ641" s="836"/>
      <c r="AK641" s="838"/>
      <c r="AL641" s="836"/>
      <c r="AM641" s="31"/>
      <c r="AN641" s="665"/>
      <c r="AO641" s="665"/>
      <c r="AP641" s="665"/>
      <c r="AQ641" s="665"/>
      <c r="AR641" s="665"/>
      <c r="AS641" s="665"/>
      <c r="AT641" s="665"/>
      <c r="AU641" s="31"/>
      <c r="AV641" s="31"/>
      <c r="AW641" s="33"/>
      <c r="AX641" s="33"/>
      <c r="AY641" s="33"/>
      <c r="AZ641" s="33"/>
      <c r="BA641" s="33"/>
      <c r="BB641" s="31"/>
      <c r="BC641" s="31"/>
      <c r="BD641" s="31"/>
      <c r="BE641" s="31"/>
      <c r="BF641" s="33"/>
      <c r="BG641" s="425"/>
      <c r="BH641" s="425"/>
    </row>
    <row r="642" spans="1:60" s="436" customFormat="1" ht="16.5" customHeight="1">
      <c r="A642" s="922" t="s">
        <v>368</v>
      </c>
      <c r="B642" s="922"/>
      <c r="C642" s="922"/>
      <c r="D642" s="922"/>
      <c r="E642" s="922"/>
      <c r="F642" s="983"/>
      <c r="G642" s="984"/>
      <c r="H642" s="984"/>
      <c r="I642" s="984"/>
      <c r="J642" s="984"/>
      <c r="K642" s="984"/>
      <c r="L642" s="984"/>
      <c r="M642" s="471"/>
      <c r="N642" s="471"/>
      <c r="O642" s="133"/>
      <c r="P642" s="133"/>
      <c r="Q642" s="133"/>
      <c r="R642" s="133"/>
      <c r="S642" s="133"/>
      <c r="T642" s="913">
        <v>130</v>
      </c>
      <c r="U642" s="914"/>
      <c r="V642" s="914"/>
      <c r="W642" s="914"/>
      <c r="X642" s="915"/>
      <c r="Y642" s="916"/>
      <c r="Z642" s="916"/>
      <c r="AA642" s="916"/>
      <c r="AB642" s="916"/>
      <c r="AC642" s="916"/>
      <c r="AD642" s="916"/>
      <c r="AE642" s="917"/>
      <c r="AF642" s="836"/>
      <c r="AG642" s="839"/>
      <c r="AH642" s="836"/>
      <c r="AI642" s="836"/>
      <c r="AJ642" s="836"/>
      <c r="AK642" s="838"/>
      <c r="AL642" s="836"/>
      <c r="AM642" s="31"/>
      <c r="AN642" s="665"/>
      <c r="AO642" s="665"/>
      <c r="AP642" s="665"/>
      <c r="AQ642" s="665"/>
      <c r="AR642" s="665"/>
      <c r="AS642" s="665"/>
      <c r="AT642" s="665"/>
      <c r="AU642" s="31"/>
      <c r="AV642" s="31"/>
      <c r="AW642" s="33"/>
      <c r="AX642" s="33"/>
      <c r="AY642" s="33"/>
      <c r="AZ642" s="33"/>
      <c r="BA642" s="33"/>
      <c r="BB642" s="31"/>
      <c r="BC642" s="31"/>
      <c r="BD642" s="31"/>
      <c r="BE642" s="31"/>
      <c r="BF642" s="33"/>
      <c r="BG642" s="425"/>
      <c r="BH642" s="425"/>
    </row>
    <row r="643" spans="1:60" s="436" customFormat="1" ht="16.5" customHeight="1">
      <c r="A643" s="1014" t="s">
        <v>205</v>
      </c>
      <c r="B643" s="1015"/>
      <c r="C643" s="1015"/>
      <c r="D643" s="1015"/>
      <c r="E643" s="1016"/>
      <c r="F643" s="1009">
        <f>SUM(F639:L642)</f>
        <v>364810.57</v>
      </c>
      <c r="G643" s="1010"/>
      <c r="H643" s="1010"/>
      <c r="I643" s="1010"/>
      <c r="J643" s="1010"/>
      <c r="K643" s="1010"/>
      <c r="L643" s="1010"/>
      <c r="M643" s="472"/>
      <c r="N643" s="472"/>
      <c r="O643" s="133"/>
      <c r="P643" s="133"/>
      <c r="Q643" s="133"/>
      <c r="R643" s="133"/>
      <c r="S643" s="133"/>
      <c r="T643" s="913">
        <v>131</v>
      </c>
      <c r="U643" s="914"/>
      <c r="V643" s="914"/>
      <c r="W643" s="914"/>
      <c r="X643" s="915"/>
      <c r="Y643" s="953">
        <f>SUM(Y644:AE648)+Y649+Y650</f>
        <v>0</v>
      </c>
      <c r="Z643" s="953"/>
      <c r="AA643" s="953"/>
      <c r="AB643" s="953"/>
      <c r="AC643" s="953"/>
      <c r="AD643" s="953"/>
      <c r="AE643" s="987"/>
      <c r="AF643" s="836"/>
      <c r="AG643" s="839"/>
      <c r="AH643" s="836"/>
      <c r="AI643" s="836"/>
      <c r="AJ643" s="836"/>
      <c r="AK643" s="838"/>
      <c r="AL643" s="836"/>
      <c r="AM643" s="31"/>
      <c r="AN643" s="665"/>
      <c r="AO643" s="665"/>
      <c r="AP643" s="665"/>
      <c r="AQ643" s="665"/>
      <c r="AR643" s="665"/>
      <c r="AS643" s="665"/>
      <c r="AT643" s="665"/>
      <c r="AU643" s="31"/>
      <c r="AV643" s="31"/>
      <c r="AW643" s="33"/>
      <c r="AX643" s="33"/>
      <c r="AY643" s="33"/>
      <c r="AZ643" s="33"/>
      <c r="BA643" s="33"/>
      <c r="BB643" s="31"/>
      <c r="BC643" s="31"/>
      <c r="BD643" s="31"/>
      <c r="BE643" s="31"/>
      <c r="BF643" s="33"/>
      <c r="BG643" s="425"/>
      <c r="BH643" s="425"/>
    </row>
    <row r="644" spans="1:60" s="436" customFormat="1" ht="16.5" customHeight="1" thickBot="1">
      <c r="A644" s="1669" t="s">
        <v>369</v>
      </c>
      <c r="B644" s="1669"/>
      <c r="C644" s="1669"/>
      <c r="D644" s="1669"/>
      <c r="E644" s="1669"/>
      <c r="F644" s="1659">
        <v>0</v>
      </c>
      <c r="G644" s="1301"/>
      <c r="H644" s="1301"/>
      <c r="I644" s="1301"/>
      <c r="J644" s="1301"/>
      <c r="K644" s="1301"/>
      <c r="L644" s="1301"/>
      <c r="M644" s="471"/>
      <c r="N644" s="471"/>
      <c r="O644" s="133"/>
      <c r="P644" s="133"/>
      <c r="Q644" s="133"/>
      <c r="R644" s="133"/>
      <c r="S644" s="133"/>
      <c r="T644" s="913">
        <v>132</v>
      </c>
      <c r="U644" s="914"/>
      <c r="V644" s="914"/>
      <c r="W644" s="914"/>
      <c r="X644" s="915"/>
      <c r="Y644" s="916"/>
      <c r="Z644" s="916"/>
      <c r="AA644" s="916"/>
      <c r="AB644" s="916"/>
      <c r="AC644" s="916"/>
      <c r="AD644" s="916"/>
      <c r="AE644" s="917"/>
      <c r="AF644" s="836"/>
      <c r="AG644" s="839"/>
      <c r="AH644" s="836"/>
      <c r="AI644" s="836"/>
      <c r="AJ644" s="836"/>
      <c r="AK644" s="838"/>
      <c r="AL644" s="836"/>
      <c r="AM644" s="31"/>
      <c r="AN644" s="665"/>
      <c r="AO644" s="665"/>
      <c r="AP644" s="665"/>
      <c r="AQ644" s="665"/>
      <c r="AR644" s="665"/>
      <c r="AS644" s="665"/>
      <c r="AT644" s="665"/>
      <c r="AU644" s="31"/>
      <c r="AV644" s="31"/>
      <c r="AW644" s="33"/>
      <c r="AX644" s="33"/>
      <c r="AY644" s="33"/>
      <c r="AZ644" s="33"/>
      <c r="BA644" s="33"/>
      <c r="BB644" s="31"/>
      <c r="BC644" s="31"/>
      <c r="BD644" s="31"/>
      <c r="BE644" s="31"/>
      <c r="BF644" s="33"/>
      <c r="BG644" s="425"/>
      <c r="BH644" s="425"/>
    </row>
    <row r="645" spans="1:60" s="436" customFormat="1" ht="16.5" customHeight="1" thickTop="1" thickBot="1">
      <c r="A645" s="1320" t="s">
        <v>156</v>
      </c>
      <c r="B645" s="1321"/>
      <c r="C645" s="1321"/>
      <c r="D645" s="1321"/>
      <c r="E645" s="1322"/>
      <c r="F645" s="1269">
        <f>F619+F623+F627+F633+F638-F643-F644</f>
        <v>280613.33</v>
      </c>
      <c r="G645" s="1270"/>
      <c r="H645" s="1270"/>
      <c r="I645" s="1270"/>
      <c r="J645" s="1270"/>
      <c r="K645" s="1270"/>
      <c r="L645" s="1271"/>
      <c r="M645" s="472"/>
      <c r="N645" s="472"/>
      <c r="O645" s="133"/>
      <c r="P645" s="133"/>
      <c r="Q645" s="133"/>
      <c r="R645" s="133"/>
      <c r="S645" s="133"/>
      <c r="T645" s="913">
        <v>133</v>
      </c>
      <c r="U645" s="914"/>
      <c r="V645" s="914"/>
      <c r="W645" s="914"/>
      <c r="X645" s="915"/>
      <c r="Y645" s="916"/>
      <c r="Z645" s="916"/>
      <c r="AA645" s="916"/>
      <c r="AB645" s="916"/>
      <c r="AC645" s="916"/>
      <c r="AD645" s="916"/>
      <c r="AE645" s="917"/>
      <c r="AF645" s="836"/>
      <c r="AG645" s="839"/>
      <c r="AH645" s="836"/>
      <c r="AI645" s="836"/>
      <c r="AJ645" s="836"/>
      <c r="AK645" s="838"/>
      <c r="AL645" s="836"/>
      <c r="AM645" s="31"/>
      <c r="AN645" s="665"/>
      <c r="AO645" s="665"/>
      <c r="AP645" s="665"/>
      <c r="AQ645" s="665"/>
      <c r="AR645" s="665"/>
      <c r="AS645" s="665"/>
      <c r="AT645" s="665"/>
      <c r="AU645" s="31"/>
      <c r="AV645" s="31"/>
      <c r="AW645" s="33"/>
      <c r="AX645" s="33"/>
      <c r="AY645" s="33"/>
      <c r="AZ645" s="33"/>
      <c r="BA645" s="33"/>
      <c r="BB645" s="31"/>
      <c r="BC645" s="31"/>
      <c r="BD645" s="31"/>
      <c r="BE645" s="31"/>
      <c r="BF645" s="33"/>
      <c r="BG645" s="425"/>
      <c r="BH645" s="425"/>
    </row>
    <row r="646" spans="1:60" s="436" customFormat="1" ht="16.5" customHeight="1" thickTop="1">
      <c r="A646" s="527">
        <f>IF(F645+0.0001&gt;0,0,"PAŽNJA! GUBITAK iznad kapitala prenijeti na konto 290 = KM"&amp;F645)</f>
        <v>0</v>
      </c>
      <c r="B646" s="472"/>
      <c r="C646" s="472"/>
      <c r="D646" s="472"/>
      <c r="E646" s="472"/>
      <c r="F646" s="472"/>
      <c r="G646" s="472"/>
      <c r="H646" s="472"/>
      <c r="I646" s="472"/>
      <c r="J646" s="472"/>
      <c r="K646" s="472"/>
      <c r="L646" s="472"/>
      <c r="M646" s="133"/>
      <c r="N646" s="133"/>
      <c r="O646" s="133"/>
      <c r="P646" s="133"/>
      <c r="Q646" s="133"/>
      <c r="R646" s="133"/>
      <c r="S646" s="133"/>
      <c r="T646" s="913">
        <v>134</v>
      </c>
      <c r="U646" s="914"/>
      <c r="V646" s="914"/>
      <c r="W646" s="914"/>
      <c r="X646" s="915"/>
      <c r="Y646" s="916"/>
      <c r="Z646" s="916"/>
      <c r="AA646" s="916"/>
      <c r="AB646" s="916"/>
      <c r="AC646" s="916"/>
      <c r="AD646" s="916"/>
      <c r="AE646" s="917"/>
      <c r="AF646" s="836"/>
      <c r="AG646" s="839"/>
      <c r="AH646" s="836"/>
      <c r="AI646" s="836"/>
      <c r="AJ646" s="836"/>
      <c r="AK646" s="838"/>
      <c r="AL646" s="836"/>
      <c r="AM646" s="31"/>
      <c r="AN646" s="665"/>
      <c r="AO646" s="665"/>
      <c r="AP646" s="665"/>
      <c r="AQ646" s="665"/>
      <c r="AR646" s="665"/>
      <c r="AS646" s="665"/>
      <c r="AT646" s="665"/>
      <c r="AU646" s="31"/>
      <c r="AV646" s="31"/>
      <c r="AW646" s="33"/>
      <c r="AX646" s="33"/>
      <c r="AY646" s="33"/>
      <c r="AZ646" s="33"/>
      <c r="BA646" s="33"/>
      <c r="BB646" s="31"/>
      <c r="BC646" s="31"/>
      <c r="BD646" s="31"/>
      <c r="BE646" s="31"/>
      <c r="BF646" s="33"/>
      <c r="BG646" s="425"/>
      <c r="BH646" s="425"/>
    </row>
    <row r="647" spans="1:60" s="436" customFormat="1" ht="16.5" customHeight="1">
      <c r="A647" s="472"/>
      <c r="B647" s="472"/>
      <c r="C647" s="472"/>
      <c r="D647" s="472"/>
      <c r="E647" s="472"/>
      <c r="F647" s="472"/>
      <c r="G647" s="472"/>
      <c r="H647" s="472"/>
      <c r="I647" s="472"/>
      <c r="J647" s="472"/>
      <c r="K647" s="472"/>
      <c r="L647" s="472"/>
      <c r="M647" s="133"/>
      <c r="N647" s="133"/>
      <c r="O647" s="133"/>
      <c r="P647" s="133"/>
      <c r="Q647" s="133"/>
      <c r="R647" s="133"/>
      <c r="S647" s="133"/>
      <c r="T647" s="913">
        <v>135</v>
      </c>
      <c r="U647" s="914"/>
      <c r="V647" s="914"/>
      <c r="W647" s="914"/>
      <c r="X647" s="915"/>
      <c r="Y647" s="916"/>
      <c r="Z647" s="916"/>
      <c r="AA647" s="916"/>
      <c r="AB647" s="916"/>
      <c r="AC647" s="916"/>
      <c r="AD647" s="916"/>
      <c r="AE647" s="917"/>
      <c r="AF647" s="836"/>
      <c r="AG647" s="839"/>
      <c r="AH647" s="836"/>
      <c r="AI647" s="836"/>
      <c r="AJ647" s="836"/>
      <c r="AK647" s="838"/>
      <c r="AL647" s="836"/>
      <c r="AM647" s="31"/>
      <c r="AN647" s="665"/>
      <c r="AO647" s="665"/>
      <c r="AP647" s="665"/>
      <c r="AQ647" s="665"/>
      <c r="AR647" s="665"/>
      <c r="AS647" s="665"/>
      <c r="AT647" s="665"/>
      <c r="AU647" s="31"/>
      <c r="AV647" s="31"/>
      <c r="AW647" s="33"/>
      <c r="AX647" s="33"/>
      <c r="AY647" s="33"/>
      <c r="AZ647" s="33"/>
      <c r="BA647" s="33"/>
      <c r="BB647" s="31"/>
      <c r="BC647" s="31"/>
      <c r="BD647" s="31"/>
      <c r="BE647" s="31"/>
      <c r="BF647" s="33"/>
      <c r="BG647" s="425"/>
      <c r="BH647" s="425"/>
    </row>
    <row r="648" spans="1:60" s="436" customFormat="1" ht="16.5" customHeight="1">
      <c r="A648" s="1323" t="s">
        <v>1150</v>
      </c>
      <c r="B648" s="1323"/>
      <c r="C648" s="1323"/>
      <c r="D648" s="1323"/>
      <c r="E648" s="1323"/>
      <c r="F648" s="1273"/>
      <c r="G648" s="1019"/>
      <c r="H648" s="1019"/>
      <c r="I648" s="1019"/>
      <c r="J648" s="1019"/>
      <c r="K648" s="1019"/>
      <c r="L648" s="1019"/>
      <c r="M648" s="471"/>
      <c r="N648" s="471"/>
      <c r="O648" s="471"/>
      <c r="P648" s="133"/>
      <c r="Q648" s="133"/>
      <c r="R648" s="133"/>
      <c r="S648" s="133"/>
      <c r="T648" s="913">
        <v>136</v>
      </c>
      <c r="U648" s="914"/>
      <c r="V648" s="914"/>
      <c r="W648" s="914"/>
      <c r="X648" s="915"/>
      <c r="Y648" s="916"/>
      <c r="Z648" s="916"/>
      <c r="AA648" s="916"/>
      <c r="AB648" s="916"/>
      <c r="AC648" s="916"/>
      <c r="AD648" s="916"/>
      <c r="AE648" s="917"/>
      <c r="AF648" s="836"/>
      <c r="AG648" s="839"/>
      <c r="AH648" s="836"/>
      <c r="AI648" s="836"/>
      <c r="AJ648" s="836"/>
      <c r="AK648" s="838"/>
      <c r="AL648" s="836"/>
      <c r="AM648" s="31"/>
      <c r="AN648" s="665"/>
      <c r="AO648" s="665"/>
      <c r="AP648" s="665"/>
      <c r="AQ648" s="665"/>
      <c r="AR648" s="665"/>
      <c r="AS648" s="665"/>
      <c r="AT648" s="665"/>
      <c r="AU648" s="31"/>
      <c r="AV648" s="31"/>
      <c r="AW648" s="33"/>
      <c r="AX648" s="33"/>
      <c r="AY648" s="33"/>
      <c r="AZ648" s="33"/>
      <c r="BA648" s="33"/>
      <c r="BB648" s="31"/>
      <c r="BC648" s="31"/>
      <c r="BD648" s="31"/>
      <c r="BE648" s="31"/>
      <c r="BF648" s="33"/>
      <c r="BG648" s="425"/>
      <c r="BH648" s="425"/>
    </row>
    <row r="649" spans="1:60" s="436" customFormat="1" ht="16.5" customHeight="1">
      <c r="A649" s="922" t="s">
        <v>1151</v>
      </c>
      <c r="B649" s="922"/>
      <c r="C649" s="922"/>
      <c r="D649" s="922"/>
      <c r="E649" s="922"/>
      <c r="F649" s="1273"/>
      <c r="G649" s="1019"/>
      <c r="H649" s="1019"/>
      <c r="I649" s="1019"/>
      <c r="J649" s="1019"/>
      <c r="K649" s="1019"/>
      <c r="L649" s="1019"/>
      <c r="M649" s="471"/>
      <c r="N649" s="471"/>
      <c r="O649" s="471"/>
      <c r="P649" s="133"/>
      <c r="Q649" s="133"/>
      <c r="R649" s="133"/>
      <c r="S649" s="133"/>
      <c r="T649" s="913">
        <v>137</v>
      </c>
      <c r="U649" s="914"/>
      <c r="V649" s="914"/>
      <c r="W649" s="914"/>
      <c r="X649" s="915"/>
      <c r="Y649" s="916"/>
      <c r="Z649" s="916"/>
      <c r="AA649" s="916"/>
      <c r="AB649" s="916"/>
      <c r="AC649" s="916"/>
      <c r="AD649" s="916"/>
      <c r="AE649" s="917"/>
      <c r="AF649" s="836"/>
      <c r="AG649" s="839"/>
      <c r="AH649" s="836"/>
      <c r="AI649" s="836"/>
      <c r="AJ649" s="836"/>
      <c r="AK649" s="838"/>
      <c r="AL649" s="836"/>
      <c r="AM649" s="31"/>
      <c r="AN649" s="665"/>
      <c r="AO649" s="665"/>
      <c r="AP649" s="665"/>
      <c r="AQ649" s="665"/>
      <c r="AR649" s="665"/>
      <c r="AS649" s="665"/>
      <c r="AT649" s="665"/>
      <c r="AU649" s="31"/>
      <c r="AV649" s="31"/>
      <c r="AW649" s="33"/>
      <c r="AX649" s="33"/>
      <c r="AY649" s="33"/>
      <c r="AZ649" s="33"/>
      <c r="BA649" s="33"/>
      <c r="BB649" s="31"/>
      <c r="BC649" s="31"/>
      <c r="BD649" s="31"/>
      <c r="BE649" s="31"/>
      <c r="BF649" s="33"/>
      <c r="BG649" s="425"/>
      <c r="BH649" s="425"/>
    </row>
    <row r="650" spans="1:60" s="436" customFormat="1" ht="16.5" customHeight="1">
      <c r="A650" s="922" t="s">
        <v>1152</v>
      </c>
      <c r="B650" s="922"/>
      <c r="C650" s="922"/>
      <c r="D650" s="922"/>
      <c r="E650" s="922"/>
      <c r="F650" s="1273"/>
      <c r="G650" s="1019"/>
      <c r="H650" s="1019"/>
      <c r="I650" s="1019"/>
      <c r="J650" s="1019"/>
      <c r="K650" s="1019"/>
      <c r="L650" s="1019"/>
      <c r="M650" s="471"/>
      <c r="N650" s="471"/>
      <c r="O650" s="471"/>
      <c r="P650" s="133"/>
      <c r="Q650" s="133"/>
      <c r="R650" s="133"/>
      <c r="S650" s="133"/>
      <c r="T650" s="913">
        <v>138</v>
      </c>
      <c r="U650" s="914"/>
      <c r="V650" s="914"/>
      <c r="W650" s="914"/>
      <c r="X650" s="915"/>
      <c r="Y650" s="916"/>
      <c r="Z650" s="916"/>
      <c r="AA650" s="916"/>
      <c r="AB650" s="916"/>
      <c r="AC650" s="916"/>
      <c r="AD650" s="916"/>
      <c r="AE650" s="917"/>
      <c r="AF650" s="836"/>
      <c r="AG650" s="839"/>
      <c r="AH650" s="836"/>
      <c r="AI650" s="836"/>
      <c r="AJ650" s="836"/>
      <c r="AK650" s="838"/>
      <c r="AL650" s="836"/>
      <c r="AM650" s="31"/>
      <c r="AN650" s="665"/>
      <c r="AO650" s="665"/>
      <c r="AP650" s="665"/>
      <c r="AQ650" s="665"/>
      <c r="AR650" s="665"/>
      <c r="AS650" s="665"/>
      <c r="AT650" s="665"/>
      <c r="AU650" s="31"/>
      <c r="AV650" s="31"/>
      <c r="AW650" s="33"/>
      <c r="AX650" s="33"/>
      <c r="AY650" s="33"/>
      <c r="AZ650" s="33"/>
      <c r="BA650" s="33"/>
      <c r="BB650" s="31"/>
      <c r="BC650" s="31"/>
      <c r="BD650" s="31"/>
      <c r="BE650" s="31"/>
      <c r="BF650" s="33"/>
      <c r="BG650" s="425"/>
      <c r="BH650" s="425"/>
    </row>
    <row r="651" spans="1:60" s="436" customFormat="1" ht="16.5" customHeight="1">
      <c r="A651" s="922" t="s">
        <v>1153</v>
      </c>
      <c r="B651" s="922"/>
      <c r="C651" s="922"/>
      <c r="D651" s="922"/>
      <c r="E651" s="922"/>
      <c r="F651" s="1273"/>
      <c r="G651" s="1019"/>
      <c r="H651" s="1019"/>
      <c r="I651" s="1019"/>
      <c r="J651" s="1019"/>
      <c r="K651" s="1019"/>
      <c r="L651" s="1019"/>
      <c r="M651" s="471"/>
      <c r="N651" s="471"/>
      <c r="O651" s="471"/>
      <c r="P651" s="133"/>
      <c r="Q651" s="133"/>
      <c r="R651" s="133"/>
      <c r="S651" s="133"/>
      <c r="T651" s="913">
        <v>139</v>
      </c>
      <c r="U651" s="914"/>
      <c r="V651" s="914"/>
      <c r="W651" s="914"/>
      <c r="X651" s="915"/>
      <c r="Y651" s="916"/>
      <c r="Z651" s="916"/>
      <c r="AA651" s="916"/>
      <c r="AB651" s="916"/>
      <c r="AC651" s="916"/>
      <c r="AD651" s="916"/>
      <c r="AE651" s="917"/>
      <c r="AF651" s="836"/>
      <c r="AG651" s="839"/>
      <c r="AH651" s="836"/>
      <c r="AI651" s="836"/>
      <c r="AJ651" s="836"/>
      <c r="AK651" s="838"/>
      <c r="AL651" s="836"/>
      <c r="AM651" s="31"/>
      <c r="AN651" s="665"/>
      <c r="AO651" s="665"/>
      <c r="AP651" s="665"/>
      <c r="AQ651" s="665"/>
      <c r="AR651" s="665"/>
      <c r="AS651" s="665"/>
      <c r="AT651" s="665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3"/>
      <c r="BG651" s="425"/>
      <c r="BH651" s="425"/>
    </row>
    <row r="652" spans="1:60" s="436" customFormat="1" ht="16.5" customHeight="1">
      <c r="A652" s="922" t="s">
        <v>1154</v>
      </c>
      <c r="B652" s="922"/>
      <c r="C652" s="922"/>
      <c r="D652" s="922"/>
      <c r="E652" s="922"/>
      <c r="F652" s="1273"/>
      <c r="G652" s="1019"/>
      <c r="H652" s="1019"/>
      <c r="I652" s="1019"/>
      <c r="J652" s="1019"/>
      <c r="K652" s="1019"/>
      <c r="L652" s="1019"/>
      <c r="M652" s="471"/>
      <c r="N652" s="471"/>
      <c r="O652" s="471"/>
      <c r="P652" s="133"/>
      <c r="Q652" s="133"/>
      <c r="R652" s="133"/>
      <c r="S652" s="133"/>
      <c r="T652" s="913">
        <v>140</v>
      </c>
      <c r="U652" s="914"/>
      <c r="V652" s="914"/>
      <c r="W652" s="914"/>
      <c r="X652" s="915"/>
      <c r="Y652" s="1336">
        <f>Y653+Y661+Y667+Y668+Y672+Y673+Y674+Y675</f>
        <v>37207</v>
      </c>
      <c r="Z652" s="1336"/>
      <c r="AA652" s="1336"/>
      <c r="AB652" s="1336"/>
      <c r="AC652" s="1336"/>
      <c r="AD652" s="1336"/>
      <c r="AE652" s="1337"/>
      <c r="AF652" s="836"/>
      <c r="AG652" s="839"/>
      <c r="AH652" s="836"/>
      <c r="AI652" s="836"/>
      <c r="AJ652" s="836"/>
      <c r="AK652" s="838"/>
      <c r="AL652" s="836"/>
      <c r="AM652" s="31"/>
      <c r="AN652" s="665"/>
      <c r="AO652" s="665"/>
      <c r="AP652" s="665"/>
      <c r="AQ652" s="665"/>
      <c r="AR652" s="665"/>
      <c r="AS652" s="665"/>
      <c r="AT652" s="665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3"/>
      <c r="BG652" s="425"/>
      <c r="BH652" s="425"/>
    </row>
    <row r="653" spans="1:60" s="436" customFormat="1" ht="16.5" customHeight="1">
      <c r="A653" s="922" t="s">
        <v>1155</v>
      </c>
      <c r="B653" s="922"/>
      <c r="C653" s="922"/>
      <c r="D653" s="922"/>
      <c r="E653" s="922"/>
      <c r="F653" s="1273"/>
      <c r="G653" s="1019"/>
      <c r="H653" s="1019"/>
      <c r="I653" s="1019"/>
      <c r="J653" s="1019"/>
      <c r="K653" s="1019"/>
      <c r="L653" s="1019"/>
      <c r="M653" s="471"/>
      <c r="N653" s="471"/>
      <c r="O653" s="471"/>
      <c r="P653" s="133"/>
      <c r="Q653" s="133"/>
      <c r="R653" s="133"/>
      <c r="S653" s="133"/>
      <c r="T653" s="913">
        <v>141</v>
      </c>
      <c r="U653" s="914"/>
      <c r="V653" s="914"/>
      <c r="W653" s="914"/>
      <c r="X653" s="915"/>
      <c r="Y653" s="992">
        <f>SUM(Y654:AE660)</f>
        <v>0</v>
      </c>
      <c r="Z653" s="992"/>
      <c r="AA653" s="992"/>
      <c r="AB653" s="992"/>
      <c r="AC653" s="992"/>
      <c r="AD653" s="992"/>
      <c r="AE653" s="993"/>
      <c r="AF653" s="836"/>
      <c r="AG653" s="839"/>
      <c r="AH653" s="836"/>
      <c r="AI653" s="836"/>
      <c r="AJ653" s="836"/>
      <c r="AK653" s="838"/>
      <c r="AL653" s="836"/>
      <c r="AM653" s="31"/>
      <c r="AN653" s="665"/>
      <c r="AO653" s="665"/>
      <c r="AP653" s="665"/>
      <c r="AQ653" s="665"/>
      <c r="AR653" s="665"/>
      <c r="AS653" s="665"/>
      <c r="AT653" s="665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3"/>
      <c r="BG653" s="425"/>
      <c r="BH653" s="425"/>
    </row>
    <row r="654" spans="1:60" s="436" customFormat="1" ht="16.5" customHeight="1">
      <c r="A654" s="922" t="s">
        <v>1156</v>
      </c>
      <c r="B654" s="922"/>
      <c r="C654" s="922"/>
      <c r="D654" s="922"/>
      <c r="E654" s="922"/>
      <c r="F654" s="1273"/>
      <c r="G654" s="1019"/>
      <c r="H654" s="1019"/>
      <c r="I654" s="1019"/>
      <c r="J654" s="1019"/>
      <c r="K654" s="1019"/>
      <c r="L654" s="1019"/>
      <c r="M654" s="471"/>
      <c r="N654" s="471"/>
      <c r="O654" s="471"/>
      <c r="P654" s="133"/>
      <c r="Q654" s="133"/>
      <c r="R654" s="133"/>
      <c r="S654" s="133"/>
      <c r="T654" s="913">
        <v>142</v>
      </c>
      <c r="U654" s="914"/>
      <c r="V654" s="914"/>
      <c r="W654" s="914"/>
      <c r="X654" s="915"/>
      <c r="Y654" s="916"/>
      <c r="Z654" s="916"/>
      <c r="AA654" s="916"/>
      <c r="AB654" s="916"/>
      <c r="AC654" s="916"/>
      <c r="AD654" s="916"/>
      <c r="AE654" s="917"/>
      <c r="AF654" s="836"/>
      <c r="AG654" s="839"/>
      <c r="AH654" s="836"/>
      <c r="AI654" s="836"/>
      <c r="AJ654" s="836"/>
      <c r="AK654" s="838"/>
      <c r="AL654" s="836"/>
      <c r="AM654" s="31"/>
      <c r="AN654" s="665"/>
      <c r="AO654" s="665"/>
      <c r="AP654" s="665"/>
      <c r="AQ654" s="665"/>
      <c r="AR654" s="665"/>
      <c r="AS654" s="665"/>
      <c r="AT654" s="665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3"/>
      <c r="BG654" s="425"/>
      <c r="BH654" s="425"/>
    </row>
    <row r="655" spans="1:60" s="436" customFormat="1" ht="16.5" customHeight="1">
      <c r="A655" s="922" t="s">
        <v>1157</v>
      </c>
      <c r="B655" s="922"/>
      <c r="C655" s="922"/>
      <c r="D655" s="922"/>
      <c r="E655" s="922"/>
      <c r="F655" s="1273"/>
      <c r="G655" s="1019"/>
      <c r="H655" s="1019"/>
      <c r="I655" s="1019"/>
      <c r="J655" s="1019"/>
      <c r="K655" s="1019"/>
      <c r="L655" s="1019"/>
      <c r="M655" s="471"/>
      <c r="N655" s="471"/>
      <c r="O655" s="471"/>
      <c r="P655" s="133"/>
      <c r="Q655" s="133"/>
      <c r="R655" s="133"/>
      <c r="S655" s="133"/>
      <c r="T655" s="913">
        <v>143</v>
      </c>
      <c r="U655" s="914"/>
      <c r="V655" s="914"/>
      <c r="W655" s="914"/>
      <c r="X655" s="915"/>
      <c r="Y655" s="916"/>
      <c r="Z655" s="916"/>
      <c r="AA655" s="916"/>
      <c r="AB655" s="916"/>
      <c r="AC655" s="916"/>
      <c r="AD655" s="916"/>
      <c r="AE655" s="917"/>
      <c r="AF655" s="836"/>
      <c r="AG655" s="839"/>
      <c r="AH655" s="836"/>
      <c r="AI655" s="836"/>
      <c r="AJ655" s="836"/>
      <c r="AK655" s="838"/>
      <c r="AL655" s="836"/>
      <c r="AM655" s="31"/>
      <c r="AN655" s="665"/>
      <c r="AO655" s="665"/>
      <c r="AP655" s="665"/>
      <c r="AQ655" s="665"/>
      <c r="AR655" s="665"/>
      <c r="AS655" s="665"/>
      <c r="AT655" s="665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3"/>
      <c r="BG655" s="425"/>
      <c r="BH655" s="425"/>
    </row>
    <row r="656" spans="1:60" s="436" customFormat="1" ht="16.5" customHeight="1">
      <c r="A656" s="922" t="s">
        <v>1040</v>
      </c>
      <c r="B656" s="922"/>
      <c r="C656" s="922"/>
      <c r="D656" s="922"/>
      <c r="E656" s="922"/>
      <c r="F656" s="1273"/>
      <c r="G656" s="1019"/>
      <c r="H656" s="1019"/>
      <c r="I656" s="1019"/>
      <c r="J656" s="1019"/>
      <c r="K656" s="1019"/>
      <c r="L656" s="1019"/>
      <c r="M656" s="471"/>
      <c r="N656" s="471"/>
      <c r="O656" s="471"/>
      <c r="P656" s="133"/>
      <c r="Q656" s="133"/>
      <c r="R656" s="133"/>
      <c r="S656" s="133"/>
      <c r="T656" s="913">
        <v>144</v>
      </c>
      <c r="U656" s="914"/>
      <c r="V656" s="914"/>
      <c r="W656" s="914"/>
      <c r="X656" s="915"/>
      <c r="Y656" s="916"/>
      <c r="Z656" s="916"/>
      <c r="AA656" s="916"/>
      <c r="AB656" s="916"/>
      <c r="AC656" s="916"/>
      <c r="AD656" s="916"/>
      <c r="AE656" s="917"/>
      <c r="AF656" s="836"/>
      <c r="AG656" s="839"/>
      <c r="AH656" s="836"/>
      <c r="AI656" s="836"/>
      <c r="AJ656" s="836"/>
      <c r="AK656" s="838"/>
      <c r="AL656" s="836"/>
      <c r="AM656" s="31"/>
      <c r="AN656" s="665"/>
      <c r="AO656" s="665"/>
      <c r="AP656" s="665"/>
      <c r="AQ656" s="665"/>
      <c r="AR656" s="665"/>
      <c r="AS656" s="665"/>
      <c r="AT656" s="665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3"/>
      <c r="BG656" s="425"/>
      <c r="BH656" s="425"/>
    </row>
    <row r="657" spans="1:60" s="436" customFormat="1" ht="16.5" customHeight="1">
      <c r="A657" s="922" t="s">
        <v>1255</v>
      </c>
      <c r="B657" s="922"/>
      <c r="C657" s="922"/>
      <c r="D657" s="922"/>
      <c r="E657" s="922"/>
      <c r="F657" s="1273"/>
      <c r="G657" s="1019"/>
      <c r="H657" s="1019"/>
      <c r="I657" s="1019"/>
      <c r="J657" s="1019"/>
      <c r="K657" s="1019"/>
      <c r="L657" s="1019"/>
      <c r="M657" s="471"/>
      <c r="N657" s="471"/>
      <c r="O657" s="471"/>
      <c r="P657" s="133"/>
      <c r="Q657" s="133"/>
      <c r="R657" s="133"/>
      <c r="S657" s="133"/>
      <c r="T657" s="913">
        <v>145</v>
      </c>
      <c r="U657" s="914"/>
      <c r="V657" s="914"/>
      <c r="W657" s="914"/>
      <c r="X657" s="915"/>
      <c r="Y657" s="916"/>
      <c r="Z657" s="916"/>
      <c r="AA657" s="916"/>
      <c r="AB657" s="916"/>
      <c r="AC657" s="916"/>
      <c r="AD657" s="916"/>
      <c r="AE657" s="917"/>
      <c r="AF657" s="836"/>
      <c r="AG657" s="839"/>
      <c r="AH657" s="836"/>
      <c r="AI657" s="836"/>
      <c r="AJ657" s="836"/>
      <c r="AK657" s="838"/>
      <c r="AL657" s="836"/>
      <c r="AM657" s="31"/>
      <c r="AN657" s="665"/>
      <c r="AO657" s="665"/>
      <c r="AP657" s="665"/>
      <c r="AQ657" s="665"/>
      <c r="AR657" s="665"/>
      <c r="AS657" s="665"/>
      <c r="AT657" s="665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3"/>
      <c r="BG657" s="425"/>
      <c r="BH657" s="425"/>
    </row>
    <row r="658" spans="1:60" s="436" customFormat="1" ht="16.5" customHeight="1">
      <c r="A658" s="922" t="s">
        <v>1256</v>
      </c>
      <c r="B658" s="922"/>
      <c r="C658" s="922"/>
      <c r="D658" s="922"/>
      <c r="E658" s="922"/>
      <c r="F658" s="983"/>
      <c r="G658" s="984"/>
      <c r="H658" s="984"/>
      <c r="I658" s="984"/>
      <c r="J658" s="984"/>
      <c r="K658" s="984"/>
      <c r="L658" s="984"/>
      <c r="M658" s="471"/>
      <c r="N658" s="471"/>
      <c r="O658" s="471"/>
      <c r="P658" s="133"/>
      <c r="Q658" s="133"/>
      <c r="R658" s="133"/>
      <c r="S658" s="133"/>
      <c r="T658" s="913">
        <v>146</v>
      </c>
      <c r="U658" s="914"/>
      <c r="V658" s="914"/>
      <c r="W658" s="914"/>
      <c r="X658" s="915"/>
      <c r="Y658" s="916"/>
      <c r="Z658" s="916"/>
      <c r="AA658" s="916"/>
      <c r="AB658" s="916"/>
      <c r="AC658" s="916"/>
      <c r="AD658" s="916"/>
      <c r="AE658" s="917"/>
      <c r="AF658" s="836"/>
      <c r="AG658" s="839"/>
      <c r="AH658" s="836"/>
      <c r="AI658" s="836"/>
      <c r="AJ658" s="836"/>
      <c r="AK658" s="838"/>
      <c r="AL658" s="836"/>
      <c r="AM658" s="31"/>
      <c r="AN658" s="665"/>
      <c r="AO658" s="665"/>
      <c r="AP658" s="665"/>
      <c r="AQ658" s="665"/>
      <c r="AR658" s="665"/>
      <c r="AS658" s="665"/>
      <c r="AT658" s="665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3"/>
      <c r="BG658" s="425"/>
      <c r="BH658" s="425"/>
    </row>
    <row r="659" spans="1:60" s="436" customFormat="1" ht="16.5" customHeight="1">
      <c r="A659" s="1014" t="s">
        <v>351</v>
      </c>
      <c r="B659" s="1015"/>
      <c r="C659" s="1015"/>
      <c r="D659" s="1015"/>
      <c r="E659" s="1016"/>
      <c r="F659" s="1009">
        <f>SUM(F648:L658)</f>
        <v>0</v>
      </c>
      <c r="G659" s="1010"/>
      <c r="H659" s="1010"/>
      <c r="I659" s="1010"/>
      <c r="J659" s="1010"/>
      <c r="K659" s="1010"/>
      <c r="L659" s="1010"/>
      <c r="M659" s="472"/>
      <c r="N659" s="472"/>
      <c r="O659" s="471"/>
      <c r="P659" s="133"/>
      <c r="Q659" s="133"/>
      <c r="R659" s="133"/>
      <c r="S659" s="133"/>
      <c r="T659" s="913">
        <v>147</v>
      </c>
      <c r="U659" s="914"/>
      <c r="V659" s="914"/>
      <c r="W659" s="914"/>
      <c r="X659" s="915"/>
      <c r="Y659" s="916"/>
      <c r="Z659" s="916"/>
      <c r="AA659" s="916"/>
      <c r="AB659" s="916"/>
      <c r="AC659" s="916"/>
      <c r="AD659" s="916"/>
      <c r="AE659" s="917"/>
      <c r="AF659" s="836"/>
      <c r="AG659" s="839"/>
      <c r="AH659" s="836"/>
      <c r="AI659" s="836"/>
      <c r="AJ659" s="836"/>
      <c r="AK659" s="838"/>
      <c r="AL659" s="836"/>
      <c r="AM659" s="31"/>
      <c r="AN659" s="665"/>
      <c r="AO659" s="665"/>
      <c r="AP659" s="665"/>
      <c r="AQ659" s="665"/>
      <c r="AR659" s="665"/>
      <c r="AS659" s="665"/>
      <c r="AT659" s="665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3"/>
      <c r="BG659" s="425"/>
      <c r="BH659" s="425"/>
    </row>
    <row r="660" spans="1:60" s="436" customFormat="1" ht="16.5" customHeight="1">
      <c r="A660" s="922" t="s">
        <v>1027</v>
      </c>
      <c r="B660" s="922"/>
      <c r="C660" s="922"/>
      <c r="D660" s="922"/>
      <c r="E660" s="922"/>
      <c r="F660" s="983"/>
      <c r="G660" s="984"/>
      <c r="H660" s="984"/>
      <c r="I660" s="984"/>
      <c r="J660" s="984"/>
      <c r="K660" s="984"/>
      <c r="L660" s="984"/>
      <c r="M660" s="471"/>
      <c r="N660" s="471"/>
      <c r="O660" s="471"/>
      <c r="P660" s="133"/>
      <c r="Q660" s="133"/>
      <c r="R660" s="133"/>
      <c r="S660" s="133"/>
      <c r="T660" s="913">
        <v>148</v>
      </c>
      <c r="U660" s="914"/>
      <c r="V660" s="914"/>
      <c r="W660" s="914"/>
      <c r="X660" s="915"/>
      <c r="Y660" s="916"/>
      <c r="Z660" s="916"/>
      <c r="AA660" s="916"/>
      <c r="AB660" s="916"/>
      <c r="AC660" s="916"/>
      <c r="AD660" s="916"/>
      <c r="AE660" s="917"/>
      <c r="AF660" s="836"/>
      <c r="AG660" s="839"/>
      <c r="AH660" s="836"/>
      <c r="AI660" s="836"/>
      <c r="AJ660" s="836"/>
      <c r="AK660" s="838"/>
      <c r="AL660" s="836"/>
      <c r="AM660" s="31"/>
      <c r="AN660" s="665"/>
      <c r="AO660" s="665"/>
      <c r="AP660" s="665"/>
      <c r="AQ660" s="665"/>
      <c r="AR660" s="665"/>
      <c r="AS660" s="665"/>
      <c r="AT660" s="665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3"/>
      <c r="BG660" s="425"/>
      <c r="BH660" s="425"/>
    </row>
    <row r="661" spans="1:60" s="436" customFormat="1" ht="16.5" customHeight="1">
      <c r="A661" s="922" t="s">
        <v>1028</v>
      </c>
      <c r="B661" s="922"/>
      <c r="C661" s="922"/>
      <c r="D661" s="922"/>
      <c r="E661" s="922"/>
      <c r="F661" s="983"/>
      <c r="G661" s="984"/>
      <c r="H661" s="984"/>
      <c r="I661" s="984"/>
      <c r="J661" s="984"/>
      <c r="K661" s="984"/>
      <c r="L661" s="984"/>
      <c r="M661" s="471"/>
      <c r="N661" s="471"/>
      <c r="O661" s="471"/>
      <c r="P661" s="133"/>
      <c r="Q661" s="133"/>
      <c r="R661" s="133"/>
      <c r="S661" s="133"/>
      <c r="T661" s="913">
        <v>149</v>
      </c>
      <c r="U661" s="914"/>
      <c r="V661" s="914"/>
      <c r="W661" s="914"/>
      <c r="X661" s="915"/>
      <c r="Y661" s="953">
        <f>SUM(Y662:AE666)</f>
        <v>36970</v>
      </c>
      <c r="Z661" s="953"/>
      <c r="AA661" s="953"/>
      <c r="AB661" s="953"/>
      <c r="AC661" s="953"/>
      <c r="AD661" s="953"/>
      <c r="AE661" s="987"/>
      <c r="AF661" s="836"/>
      <c r="AG661" s="839"/>
      <c r="AH661" s="836"/>
      <c r="AI661" s="836"/>
      <c r="AJ661" s="836"/>
      <c r="AK661" s="838"/>
      <c r="AL661" s="836"/>
      <c r="AM661" s="31"/>
      <c r="AN661" s="665"/>
      <c r="AO661" s="665"/>
      <c r="AP661" s="665"/>
      <c r="AQ661" s="665"/>
      <c r="AR661" s="665"/>
      <c r="AS661" s="665"/>
      <c r="AT661" s="665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3"/>
      <c r="BG661" s="425"/>
      <c r="BH661" s="425"/>
    </row>
    <row r="662" spans="1:60" s="436" customFormat="1" ht="16.5" customHeight="1">
      <c r="A662" s="922" t="s">
        <v>1029</v>
      </c>
      <c r="B662" s="922"/>
      <c r="C662" s="922"/>
      <c r="D662" s="922"/>
      <c r="E662" s="922"/>
      <c r="F662" s="983"/>
      <c r="G662" s="984"/>
      <c r="H662" s="984"/>
      <c r="I662" s="984"/>
      <c r="J662" s="984"/>
      <c r="K662" s="984"/>
      <c r="L662" s="984"/>
      <c r="M662" s="471"/>
      <c r="N662" s="471"/>
      <c r="O662" s="471"/>
      <c r="P662" s="133"/>
      <c r="Q662" s="133"/>
      <c r="R662" s="133"/>
      <c r="S662" s="133"/>
      <c r="T662" s="913">
        <v>150</v>
      </c>
      <c r="U662" s="914"/>
      <c r="V662" s="914"/>
      <c r="W662" s="914"/>
      <c r="X662" s="915"/>
      <c r="Y662" s="916"/>
      <c r="Z662" s="916"/>
      <c r="AA662" s="916"/>
      <c r="AB662" s="916"/>
      <c r="AC662" s="916"/>
      <c r="AD662" s="916"/>
      <c r="AE662" s="917"/>
      <c r="AF662" s="836"/>
      <c r="AG662" s="839"/>
      <c r="AH662" s="836"/>
      <c r="AI662" s="836"/>
      <c r="AJ662" s="836"/>
      <c r="AK662" s="838"/>
      <c r="AL662" s="836"/>
      <c r="AM662" s="31"/>
      <c r="AN662" s="665"/>
      <c r="AO662" s="665"/>
      <c r="AP662" s="665"/>
      <c r="AQ662" s="665"/>
      <c r="AR662" s="665"/>
      <c r="AS662" s="665"/>
      <c r="AT662" s="665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3"/>
      <c r="BG662" s="425"/>
      <c r="BH662" s="425"/>
    </row>
    <row r="663" spans="1:60" s="436" customFormat="1" ht="16.5" customHeight="1">
      <c r="A663" s="922" t="s">
        <v>1162</v>
      </c>
      <c r="B663" s="922"/>
      <c r="C663" s="922"/>
      <c r="D663" s="922"/>
      <c r="E663" s="922"/>
      <c r="F663" s="983"/>
      <c r="G663" s="984"/>
      <c r="H663" s="984"/>
      <c r="I663" s="984"/>
      <c r="J663" s="984"/>
      <c r="K663" s="984"/>
      <c r="L663" s="984"/>
      <c r="M663" s="471"/>
      <c r="N663" s="471"/>
      <c r="O663" s="471"/>
      <c r="P663" s="133"/>
      <c r="Q663" s="133"/>
      <c r="R663" s="133"/>
      <c r="S663" s="133"/>
      <c r="T663" s="913">
        <v>151</v>
      </c>
      <c r="U663" s="914"/>
      <c r="V663" s="914"/>
      <c r="W663" s="914"/>
      <c r="X663" s="915"/>
      <c r="Y663" s="916"/>
      <c r="Z663" s="916"/>
      <c r="AA663" s="916"/>
      <c r="AB663" s="916"/>
      <c r="AC663" s="916"/>
      <c r="AD663" s="916"/>
      <c r="AE663" s="917"/>
      <c r="AF663" s="836"/>
      <c r="AG663" s="839"/>
      <c r="AH663" s="836"/>
      <c r="AI663" s="836"/>
      <c r="AJ663" s="836"/>
      <c r="AK663" s="838"/>
      <c r="AL663" s="836"/>
      <c r="AM663" s="31"/>
      <c r="AN663" s="665"/>
      <c r="AO663" s="665"/>
      <c r="AP663" s="665"/>
      <c r="AQ663" s="665"/>
      <c r="AR663" s="665"/>
      <c r="AS663" s="665"/>
      <c r="AT663" s="665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3"/>
      <c r="BG663" s="425"/>
      <c r="BH663" s="425"/>
    </row>
    <row r="664" spans="1:60" s="436" customFormat="1" ht="16.5" customHeight="1">
      <c r="A664" s="922" t="s">
        <v>1164</v>
      </c>
      <c r="B664" s="922"/>
      <c r="C664" s="922"/>
      <c r="D664" s="922"/>
      <c r="E664" s="922"/>
      <c r="F664" s="983"/>
      <c r="G664" s="984"/>
      <c r="H664" s="984"/>
      <c r="I664" s="984"/>
      <c r="J664" s="984"/>
      <c r="K664" s="984"/>
      <c r="L664" s="984"/>
      <c r="M664" s="471"/>
      <c r="N664" s="471"/>
      <c r="O664" s="471"/>
      <c r="P664" s="133"/>
      <c r="Q664" s="133"/>
      <c r="R664" s="133"/>
      <c r="S664" s="133"/>
      <c r="T664" s="913">
        <v>152</v>
      </c>
      <c r="U664" s="914"/>
      <c r="V664" s="914"/>
      <c r="W664" s="914"/>
      <c r="X664" s="915"/>
      <c r="Y664" s="916">
        <v>4699</v>
      </c>
      <c r="Z664" s="916"/>
      <c r="AA664" s="916"/>
      <c r="AB664" s="916"/>
      <c r="AC664" s="916"/>
      <c r="AD664" s="916"/>
      <c r="AE664" s="917"/>
      <c r="AF664" s="836"/>
      <c r="AG664" s="839"/>
      <c r="AH664" s="836"/>
      <c r="AI664" s="836"/>
      <c r="AJ664" s="836"/>
      <c r="AK664" s="838"/>
      <c r="AL664" s="836"/>
      <c r="AM664" s="31"/>
      <c r="AN664" s="665"/>
      <c r="AO664" s="665"/>
      <c r="AP664" s="665"/>
      <c r="AQ664" s="665"/>
      <c r="AR664" s="665"/>
      <c r="AS664" s="665"/>
      <c r="AT664" s="665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3"/>
      <c r="BG664" s="425"/>
      <c r="BH664" s="425"/>
    </row>
    <row r="665" spans="1:60" s="436" customFormat="1" ht="16.5" customHeight="1">
      <c r="A665" s="922" t="s">
        <v>1166</v>
      </c>
      <c r="B665" s="922"/>
      <c r="C665" s="922"/>
      <c r="D665" s="922"/>
      <c r="E665" s="922"/>
      <c r="F665" s="983"/>
      <c r="G665" s="984"/>
      <c r="H665" s="984"/>
      <c r="I665" s="984"/>
      <c r="J665" s="984"/>
      <c r="K665" s="984"/>
      <c r="L665" s="984"/>
      <c r="M665" s="471"/>
      <c r="N665" s="471"/>
      <c r="O665" s="471"/>
      <c r="P665" s="133"/>
      <c r="Q665" s="133"/>
      <c r="R665" s="133"/>
      <c r="S665" s="133"/>
      <c r="T665" s="913">
        <v>153</v>
      </c>
      <c r="U665" s="914"/>
      <c r="V665" s="914"/>
      <c r="W665" s="914"/>
      <c r="X665" s="915"/>
      <c r="Y665" s="916">
        <v>32271</v>
      </c>
      <c r="Z665" s="916"/>
      <c r="AA665" s="916"/>
      <c r="AB665" s="916"/>
      <c r="AC665" s="916"/>
      <c r="AD665" s="916"/>
      <c r="AE665" s="917"/>
      <c r="AF665" s="836"/>
      <c r="AG665" s="839"/>
      <c r="AH665" s="836"/>
      <c r="AI665" s="836"/>
      <c r="AJ665" s="836"/>
      <c r="AK665" s="838"/>
      <c r="AL665" s="836"/>
      <c r="AM665" s="31"/>
      <c r="AN665" s="665"/>
      <c r="AO665" s="665"/>
      <c r="AP665" s="665"/>
      <c r="AQ665" s="665"/>
      <c r="AR665" s="665"/>
      <c r="AS665" s="665"/>
      <c r="AT665" s="665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3"/>
      <c r="BG665" s="425"/>
      <c r="BH665" s="425"/>
    </row>
    <row r="666" spans="1:60" s="436" customFormat="1" ht="16.5" customHeight="1">
      <c r="A666" s="922" t="s">
        <v>1168</v>
      </c>
      <c r="B666" s="922"/>
      <c r="C666" s="922"/>
      <c r="D666" s="922"/>
      <c r="E666" s="922"/>
      <c r="F666" s="983"/>
      <c r="G666" s="984"/>
      <c r="H666" s="984"/>
      <c r="I666" s="984"/>
      <c r="J666" s="984"/>
      <c r="K666" s="984"/>
      <c r="L666" s="984"/>
      <c r="M666" s="471"/>
      <c r="N666" s="471"/>
      <c r="O666" s="471"/>
      <c r="P666" s="133"/>
      <c r="Q666" s="133"/>
      <c r="R666" s="133"/>
      <c r="S666" s="133"/>
      <c r="T666" s="913">
        <v>154</v>
      </c>
      <c r="U666" s="914"/>
      <c r="V666" s="914"/>
      <c r="W666" s="914"/>
      <c r="X666" s="915"/>
      <c r="Y666" s="916"/>
      <c r="Z666" s="916"/>
      <c r="AA666" s="916"/>
      <c r="AB666" s="916"/>
      <c r="AC666" s="916"/>
      <c r="AD666" s="916"/>
      <c r="AE666" s="917"/>
      <c r="AF666" s="836"/>
      <c r="AG666" s="839"/>
      <c r="AH666" s="836"/>
      <c r="AI666" s="836"/>
      <c r="AJ666" s="836"/>
      <c r="AK666" s="838"/>
      <c r="AL666" s="836"/>
      <c r="AM666" s="31"/>
      <c r="AN666" s="665"/>
      <c r="AO666" s="665"/>
      <c r="AP666" s="665"/>
      <c r="AQ666" s="665"/>
      <c r="AR666" s="665"/>
      <c r="AS666" s="665"/>
      <c r="AT666" s="665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3"/>
      <c r="BG666" s="425"/>
      <c r="BH666" s="425"/>
    </row>
    <row r="667" spans="1:60" s="436" customFormat="1" ht="16.5" customHeight="1">
      <c r="A667" s="922" t="s">
        <v>1031</v>
      </c>
      <c r="B667" s="922"/>
      <c r="C667" s="922"/>
      <c r="D667" s="922"/>
      <c r="E667" s="922"/>
      <c r="F667" s="983"/>
      <c r="G667" s="984"/>
      <c r="H667" s="984"/>
      <c r="I667" s="984"/>
      <c r="J667" s="984"/>
      <c r="K667" s="984"/>
      <c r="L667" s="984"/>
      <c r="M667" s="471"/>
      <c r="N667" s="471"/>
      <c r="O667" s="471"/>
      <c r="P667" s="133"/>
      <c r="Q667" s="133"/>
      <c r="R667" s="133"/>
      <c r="S667" s="133"/>
      <c r="T667" s="913">
        <v>155</v>
      </c>
      <c r="U667" s="914"/>
      <c r="V667" s="914"/>
      <c r="W667" s="914"/>
      <c r="X667" s="915"/>
      <c r="Y667" s="911"/>
      <c r="Z667" s="911"/>
      <c r="AA667" s="911"/>
      <c r="AB667" s="911"/>
      <c r="AC667" s="911"/>
      <c r="AD667" s="911"/>
      <c r="AE667" s="912"/>
      <c r="AF667" s="836"/>
      <c r="AG667" s="839"/>
      <c r="AH667" s="836"/>
      <c r="AI667" s="836"/>
      <c r="AJ667" s="836"/>
      <c r="AK667" s="838"/>
      <c r="AL667" s="836"/>
      <c r="AM667" s="31"/>
      <c r="AN667" s="665"/>
      <c r="AO667" s="665"/>
      <c r="AP667" s="665"/>
      <c r="AQ667" s="665"/>
      <c r="AR667" s="665"/>
      <c r="AS667" s="665"/>
      <c r="AT667" s="665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3"/>
      <c r="BG667" s="425"/>
      <c r="BH667" s="425"/>
    </row>
    <row r="668" spans="1:60" s="436" customFormat="1" ht="16.5" customHeight="1">
      <c r="A668" s="922" t="s">
        <v>1032</v>
      </c>
      <c r="B668" s="922"/>
      <c r="C668" s="922"/>
      <c r="D668" s="922"/>
      <c r="E668" s="922"/>
      <c r="F668" s="983"/>
      <c r="G668" s="984"/>
      <c r="H668" s="984"/>
      <c r="I668" s="984"/>
      <c r="J668" s="984"/>
      <c r="K668" s="984"/>
      <c r="L668" s="984"/>
      <c r="M668" s="471"/>
      <c r="N668" s="471"/>
      <c r="O668" s="471"/>
      <c r="P668" s="133"/>
      <c r="Q668" s="133"/>
      <c r="R668" s="133"/>
      <c r="S668" s="133"/>
      <c r="T668" s="913">
        <v>156</v>
      </c>
      <c r="U668" s="914"/>
      <c r="V668" s="914"/>
      <c r="W668" s="914"/>
      <c r="X668" s="915"/>
      <c r="Y668" s="953">
        <f>SUM(Y669:AE671)</f>
        <v>237</v>
      </c>
      <c r="Z668" s="953"/>
      <c r="AA668" s="953"/>
      <c r="AB668" s="953"/>
      <c r="AC668" s="953"/>
      <c r="AD668" s="953"/>
      <c r="AE668" s="987"/>
      <c r="AF668" s="836"/>
      <c r="AG668" s="839"/>
      <c r="AH668" s="836"/>
      <c r="AI668" s="836"/>
      <c r="AJ668" s="836"/>
      <c r="AK668" s="838"/>
      <c r="AL668" s="836"/>
      <c r="AM668" s="31"/>
      <c r="AN668" s="665"/>
      <c r="AO668" s="665"/>
      <c r="AP668" s="665"/>
      <c r="AQ668" s="665"/>
      <c r="AR668" s="665"/>
      <c r="AS668" s="665"/>
      <c r="AT668" s="665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3"/>
      <c r="BG668" s="425"/>
      <c r="BH668" s="425"/>
    </row>
    <row r="669" spans="1:60" s="436" customFormat="1" ht="16.5" customHeight="1">
      <c r="A669" s="1014" t="s">
        <v>352</v>
      </c>
      <c r="B669" s="1015"/>
      <c r="C669" s="1015"/>
      <c r="D669" s="1015"/>
      <c r="E669" s="1016"/>
      <c r="F669" s="1009">
        <f>SUM(F660:L668)</f>
        <v>0</v>
      </c>
      <c r="G669" s="1010"/>
      <c r="H669" s="1010"/>
      <c r="I669" s="1010"/>
      <c r="J669" s="1010"/>
      <c r="K669" s="1010"/>
      <c r="L669" s="1010"/>
      <c r="M669" s="472"/>
      <c r="N669" s="472"/>
      <c r="O669" s="471"/>
      <c r="P669" s="133"/>
      <c r="Q669" s="133"/>
      <c r="R669" s="133"/>
      <c r="S669" s="133"/>
      <c r="T669" s="913">
        <v>157</v>
      </c>
      <c r="U669" s="914"/>
      <c r="V669" s="914"/>
      <c r="W669" s="914"/>
      <c r="X669" s="915"/>
      <c r="Y669" s="916"/>
      <c r="Z669" s="916"/>
      <c r="AA669" s="916"/>
      <c r="AB669" s="916"/>
      <c r="AC669" s="916"/>
      <c r="AD669" s="916"/>
      <c r="AE669" s="917"/>
      <c r="AF669" s="836"/>
      <c r="AG669" s="839"/>
      <c r="AH669" s="836"/>
      <c r="AI669" s="836"/>
      <c r="AJ669" s="836"/>
      <c r="AK669" s="838"/>
      <c r="AL669" s="836"/>
      <c r="AM669" s="31"/>
      <c r="AN669" s="665"/>
      <c r="AO669" s="665"/>
      <c r="AP669" s="665"/>
      <c r="AQ669" s="665"/>
      <c r="AR669" s="665"/>
      <c r="AS669" s="665"/>
      <c r="AT669" s="665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3"/>
      <c r="BG669" s="425"/>
      <c r="BH669" s="425"/>
    </row>
    <row r="670" spans="1:60" s="436" customFormat="1" ht="16.5" customHeight="1">
      <c r="A670" s="922" t="s">
        <v>1042</v>
      </c>
      <c r="B670" s="922"/>
      <c r="C670" s="922"/>
      <c r="D670" s="922"/>
      <c r="E670" s="922"/>
      <c r="F670" s="983"/>
      <c r="G670" s="984"/>
      <c r="H670" s="984"/>
      <c r="I670" s="984"/>
      <c r="J670" s="984"/>
      <c r="K670" s="984"/>
      <c r="L670" s="984"/>
      <c r="M670" s="471"/>
      <c r="N670" s="471"/>
      <c r="O670" s="471"/>
      <c r="P670" s="133"/>
      <c r="Q670" s="133"/>
      <c r="R670" s="133"/>
      <c r="S670" s="133"/>
      <c r="T670" s="913">
        <v>158</v>
      </c>
      <c r="U670" s="914"/>
      <c r="V670" s="914"/>
      <c r="W670" s="914"/>
      <c r="X670" s="915"/>
      <c r="Y670" s="916"/>
      <c r="Z670" s="916"/>
      <c r="AA670" s="916"/>
      <c r="AB670" s="916"/>
      <c r="AC670" s="916"/>
      <c r="AD670" s="916"/>
      <c r="AE670" s="917"/>
      <c r="AF670" s="836"/>
      <c r="AG670" s="839"/>
      <c r="AH670" s="836"/>
      <c r="AI670" s="836"/>
      <c r="AJ670" s="836"/>
      <c r="AK670" s="838"/>
      <c r="AL670" s="836"/>
      <c r="AM670" s="31"/>
      <c r="AN670" s="665"/>
      <c r="AO670" s="665"/>
      <c r="AP670" s="665"/>
      <c r="AQ670" s="665"/>
      <c r="AR670" s="665"/>
      <c r="AS670" s="665"/>
      <c r="AT670" s="665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3"/>
      <c r="BG670" s="425"/>
      <c r="BH670" s="425"/>
    </row>
    <row r="671" spans="1:60" s="436" customFormat="1" ht="16.5" customHeight="1">
      <c r="A671" s="922" t="s">
        <v>1047</v>
      </c>
      <c r="B671" s="922"/>
      <c r="C671" s="922"/>
      <c r="D671" s="922"/>
      <c r="E671" s="922"/>
      <c r="F671" s="983"/>
      <c r="G671" s="984"/>
      <c r="H671" s="984"/>
      <c r="I671" s="984"/>
      <c r="J671" s="984"/>
      <c r="K671" s="984"/>
      <c r="L671" s="984"/>
      <c r="M671" s="471"/>
      <c r="N671" s="471"/>
      <c r="O671" s="471"/>
      <c r="P671" s="133"/>
      <c r="Q671" s="133"/>
      <c r="R671" s="133"/>
      <c r="S671" s="133"/>
      <c r="T671" s="913">
        <v>159</v>
      </c>
      <c r="U671" s="914"/>
      <c r="V671" s="914"/>
      <c r="W671" s="914"/>
      <c r="X671" s="915"/>
      <c r="Y671" s="916">
        <v>237</v>
      </c>
      <c r="Z671" s="916"/>
      <c r="AA671" s="916"/>
      <c r="AB671" s="916"/>
      <c r="AC671" s="916"/>
      <c r="AD671" s="916"/>
      <c r="AE671" s="917"/>
      <c r="AF671" s="836"/>
      <c r="AG671" s="839"/>
      <c r="AH671" s="836"/>
      <c r="AI671" s="836"/>
      <c r="AJ671" s="836"/>
      <c r="AK671" s="838"/>
      <c r="AL671" s="836"/>
      <c r="AM671" s="31"/>
      <c r="AN671" s="665"/>
      <c r="AO671" s="665"/>
      <c r="AP671" s="665"/>
      <c r="AQ671" s="665"/>
      <c r="AR671" s="665"/>
      <c r="AS671" s="665"/>
      <c r="AT671" s="665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3"/>
      <c r="BG671" s="425"/>
      <c r="BH671" s="425"/>
    </row>
    <row r="672" spans="1:60" s="436" customFormat="1" ht="16.5" customHeight="1">
      <c r="A672" s="922" t="s">
        <v>1048</v>
      </c>
      <c r="B672" s="922"/>
      <c r="C672" s="922"/>
      <c r="D672" s="922"/>
      <c r="E672" s="922"/>
      <c r="F672" s="983"/>
      <c r="G672" s="984"/>
      <c r="H672" s="984"/>
      <c r="I672" s="984"/>
      <c r="J672" s="984"/>
      <c r="K672" s="984"/>
      <c r="L672" s="984"/>
      <c r="M672" s="471"/>
      <c r="N672" s="471"/>
      <c r="O672" s="471"/>
      <c r="P672" s="133"/>
      <c r="Q672" s="133"/>
      <c r="R672" s="133"/>
      <c r="S672" s="133"/>
      <c r="T672" s="913">
        <v>160</v>
      </c>
      <c r="U672" s="914"/>
      <c r="V672" s="914"/>
      <c r="W672" s="914"/>
      <c r="X672" s="915"/>
      <c r="Y672" s="911"/>
      <c r="Z672" s="911"/>
      <c r="AA672" s="911"/>
      <c r="AB672" s="911"/>
      <c r="AC672" s="911"/>
      <c r="AD672" s="911"/>
      <c r="AE672" s="912"/>
      <c r="AF672" s="836"/>
      <c r="AG672" s="839"/>
      <c r="AH672" s="836"/>
      <c r="AI672" s="836"/>
      <c r="AJ672" s="836"/>
      <c r="AK672" s="838"/>
      <c r="AL672" s="836"/>
      <c r="AM672" s="31"/>
      <c r="AN672" s="665"/>
      <c r="AO672" s="665"/>
      <c r="AP672" s="665"/>
      <c r="AQ672" s="665"/>
      <c r="AR672" s="665"/>
      <c r="AS672" s="665"/>
      <c r="AT672" s="665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3"/>
      <c r="BG672" s="425"/>
      <c r="BH672" s="425"/>
    </row>
    <row r="673" spans="1:60" s="436" customFormat="1" ht="16.5" customHeight="1">
      <c r="A673" s="922" t="s">
        <v>1049</v>
      </c>
      <c r="B673" s="922"/>
      <c r="C673" s="922"/>
      <c r="D673" s="922"/>
      <c r="E673" s="922"/>
      <c r="F673" s="983"/>
      <c r="G673" s="984"/>
      <c r="H673" s="984"/>
      <c r="I673" s="984"/>
      <c r="J673" s="984"/>
      <c r="K673" s="984"/>
      <c r="L673" s="984"/>
      <c r="M673" s="471"/>
      <c r="N673" s="471"/>
      <c r="O673" s="471"/>
      <c r="P673" s="133"/>
      <c r="Q673" s="133"/>
      <c r="R673" s="133"/>
      <c r="S673" s="133"/>
      <c r="T673" s="913">
        <v>161</v>
      </c>
      <c r="U673" s="914"/>
      <c r="V673" s="914"/>
      <c r="W673" s="914"/>
      <c r="X673" s="915"/>
      <c r="Y673" s="911"/>
      <c r="Z673" s="911"/>
      <c r="AA673" s="911"/>
      <c r="AB673" s="911"/>
      <c r="AC673" s="911"/>
      <c r="AD673" s="911"/>
      <c r="AE673" s="912"/>
      <c r="AF673" s="836"/>
      <c r="AG673" s="839"/>
      <c r="AH673" s="836"/>
      <c r="AI673" s="836"/>
      <c r="AJ673" s="836"/>
      <c r="AK673" s="838"/>
      <c r="AL673" s="836"/>
      <c r="AM673" s="31"/>
      <c r="AN673" s="665"/>
      <c r="AO673" s="665"/>
      <c r="AP673" s="665"/>
      <c r="AQ673" s="665"/>
      <c r="AR673" s="665"/>
      <c r="AS673" s="665"/>
      <c r="AT673" s="665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3"/>
      <c r="BG673" s="425"/>
      <c r="BH673" s="425"/>
    </row>
    <row r="674" spans="1:60" s="436" customFormat="1" ht="16.5" customHeight="1">
      <c r="A674" s="922" t="s">
        <v>1176</v>
      </c>
      <c r="B674" s="922"/>
      <c r="C674" s="922"/>
      <c r="D674" s="922"/>
      <c r="E674" s="922"/>
      <c r="F674" s="983"/>
      <c r="G674" s="984"/>
      <c r="H674" s="984"/>
      <c r="I674" s="984"/>
      <c r="J674" s="984"/>
      <c r="K674" s="984"/>
      <c r="L674" s="984"/>
      <c r="M674" s="471"/>
      <c r="N674" s="471"/>
      <c r="O674" s="471"/>
      <c r="P674" s="133"/>
      <c r="Q674" s="133"/>
      <c r="R674" s="133"/>
      <c r="S674" s="133"/>
      <c r="T674" s="913">
        <v>162</v>
      </c>
      <c r="U674" s="914"/>
      <c r="V674" s="914"/>
      <c r="W674" s="914"/>
      <c r="X674" s="915"/>
      <c r="Y674" s="911"/>
      <c r="Z674" s="911"/>
      <c r="AA674" s="911"/>
      <c r="AB674" s="911"/>
      <c r="AC674" s="911"/>
      <c r="AD674" s="911"/>
      <c r="AE674" s="912"/>
      <c r="AF674" s="836"/>
      <c r="AG674" s="839"/>
      <c r="AH674" s="836"/>
      <c r="AI674" s="836"/>
      <c r="AJ674" s="836"/>
      <c r="AK674" s="838"/>
      <c r="AL674" s="836"/>
      <c r="AM674" s="31"/>
      <c r="AN674" s="665"/>
      <c r="AO674" s="665"/>
      <c r="AP674" s="665"/>
      <c r="AQ674" s="665"/>
      <c r="AR674" s="665"/>
      <c r="AS674" s="665"/>
      <c r="AT674" s="665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3"/>
      <c r="BG674" s="425"/>
      <c r="BH674" s="425"/>
    </row>
    <row r="675" spans="1:60" s="436" customFormat="1" ht="16.5" customHeight="1">
      <c r="A675" s="922" t="s">
        <v>1177</v>
      </c>
      <c r="B675" s="922"/>
      <c r="C675" s="922"/>
      <c r="D675" s="922"/>
      <c r="E675" s="922"/>
      <c r="F675" s="983"/>
      <c r="G675" s="984"/>
      <c r="H675" s="984"/>
      <c r="I675" s="984"/>
      <c r="J675" s="984"/>
      <c r="K675" s="984"/>
      <c r="L675" s="984"/>
      <c r="M675" s="471"/>
      <c r="N675" s="471"/>
      <c r="O675" s="471"/>
      <c r="P675" s="133"/>
      <c r="Q675" s="133"/>
      <c r="R675" s="133"/>
      <c r="S675" s="133"/>
      <c r="T675" s="913">
        <v>163</v>
      </c>
      <c r="U675" s="914"/>
      <c r="V675" s="914"/>
      <c r="W675" s="914"/>
      <c r="X675" s="915"/>
      <c r="Y675" s="911"/>
      <c r="Z675" s="911"/>
      <c r="AA675" s="911"/>
      <c r="AB675" s="911"/>
      <c r="AC675" s="911"/>
      <c r="AD675" s="911"/>
      <c r="AE675" s="912"/>
      <c r="AF675" s="836"/>
      <c r="AG675" s="839"/>
      <c r="AH675" s="836"/>
      <c r="AI675" s="836"/>
      <c r="AJ675" s="836"/>
      <c r="AK675" s="838"/>
      <c r="AL675" s="836"/>
      <c r="AM675" s="31"/>
      <c r="AN675" s="665"/>
      <c r="AO675" s="665"/>
      <c r="AP675" s="665"/>
      <c r="AQ675" s="665"/>
      <c r="AR675" s="665"/>
      <c r="AS675" s="665"/>
      <c r="AT675" s="665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3"/>
      <c r="BG675" s="425"/>
      <c r="BH675" s="425"/>
    </row>
    <row r="676" spans="1:60" s="436" customFormat="1" ht="16.5" customHeight="1">
      <c r="A676" s="922" t="s">
        <v>1051</v>
      </c>
      <c r="B676" s="922"/>
      <c r="C676" s="922"/>
      <c r="D676" s="922"/>
      <c r="E676" s="922"/>
      <c r="F676" s="983"/>
      <c r="G676" s="984"/>
      <c r="H676" s="984"/>
      <c r="I676" s="984"/>
      <c r="J676" s="984"/>
      <c r="K676" s="984"/>
      <c r="L676" s="984"/>
      <c r="M676" s="471"/>
      <c r="N676" s="471"/>
      <c r="O676" s="471"/>
      <c r="P676" s="133"/>
      <c r="Q676" s="133"/>
      <c r="R676" s="133"/>
      <c r="S676" s="133"/>
      <c r="T676" s="913">
        <v>164</v>
      </c>
      <c r="U676" s="914"/>
      <c r="V676" s="914"/>
      <c r="W676" s="914"/>
      <c r="X676" s="915"/>
      <c r="Y676" s="916">
        <v>114</v>
      </c>
      <c r="Z676" s="916"/>
      <c r="AA676" s="916"/>
      <c r="AB676" s="916"/>
      <c r="AC676" s="916"/>
      <c r="AD676" s="916"/>
      <c r="AE676" s="917"/>
      <c r="AF676" s="836"/>
      <c r="AG676" s="839"/>
      <c r="AH676" s="836"/>
      <c r="AI676" s="836"/>
      <c r="AJ676" s="836"/>
      <c r="AK676" s="838"/>
      <c r="AL676" s="836"/>
      <c r="AM676" s="31"/>
      <c r="AN676" s="665"/>
      <c r="AO676" s="665"/>
      <c r="AP676" s="665"/>
      <c r="AQ676" s="665"/>
      <c r="AR676" s="665"/>
      <c r="AS676" s="665"/>
      <c r="AT676" s="665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3"/>
      <c r="BG676" s="425"/>
      <c r="BH676" s="425"/>
    </row>
    <row r="677" spans="1:60" s="436" customFormat="1" ht="16.5" customHeight="1">
      <c r="A677" s="922" t="s">
        <v>1052</v>
      </c>
      <c r="B677" s="922"/>
      <c r="C677" s="922"/>
      <c r="D677" s="922"/>
      <c r="E677" s="922"/>
      <c r="F677" s="983"/>
      <c r="G677" s="984"/>
      <c r="H677" s="984"/>
      <c r="I677" s="984"/>
      <c r="J677" s="984"/>
      <c r="K677" s="984"/>
      <c r="L677" s="984"/>
      <c r="M677" s="471"/>
      <c r="N677" s="471"/>
      <c r="O677" s="471"/>
      <c r="P677" s="133"/>
      <c r="Q677" s="133"/>
      <c r="R677" s="133"/>
      <c r="S677" s="133"/>
      <c r="T677" s="913">
        <v>165</v>
      </c>
      <c r="U677" s="914"/>
      <c r="V677" s="914"/>
      <c r="W677" s="914"/>
      <c r="X677" s="915"/>
      <c r="Y677" s="916"/>
      <c r="Z677" s="916"/>
      <c r="AA677" s="916"/>
      <c r="AB677" s="916"/>
      <c r="AC677" s="916"/>
      <c r="AD677" s="916"/>
      <c r="AE677" s="917"/>
      <c r="AF677" s="836"/>
      <c r="AG677" s="839"/>
      <c r="AH677" s="836"/>
      <c r="AI677" s="836"/>
      <c r="AJ677" s="836"/>
      <c r="AK677" s="838"/>
      <c r="AL677" s="836"/>
      <c r="AM677" s="31"/>
      <c r="AN677" s="665"/>
      <c r="AO677" s="665"/>
      <c r="AP677" s="665"/>
      <c r="AQ677" s="665"/>
      <c r="AR677" s="665"/>
      <c r="AS677" s="665"/>
      <c r="AT677" s="665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3"/>
      <c r="BG677" s="425"/>
      <c r="BH677" s="425"/>
    </row>
    <row r="678" spans="1:60" s="436" customFormat="1" ht="16.5" customHeight="1">
      <c r="A678" s="1014" t="s">
        <v>353</v>
      </c>
      <c r="B678" s="1015"/>
      <c r="C678" s="1015"/>
      <c r="D678" s="1015"/>
      <c r="E678" s="1016"/>
      <c r="F678" s="1009">
        <f>SUM(F670:L677)</f>
        <v>0</v>
      </c>
      <c r="G678" s="1010"/>
      <c r="H678" s="1010"/>
      <c r="I678" s="1010"/>
      <c r="J678" s="1010"/>
      <c r="K678" s="1010"/>
      <c r="L678" s="1010"/>
      <c r="M678" s="472"/>
      <c r="N678" s="472"/>
      <c r="O678" s="471"/>
      <c r="P678" s="133"/>
      <c r="Q678" s="133"/>
      <c r="R678" s="133"/>
      <c r="S678" s="133"/>
      <c r="T678" s="913">
        <v>166</v>
      </c>
      <c r="U678" s="914"/>
      <c r="V678" s="914"/>
      <c r="W678" s="914"/>
      <c r="X678" s="915"/>
      <c r="Y678" s="953">
        <f>B.Stanja!AY170</f>
        <v>361920</v>
      </c>
      <c r="Z678" s="953"/>
      <c r="AA678" s="953"/>
      <c r="AB678" s="953"/>
      <c r="AC678" s="953"/>
      <c r="AD678" s="953"/>
      <c r="AE678" s="987"/>
      <c r="AF678" s="836"/>
      <c r="AG678" s="839"/>
      <c r="AH678" s="836"/>
      <c r="AI678" s="836"/>
      <c r="AJ678" s="836"/>
      <c r="AK678" s="838"/>
      <c r="AL678" s="836"/>
      <c r="AM678" s="31"/>
      <c r="AN678" s="665"/>
      <c r="AO678" s="665"/>
      <c r="AP678" s="665"/>
      <c r="AQ678" s="665"/>
      <c r="AR678" s="665"/>
      <c r="AS678" s="665"/>
      <c r="AT678" s="665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3"/>
      <c r="BG678" s="425"/>
      <c r="BH678" s="425"/>
    </row>
    <row r="679" spans="1:60" s="436" customFormat="1" ht="16.5" customHeight="1">
      <c r="A679" s="922" t="s">
        <v>1053</v>
      </c>
      <c r="B679" s="922"/>
      <c r="C679" s="922"/>
      <c r="D679" s="922"/>
      <c r="E679" s="922"/>
      <c r="F679" s="983"/>
      <c r="G679" s="984"/>
      <c r="H679" s="984"/>
      <c r="I679" s="984"/>
      <c r="J679" s="984"/>
      <c r="K679" s="984"/>
      <c r="L679" s="984"/>
      <c r="M679" s="471"/>
      <c r="N679" s="471"/>
      <c r="O679" s="471"/>
      <c r="P679" s="133"/>
      <c r="Q679" s="133"/>
      <c r="R679" s="133"/>
      <c r="S679" s="133"/>
      <c r="T679" s="913">
        <v>167</v>
      </c>
      <c r="U679" s="914"/>
      <c r="V679" s="914"/>
      <c r="W679" s="914"/>
      <c r="X679" s="915"/>
      <c r="Y679" s="916"/>
      <c r="Z679" s="916"/>
      <c r="AA679" s="916"/>
      <c r="AB679" s="916"/>
      <c r="AC679" s="916"/>
      <c r="AD679" s="916"/>
      <c r="AE679" s="917"/>
      <c r="AF679" s="836"/>
      <c r="AG679" s="839"/>
      <c r="AH679" s="836"/>
      <c r="AI679" s="836"/>
      <c r="AJ679" s="836"/>
      <c r="AK679" s="838"/>
      <c r="AL679" s="836"/>
      <c r="AM679" s="31"/>
      <c r="AN679" s="665"/>
      <c r="AO679" s="665"/>
      <c r="AP679" s="665"/>
      <c r="AQ679" s="665"/>
      <c r="AR679" s="665"/>
      <c r="AS679" s="665"/>
      <c r="AT679" s="665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3"/>
      <c r="BG679" s="425"/>
      <c r="BH679" s="425"/>
    </row>
    <row r="680" spans="1:60" s="436" customFormat="1" ht="16.5" customHeight="1">
      <c r="A680" s="922" t="s">
        <v>1055</v>
      </c>
      <c r="B680" s="922"/>
      <c r="C680" s="922"/>
      <c r="D680" s="922"/>
      <c r="E680" s="922"/>
      <c r="F680" s="983"/>
      <c r="G680" s="984"/>
      <c r="H680" s="984"/>
      <c r="I680" s="984"/>
      <c r="J680" s="984"/>
      <c r="K680" s="984"/>
      <c r="L680" s="984"/>
      <c r="M680" s="471"/>
      <c r="N680" s="471"/>
      <c r="O680" s="471"/>
      <c r="P680" s="133"/>
      <c r="Q680" s="133"/>
      <c r="R680" s="133"/>
      <c r="S680" s="133"/>
      <c r="T680" s="913">
        <v>168</v>
      </c>
      <c r="U680" s="914"/>
      <c r="V680" s="914"/>
      <c r="W680" s="914"/>
      <c r="X680" s="915"/>
      <c r="Y680" s="953">
        <f>B.Stanja!AY172</f>
        <v>361920</v>
      </c>
      <c r="Z680" s="953"/>
      <c r="AA680" s="953"/>
      <c r="AB680" s="953"/>
      <c r="AC680" s="953"/>
      <c r="AD680" s="953"/>
      <c r="AE680" s="987"/>
      <c r="AF680" s="836"/>
      <c r="AG680" s="839"/>
      <c r="AH680" s="836"/>
      <c r="AI680" s="836"/>
      <c r="AJ680" s="836"/>
      <c r="AK680" s="838"/>
      <c r="AL680" s="836"/>
      <c r="AM680" s="31"/>
      <c r="AN680" s="665"/>
      <c r="AO680" s="665"/>
      <c r="AP680" s="665"/>
      <c r="AQ680" s="665"/>
      <c r="AR680" s="665"/>
      <c r="AS680" s="665"/>
      <c r="AT680" s="665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3"/>
      <c r="BG680" s="425"/>
      <c r="BH680" s="425"/>
    </row>
    <row r="681" spans="1:60" s="436" customFormat="1" ht="16.5" customHeight="1">
      <c r="A681" s="922" t="s">
        <v>1056</v>
      </c>
      <c r="B681" s="922"/>
      <c r="C681" s="922"/>
      <c r="D681" s="922"/>
      <c r="E681" s="922"/>
      <c r="F681" s="983">
        <v>2660.24</v>
      </c>
      <c r="G681" s="984"/>
      <c r="H681" s="984"/>
      <c r="I681" s="984"/>
      <c r="J681" s="984"/>
      <c r="K681" s="984"/>
      <c r="L681" s="984"/>
      <c r="M681" s="471"/>
      <c r="N681" s="471"/>
      <c r="O681" s="471"/>
      <c r="P681" s="133"/>
      <c r="Q681" s="133"/>
      <c r="R681" s="133"/>
      <c r="S681" s="185"/>
      <c r="T681" s="794"/>
      <c r="U681" s="794"/>
      <c r="V681" s="794"/>
      <c r="W681" s="794"/>
      <c r="X681" s="794"/>
      <c r="Y681" s="795"/>
      <c r="Z681" s="795"/>
      <c r="AA681" s="795"/>
      <c r="AB681" s="795"/>
      <c r="AC681" s="795"/>
      <c r="AD681" s="795"/>
      <c r="AE681" s="795"/>
      <c r="AF681" s="184"/>
      <c r="AG681" s="133"/>
      <c r="AH681" s="31"/>
      <c r="AI681" s="31"/>
      <c r="AJ681" s="31"/>
      <c r="AK681" s="39"/>
      <c r="AL681" s="31"/>
      <c r="AM681" s="31"/>
      <c r="AN681" s="665"/>
      <c r="AO681" s="665"/>
      <c r="AP681" s="665"/>
      <c r="AQ681" s="665"/>
      <c r="AR681" s="665"/>
      <c r="AS681" s="665"/>
      <c r="AT681" s="665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3"/>
      <c r="BG681" s="425"/>
      <c r="BH681" s="425"/>
    </row>
    <row r="682" spans="1:60" s="436" customFormat="1" ht="16.5" customHeight="1">
      <c r="A682" s="922" t="s">
        <v>1057</v>
      </c>
      <c r="B682" s="922"/>
      <c r="C682" s="922"/>
      <c r="D682" s="922"/>
      <c r="E682" s="922"/>
      <c r="F682" s="983">
        <v>0</v>
      </c>
      <c r="G682" s="984"/>
      <c r="H682" s="984"/>
      <c r="I682" s="984"/>
      <c r="J682" s="984"/>
      <c r="K682" s="984"/>
      <c r="L682" s="984"/>
      <c r="M682" s="471"/>
      <c r="N682" s="471"/>
      <c r="O682" s="471"/>
      <c r="P682" s="133"/>
      <c r="Q682" s="133"/>
      <c r="R682" s="133"/>
      <c r="S682" s="185"/>
      <c r="T682" s="410"/>
      <c r="U682" s="410"/>
      <c r="V682" s="410"/>
      <c r="W682" s="410"/>
      <c r="X682" s="410"/>
      <c r="Y682" s="1132">
        <f>B.Stanja!AY174</f>
        <v>0</v>
      </c>
      <c r="Z682" s="1132"/>
      <c r="AA682" s="1132"/>
      <c r="AB682" s="1132"/>
      <c r="AC682" s="1132"/>
      <c r="AD682" s="1132"/>
      <c r="AE682" s="1132"/>
      <c r="AF682" s="184"/>
      <c r="AG682" s="133"/>
      <c r="AH682" s="31"/>
      <c r="AI682" s="31"/>
      <c r="AJ682" s="31"/>
      <c r="AK682" s="39"/>
      <c r="AL682" s="31"/>
      <c r="AM682" s="31"/>
      <c r="AN682" s="665"/>
      <c r="AO682" s="665"/>
      <c r="AP682" s="665"/>
      <c r="AQ682" s="665"/>
      <c r="AR682" s="665"/>
      <c r="AS682" s="665"/>
      <c r="AT682" s="665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3"/>
      <c r="BG682" s="425"/>
      <c r="BH682" s="425"/>
    </row>
    <row r="683" spans="1:60" s="436" customFormat="1" ht="16.5" customHeight="1">
      <c r="A683" s="922" t="s">
        <v>1058</v>
      </c>
      <c r="B683" s="922"/>
      <c r="C683" s="922"/>
      <c r="D683" s="922"/>
      <c r="E683" s="922"/>
      <c r="F683" s="983"/>
      <c r="G683" s="984"/>
      <c r="H683" s="984"/>
      <c r="I683" s="984"/>
      <c r="J683" s="984"/>
      <c r="K683" s="984"/>
      <c r="L683" s="984"/>
      <c r="M683" s="471"/>
      <c r="N683" s="471"/>
      <c r="O683" s="471"/>
      <c r="P683" s="133"/>
      <c r="Q683" s="133"/>
      <c r="R683" s="133"/>
      <c r="S683" s="185"/>
      <c r="T683" s="796">
        <f>IF(Y682=0,0,"PAŽNJA! Provjerite zbir aktive i pasive za PRETHODNU godinu, razlika = "&amp;Y682)</f>
        <v>0</v>
      </c>
      <c r="U683" s="410"/>
      <c r="V683" s="410"/>
      <c r="W683" s="410"/>
      <c r="X683" s="410"/>
      <c r="Y683" s="184"/>
      <c r="Z683" s="184"/>
      <c r="AA683" s="184"/>
      <c r="AB683" s="184"/>
      <c r="AC683" s="184"/>
      <c r="AD683" s="184"/>
      <c r="AE683" s="184"/>
      <c r="AF683" s="184"/>
      <c r="AG683" s="185"/>
      <c r="AH683" s="184"/>
      <c r="AI683" s="184"/>
      <c r="AJ683" s="184"/>
      <c r="AK683" s="408"/>
      <c r="AL683" s="184"/>
      <c r="AM683" s="184"/>
      <c r="AN683" s="786"/>
      <c r="AO683" s="786"/>
      <c r="AP683" s="786"/>
      <c r="AQ683" s="786"/>
      <c r="AR683" s="786"/>
      <c r="AS683" s="786"/>
      <c r="AT683" s="786"/>
      <c r="AU683" s="184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3"/>
      <c r="BG683" s="425"/>
      <c r="BH683" s="425"/>
    </row>
    <row r="684" spans="1:60" s="436" customFormat="1" ht="16.5" customHeight="1">
      <c r="A684" s="1014" t="s">
        <v>354</v>
      </c>
      <c r="B684" s="1015"/>
      <c r="C684" s="1015"/>
      <c r="D684" s="1015"/>
      <c r="E684" s="1016"/>
      <c r="F684" s="1009">
        <f>SUM(F679:L683)</f>
        <v>2660.24</v>
      </c>
      <c r="G684" s="1010"/>
      <c r="H684" s="1010"/>
      <c r="I684" s="1010"/>
      <c r="J684" s="1010"/>
      <c r="K684" s="1010"/>
      <c r="L684" s="1010"/>
      <c r="M684" s="472"/>
      <c r="N684" s="472"/>
      <c r="O684" s="471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31"/>
      <c r="AA684" s="47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665"/>
      <c r="AO684" s="665"/>
      <c r="AP684" s="665"/>
      <c r="AQ684" s="665"/>
      <c r="AR684" s="665"/>
      <c r="AS684" s="665"/>
      <c r="AT684" s="665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3"/>
      <c r="BG684" s="425"/>
      <c r="BH684" s="425"/>
    </row>
    <row r="685" spans="1:60" s="436" customFormat="1" ht="16.5" customHeight="1">
      <c r="A685" s="922" t="s">
        <v>1186</v>
      </c>
      <c r="B685" s="922"/>
      <c r="C685" s="922"/>
      <c r="D685" s="922"/>
      <c r="E685" s="922"/>
      <c r="F685" s="983"/>
      <c r="G685" s="984"/>
      <c r="H685" s="984"/>
      <c r="I685" s="984"/>
      <c r="J685" s="984"/>
      <c r="K685" s="984"/>
      <c r="L685" s="984"/>
      <c r="M685" s="471"/>
      <c r="N685" s="471"/>
      <c r="O685" s="471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31"/>
      <c r="AA685" s="47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665"/>
      <c r="AO685" s="665"/>
      <c r="AP685" s="665"/>
      <c r="AQ685" s="665"/>
      <c r="AR685" s="665"/>
      <c r="AS685" s="665"/>
      <c r="AT685" s="665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3"/>
      <c r="BG685" s="425"/>
      <c r="BH685" s="425"/>
    </row>
    <row r="686" spans="1:60" s="436" customFormat="1" ht="16.5" customHeight="1">
      <c r="A686" s="922" t="s">
        <v>1188</v>
      </c>
      <c r="B686" s="922"/>
      <c r="C686" s="922"/>
      <c r="D686" s="922"/>
      <c r="E686" s="922"/>
      <c r="F686" s="983"/>
      <c r="G686" s="984"/>
      <c r="H686" s="984"/>
      <c r="I686" s="984"/>
      <c r="J686" s="984"/>
      <c r="K686" s="984"/>
      <c r="L686" s="984"/>
      <c r="M686" s="471"/>
      <c r="N686" s="471"/>
      <c r="O686" s="471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31"/>
      <c r="AA686" s="47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133"/>
      <c r="AP686" s="31"/>
      <c r="AQ686" s="31"/>
      <c r="AR686" s="31"/>
      <c r="AS686" s="39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3"/>
      <c r="BG686" s="425"/>
      <c r="BH686" s="425"/>
    </row>
    <row r="687" spans="1:60" s="436" customFormat="1" ht="16.5" customHeight="1">
      <c r="A687" s="922" t="s">
        <v>1190</v>
      </c>
      <c r="B687" s="922"/>
      <c r="C687" s="922"/>
      <c r="D687" s="922"/>
      <c r="E687" s="922"/>
      <c r="F687" s="983"/>
      <c r="G687" s="984"/>
      <c r="H687" s="984"/>
      <c r="I687" s="984"/>
      <c r="J687" s="984"/>
      <c r="K687" s="984"/>
      <c r="L687" s="984"/>
      <c r="M687" s="471"/>
      <c r="N687" s="471"/>
      <c r="O687" s="471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31"/>
      <c r="AA687" s="47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133"/>
      <c r="AP687" s="31"/>
      <c r="AQ687" s="31"/>
      <c r="AR687" s="31"/>
      <c r="AS687" s="39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3"/>
      <c r="BG687" s="425"/>
      <c r="BH687" s="425"/>
    </row>
    <row r="688" spans="1:60" s="436" customFormat="1" ht="16.5" customHeight="1">
      <c r="A688" s="922" t="s">
        <v>1192</v>
      </c>
      <c r="B688" s="922"/>
      <c r="C688" s="922"/>
      <c r="D688" s="922"/>
      <c r="E688" s="922"/>
      <c r="F688" s="983"/>
      <c r="G688" s="984"/>
      <c r="H688" s="984"/>
      <c r="I688" s="984"/>
      <c r="J688" s="984"/>
      <c r="K688" s="984"/>
      <c r="L688" s="984"/>
      <c r="M688" s="471"/>
      <c r="N688" s="471"/>
      <c r="O688" s="471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31"/>
      <c r="AA688" s="47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133"/>
      <c r="AP688" s="31"/>
      <c r="AQ688" s="31"/>
      <c r="AR688" s="31"/>
      <c r="AS688" s="39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3"/>
      <c r="BG688" s="425"/>
      <c r="BH688" s="425"/>
    </row>
    <row r="689" spans="1:60" s="436" customFormat="1" ht="16.5" customHeight="1">
      <c r="A689" s="922" t="s">
        <v>1257</v>
      </c>
      <c r="B689" s="922"/>
      <c r="C689" s="922"/>
      <c r="D689" s="922"/>
      <c r="E689" s="922"/>
      <c r="F689" s="983"/>
      <c r="G689" s="984"/>
      <c r="H689" s="984"/>
      <c r="I689" s="984"/>
      <c r="J689" s="984"/>
      <c r="K689" s="984"/>
      <c r="L689" s="984"/>
      <c r="M689" s="471"/>
      <c r="N689" s="471"/>
      <c r="O689" s="471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31"/>
      <c r="AA689" s="47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133"/>
      <c r="AP689" s="31"/>
      <c r="AQ689" s="31"/>
      <c r="AR689" s="31"/>
      <c r="AS689" s="39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3"/>
      <c r="BG689" s="425"/>
      <c r="BH689" s="425"/>
    </row>
    <row r="690" spans="1:60" s="436" customFormat="1" ht="16.5" customHeight="1">
      <c r="A690" s="1014" t="s">
        <v>129</v>
      </c>
      <c r="B690" s="1015"/>
      <c r="C690" s="1015"/>
      <c r="D690" s="1015"/>
      <c r="E690" s="1016"/>
      <c r="F690" s="1009">
        <f>SUM(F685:L689)</f>
        <v>0</v>
      </c>
      <c r="G690" s="1010"/>
      <c r="H690" s="1010"/>
      <c r="I690" s="1010"/>
      <c r="J690" s="1010"/>
      <c r="K690" s="1010"/>
      <c r="L690" s="1010"/>
      <c r="M690" s="472"/>
      <c r="N690" s="472"/>
      <c r="O690" s="471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31"/>
      <c r="AA690" s="47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133"/>
      <c r="AP690" s="31"/>
      <c r="AQ690" s="31"/>
      <c r="AR690" s="31"/>
      <c r="AS690" s="39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3"/>
      <c r="BG690" s="425"/>
      <c r="BH690" s="425"/>
    </row>
    <row r="691" spans="1:60" s="436" customFormat="1" ht="16.5" customHeight="1">
      <c r="A691" s="922" t="s">
        <v>1195</v>
      </c>
      <c r="B691" s="922"/>
      <c r="C691" s="922"/>
      <c r="D691" s="922"/>
      <c r="E691" s="922"/>
      <c r="F691" s="983"/>
      <c r="G691" s="984"/>
      <c r="H691" s="984"/>
      <c r="I691" s="984"/>
      <c r="J691" s="984"/>
      <c r="K691" s="984"/>
      <c r="L691" s="984"/>
      <c r="M691" s="471"/>
      <c r="N691" s="471"/>
      <c r="O691" s="471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31"/>
      <c r="AA691" s="47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133"/>
      <c r="AP691" s="31"/>
      <c r="AQ691" s="31"/>
      <c r="AR691" s="31"/>
      <c r="AS691" s="39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3"/>
      <c r="BG691" s="425"/>
      <c r="BH691" s="425"/>
    </row>
    <row r="692" spans="1:60" s="436" customFormat="1" ht="16.5" customHeight="1">
      <c r="A692" s="922" t="s">
        <v>1197</v>
      </c>
      <c r="B692" s="922"/>
      <c r="C692" s="922"/>
      <c r="D692" s="922"/>
      <c r="E692" s="922"/>
      <c r="F692" s="983"/>
      <c r="G692" s="984"/>
      <c r="H692" s="984"/>
      <c r="I692" s="984"/>
      <c r="J692" s="984"/>
      <c r="K692" s="984"/>
      <c r="L692" s="984"/>
      <c r="M692" s="471"/>
      <c r="N692" s="471"/>
      <c r="O692" s="471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31"/>
      <c r="AA692" s="47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133"/>
      <c r="AP692" s="31"/>
      <c r="AQ692" s="31"/>
      <c r="AR692" s="31"/>
      <c r="AS692" s="39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3"/>
      <c r="BG692" s="425"/>
      <c r="BH692" s="425"/>
    </row>
    <row r="693" spans="1:60" s="436" customFormat="1" ht="16.5" customHeight="1">
      <c r="A693" s="922" t="s">
        <v>1199</v>
      </c>
      <c r="B693" s="922"/>
      <c r="C693" s="922"/>
      <c r="D693" s="922"/>
      <c r="E693" s="922"/>
      <c r="F693" s="983"/>
      <c r="G693" s="984"/>
      <c r="H693" s="984"/>
      <c r="I693" s="984"/>
      <c r="J693" s="984"/>
      <c r="K693" s="984"/>
      <c r="L693" s="984"/>
      <c r="M693" s="471"/>
      <c r="N693" s="471"/>
      <c r="O693" s="471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31"/>
      <c r="AA693" s="47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133"/>
      <c r="AP693" s="31"/>
      <c r="AQ693" s="31"/>
      <c r="AR693" s="31"/>
      <c r="AS693" s="39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3"/>
      <c r="BG693" s="425"/>
      <c r="BH693" s="425"/>
    </row>
    <row r="694" spans="1:60" s="436" customFormat="1" ht="16.5" customHeight="1">
      <c r="A694" s="922" t="s">
        <v>1201</v>
      </c>
      <c r="B694" s="922"/>
      <c r="C694" s="922"/>
      <c r="D694" s="922"/>
      <c r="E694" s="922"/>
      <c r="F694" s="983"/>
      <c r="G694" s="984"/>
      <c r="H694" s="984"/>
      <c r="I694" s="984"/>
      <c r="J694" s="984"/>
      <c r="K694" s="984"/>
      <c r="L694" s="984"/>
      <c r="M694" s="471"/>
      <c r="N694" s="471"/>
      <c r="O694" s="471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31"/>
      <c r="AA694" s="47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133"/>
      <c r="AP694" s="31"/>
      <c r="AQ694" s="31"/>
      <c r="AR694" s="31"/>
      <c r="AS694" s="39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3"/>
      <c r="BG694" s="425"/>
      <c r="BH694" s="425"/>
    </row>
    <row r="695" spans="1:60" s="436" customFormat="1" ht="16.5" customHeight="1">
      <c r="A695" s="922" t="s">
        <v>1203</v>
      </c>
      <c r="B695" s="922"/>
      <c r="C695" s="922"/>
      <c r="D695" s="922"/>
      <c r="E695" s="922"/>
      <c r="F695" s="983"/>
      <c r="G695" s="984"/>
      <c r="H695" s="984"/>
      <c r="I695" s="984"/>
      <c r="J695" s="984"/>
      <c r="K695" s="984"/>
      <c r="L695" s="984"/>
      <c r="M695" s="471"/>
      <c r="N695" s="471"/>
      <c r="O695" s="471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31"/>
      <c r="AA695" s="47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133"/>
      <c r="AP695" s="31"/>
      <c r="AQ695" s="31"/>
      <c r="AR695" s="31"/>
      <c r="AS695" s="39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3"/>
      <c r="BG695" s="425"/>
      <c r="BH695" s="425"/>
    </row>
    <row r="696" spans="1:60" s="436" customFormat="1" ht="16.5" customHeight="1">
      <c r="A696" s="922" t="s">
        <v>1205</v>
      </c>
      <c r="B696" s="922"/>
      <c r="C696" s="922"/>
      <c r="D696" s="922"/>
      <c r="E696" s="922"/>
      <c r="F696" s="983"/>
      <c r="G696" s="984"/>
      <c r="H696" s="984"/>
      <c r="I696" s="984"/>
      <c r="J696" s="984"/>
      <c r="K696" s="984"/>
      <c r="L696" s="984"/>
      <c r="M696" s="471"/>
      <c r="N696" s="471"/>
      <c r="O696" s="471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31"/>
      <c r="AA696" s="47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133"/>
      <c r="AP696" s="31"/>
      <c r="AQ696" s="31"/>
      <c r="AR696" s="31"/>
      <c r="AS696" s="39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3"/>
      <c r="BG696" s="425"/>
      <c r="BH696" s="425"/>
    </row>
    <row r="697" spans="1:60" s="436" customFormat="1" ht="16.5" customHeight="1">
      <c r="A697" s="922" t="s">
        <v>1207</v>
      </c>
      <c r="B697" s="922"/>
      <c r="C697" s="922"/>
      <c r="D697" s="922"/>
      <c r="E697" s="922"/>
      <c r="F697" s="983"/>
      <c r="G697" s="984"/>
      <c r="H697" s="984"/>
      <c r="I697" s="984"/>
      <c r="J697" s="984"/>
      <c r="K697" s="984"/>
      <c r="L697" s="984"/>
      <c r="M697" s="471"/>
      <c r="N697" s="471"/>
      <c r="O697" s="471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31"/>
      <c r="AA697" s="47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133"/>
      <c r="AP697" s="31"/>
      <c r="AQ697" s="31"/>
      <c r="AR697" s="31"/>
      <c r="AS697" s="39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3"/>
      <c r="BG697" s="425"/>
      <c r="BH697" s="425"/>
    </row>
    <row r="698" spans="1:60" s="436" customFormat="1" ht="16.5" customHeight="1">
      <c r="A698" s="922" t="s">
        <v>1209</v>
      </c>
      <c r="B698" s="922"/>
      <c r="C698" s="922"/>
      <c r="D698" s="922"/>
      <c r="E698" s="922"/>
      <c r="F698" s="983"/>
      <c r="G698" s="984"/>
      <c r="H698" s="984"/>
      <c r="I698" s="984"/>
      <c r="J698" s="984"/>
      <c r="K698" s="984"/>
      <c r="L698" s="984"/>
      <c r="M698" s="471"/>
      <c r="N698" s="471"/>
      <c r="O698" s="471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31"/>
      <c r="AA698" s="47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133"/>
      <c r="AP698" s="31"/>
      <c r="AQ698" s="31"/>
      <c r="AR698" s="31"/>
      <c r="AS698" s="39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3"/>
      <c r="BG698" s="425"/>
      <c r="BH698" s="425"/>
    </row>
    <row r="699" spans="1:60" s="436" customFormat="1" ht="16.5" customHeight="1">
      <c r="A699" s="922" t="s">
        <v>1211</v>
      </c>
      <c r="B699" s="922"/>
      <c r="C699" s="922"/>
      <c r="D699" s="922"/>
      <c r="E699" s="922"/>
      <c r="F699" s="983"/>
      <c r="G699" s="984"/>
      <c r="H699" s="984"/>
      <c r="I699" s="984"/>
      <c r="J699" s="984"/>
      <c r="K699" s="984"/>
      <c r="L699" s="984"/>
      <c r="M699" s="471"/>
      <c r="N699" s="471"/>
      <c r="O699" s="471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31"/>
      <c r="AA699" s="47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133"/>
      <c r="AP699" s="31"/>
      <c r="AQ699" s="31"/>
      <c r="AR699" s="31"/>
      <c r="AS699" s="39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3"/>
      <c r="BG699" s="425"/>
      <c r="BH699" s="425"/>
    </row>
    <row r="700" spans="1:60" s="436" customFormat="1" ht="16.5" customHeight="1">
      <c r="A700" s="1014" t="s">
        <v>130</v>
      </c>
      <c r="B700" s="1015"/>
      <c r="C700" s="1015"/>
      <c r="D700" s="1015"/>
      <c r="E700" s="1016"/>
      <c r="F700" s="1009">
        <f>SUM(F691:L699)</f>
        <v>0</v>
      </c>
      <c r="G700" s="1010"/>
      <c r="H700" s="1010"/>
      <c r="I700" s="1010"/>
      <c r="J700" s="1010"/>
      <c r="K700" s="1010"/>
      <c r="L700" s="1010"/>
      <c r="M700" s="472"/>
      <c r="N700" s="472"/>
      <c r="O700" s="471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31"/>
      <c r="AA700" s="47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133"/>
      <c r="AP700" s="31"/>
      <c r="AQ700" s="31"/>
      <c r="AR700" s="31"/>
      <c r="AS700" s="39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3"/>
      <c r="BG700" s="425"/>
      <c r="BH700" s="425"/>
    </row>
    <row r="701" spans="1:60" s="436" customFormat="1" ht="16.5" customHeight="1">
      <c r="A701" s="922" t="s">
        <v>297</v>
      </c>
      <c r="B701" s="922"/>
      <c r="C701" s="922"/>
      <c r="D701" s="922"/>
      <c r="E701" s="922"/>
      <c r="F701" s="983"/>
      <c r="G701" s="984"/>
      <c r="H701" s="984"/>
      <c r="I701" s="984"/>
      <c r="J701" s="984"/>
      <c r="K701" s="984"/>
      <c r="L701" s="984"/>
      <c r="M701" s="471"/>
      <c r="N701" s="471"/>
      <c r="O701" s="471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31"/>
      <c r="AA701" s="47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133"/>
      <c r="AP701" s="31"/>
      <c r="AQ701" s="31"/>
      <c r="AR701" s="31"/>
      <c r="AS701" s="39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3"/>
      <c r="BG701" s="425"/>
      <c r="BH701" s="425"/>
    </row>
    <row r="702" spans="1:60" s="436" customFormat="1" ht="16.5" customHeight="1">
      <c r="A702" s="922" t="s">
        <v>298</v>
      </c>
      <c r="B702" s="922"/>
      <c r="C702" s="922"/>
      <c r="D702" s="922"/>
      <c r="E702" s="922"/>
      <c r="F702" s="983"/>
      <c r="G702" s="984"/>
      <c r="H702" s="984"/>
      <c r="I702" s="984"/>
      <c r="J702" s="984"/>
      <c r="K702" s="984"/>
      <c r="L702" s="984"/>
      <c r="M702" s="471"/>
      <c r="N702" s="471"/>
      <c r="O702" s="471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31"/>
      <c r="AA702" s="47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133"/>
      <c r="AP702" s="31"/>
      <c r="AQ702" s="31"/>
      <c r="AR702" s="31"/>
      <c r="AS702" s="39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3"/>
      <c r="BG702" s="425"/>
      <c r="BH702" s="425"/>
    </row>
    <row r="703" spans="1:60" s="436" customFormat="1" ht="16.5" customHeight="1">
      <c r="A703" s="922" t="s">
        <v>1215</v>
      </c>
      <c r="B703" s="922"/>
      <c r="C703" s="922"/>
      <c r="D703" s="922"/>
      <c r="E703" s="922"/>
      <c r="F703" s="983"/>
      <c r="G703" s="984"/>
      <c r="H703" s="984"/>
      <c r="I703" s="984"/>
      <c r="J703" s="984"/>
      <c r="K703" s="984"/>
      <c r="L703" s="984"/>
      <c r="M703" s="471"/>
      <c r="N703" s="471"/>
      <c r="O703" s="471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31"/>
      <c r="AA703" s="47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133"/>
      <c r="AP703" s="31"/>
      <c r="AQ703" s="31"/>
      <c r="AR703" s="31"/>
      <c r="AS703" s="39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3"/>
      <c r="BG703" s="425"/>
      <c r="BH703" s="425"/>
    </row>
    <row r="704" spans="1:60" s="436" customFormat="1" ht="15">
      <c r="A704" s="922" t="s">
        <v>1217</v>
      </c>
      <c r="B704" s="922"/>
      <c r="C704" s="922"/>
      <c r="D704" s="922"/>
      <c r="E704" s="922"/>
      <c r="F704" s="983"/>
      <c r="G704" s="984"/>
      <c r="H704" s="984"/>
      <c r="I704" s="984"/>
      <c r="J704" s="984"/>
      <c r="K704" s="984"/>
      <c r="L704" s="984"/>
      <c r="M704" s="471"/>
      <c r="N704" s="471"/>
      <c r="O704" s="471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31"/>
      <c r="AA704" s="47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133"/>
      <c r="AP704" s="31"/>
      <c r="AQ704" s="31"/>
      <c r="AR704" s="31"/>
      <c r="AS704" s="39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3"/>
      <c r="BG704" s="425"/>
      <c r="BH704" s="425"/>
    </row>
    <row r="705" spans="1:60" s="436" customFormat="1" ht="15">
      <c r="A705" s="922" t="s">
        <v>1219</v>
      </c>
      <c r="B705" s="922"/>
      <c r="C705" s="922"/>
      <c r="D705" s="922"/>
      <c r="E705" s="922"/>
      <c r="F705" s="983"/>
      <c r="G705" s="984"/>
      <c r="H705" s="984"/>
      <c r="I705" s="984"/>
      <c r="J705" s="984"/>
      <c r="K705" s="984"/>
      <c r="L705" s="984"/>
      <c r="M705" s="471"/>
      <c r="N705" s="471"/>
      <c r="O705" s="471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31"/>
      <c r="AA705" s="47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133"/>
      <c r="AP705" s="31"/>
      <c r="AQ705" s="31"/>
      <c r="AR705" s="31"/>
      <c r="AS705" s="39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3"/>
      <c r="BG705" s="425"/>
      <c r="BH705" s="425"/>
    </row>
    <row r="706" spans="1:60" s="436" customFormat="1" ht="15">
      <c r="A706" s="922" t="s">
        <v>1221</v>
      </c>
      <c r="B706" s="922"/>
      <c r="C706" s="922"/>
      <c r="D706" s="922"/>
      <c r="E706" s="922"/>
      <c r="F706" s="983"/>
      <c r="G706" s="984"/>
      <c r="H706" s="984"/>
      <c r="I706" s="984"/>
      <c r="J706" s="984"/>
      <c r="K706" s="984"/>
      <c r="L706" s="984"/>
      <c r="M706" s="471"/>
      <c r="N706" s="471"/>
      <c r="O706" s="471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31"/>
      <c r="AA706" s="47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133"/>
      <c r="AP706" s="31"/>
      <c r="AQ706" s="31"/>
      <c r="AR706" s="31"/>
      <c r="AS706" s="39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3"/>
      <c r="BG706" s="425"/>
      <c r="BH706" s="425"/>
    </row>
    <row r="707" spans="1:60" s="436" customFormat="1" ht="15">
      <c r="A707" s="922" t="s">
        <v>1223</v>
      </c>
      <c r="B707" s="922"/>
      <c r="C707" s="922"/>
      <c r="D707" s="922"/>
      <c r="E707" s="922"/>
      <c r="F707" s="983">
        <v>825.12</v>
      </c>
      <c r="G707" s="984"/>
      <c r="H707" s="984"/>
      <c r="I707" s="984"/>
      <c r="J707" s="984"/>
      <c r="K707" s="984"/>
      <c r="L707" s="984"/>
      <c r="M707" s="471"/>
      <c r="N707" s="471"/>
      <c r="O707" s="471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31"/>
      <c r="AA707" s="47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133"/>
      <c r="AP707" s="31"/>
      <c r="AQ707" s="31"/>
      <c r="AR707" s="31"/>
      <c r="AS707" s="39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3"/>
      <c r="BG707" s="425"/>
      <c r="BH707" s="425"/>
    </row>
    <row r="708" spans="1:60" s="436" customFormat="1" ht="15">
      <c r="A708" s="922" t="s">
        <v>1225</v>
      </c>
      <c r="B708" s="922"/>
      <c r="C708" s="922"/>
      <c r="D708" s="922"/>
      <c r="E708" s="922"/>
      <c r="F708" s="983">
        <v>99.94</v>
      </c>
      <c r="G708" s="984"/>
      <c r="H708" s="984"/>
      <c r="I708" s="984"/>
      <c r="J708" s="984"/>
      <c r="K708" s="984"/>
      <c r="L708" s="984"/>
      <c r="M708" s="471"/>
      <c r="N708" s="471"/>
      <c r="O708" s="471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31"/>
      <c r="AA708" s="47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133"/>
      <c r="AP708" s="31"/>
      <c r="AQ708" s="31"/>
      <c r="AR708" s="31"/>
      <c r="AS708" s="39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3"/>
      <c r="BG708" s="425"/>
      <c r="BH708" s="425"/>
    </row>
    <row r="709" spans="1:60" s="436" customFormat="1" ht="15">
      <c r="A709" s="922" t="s">
        <v>1227</v>
      </c>
      <c r="B709" s="922"/>
      <c r="C709" s="922"/>
      <c r="D709" s="922"/>
      <c r="E709" s="922"/>
      <c r="F709" s="983">
        <v>310.79000000000002</v>
      </c>
      <c r="G709" s="984"/>
      <c r="H709" s="984"/>
      <c r="I709" s="984"/>
      <c r="J709" s="984"/>
      <c r="K709" s="984"/>
      <c r="L709" s="984"/>
      <c r="M709" s="471"/>
      <c r="N709" s="471"/>
      <c r="O709" s="471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31"/>
      <c r="AA709" s="47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133"/>
      <c r="AP709" s="31"/>
      <c r="AQ709" s="31"/>
      <c r="AR709" s="31"/>
      <c r="AS709" s="39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3"/>
      <c r="BG709" s="425"/>
      <c r="BH709" s="425"/>
    </row>
    <row r="710" spans="1:60" s="436" customFormat="1" ht="15">
      <c r="A710" s="922" t="s">
        <v>1229</v>
      </c>
      <c r="B710" s="922"/>
      <c r="C710" s="922"/>
      <c r="D710" s="922"/>
      <c r="E710" s="922"/>
      <c r="F710" s="983"/>
      <c r="G710" s="984"/>
      <c r="H710" s="984"/>
      <c r="I710" s="984"/>
      <c r="J710" s="984"/>
      <c r="K710" s="984"/>
      <c r="L710" s="984"/>
      <c r="M710" s="471"/>
      <c r="N710" s="471"/>
      <c r="O710" s="471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31"/>
      <c r="AA710" s="47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133"/>
      <c r="AP710" s="31"/>
      <c r="AQ710" s="31"/>
      <c r="AR710" s="31"/>
      <c r="AS710" s="39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3"/>
      <c r="BG710" s="425"/>
      <c r="BH710" s="425"/>
    </row>
    <row r="711" spans="1:60" s="436" customFormat="1" ht="15">
      <c r="A711" s="1014" t="s">
        <v>1070</v>
      </c>
      <c r="B711" s="1015"/>
      <c r="C711" s="1015"/>
      <c r="D711" s="1015"/>
      <c r="E711" s="1016"/>
      <c r="F711" s="1009">
        <f>SUM(F701:L710)</f>
        <v>1235.8499999999999</v>
      </c>
      <c r="G711" s="1010"/>
      <c r="H711" s="1010"/>
      <c r="I711" s="1010"/>
      <c r="J711" s="1010"/>
      <c r="K711" s="1010"/>
      <c r="L711" s="1010"/>
      <c r="M711" s="472"/>
      <c r="N711" s="472"/>
      <c r="O711" s="471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31"/>
      <c r="AA711" s="47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133"/>
      <c r="AP711" s="31"/>
      <c r="AQ711" s="31"/>
      <c r="AR711" s="31"/>
      <c r="AS711" s="39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3"/>
      <c r="BG711" s="425"/>
      <c r="BH711" s="425"/>
    </row>
    <row r="712" spans="1:60" s="436" customFormat="1" ht="15">
      <c r="A712" s="922" t="s">
        <v>1231</v>
      </c>
      <c r="B712" s="922"/>
      <c r="C712" s="922"/>
      <c r="D712" s="922"/>
      <c r="E712" s="922"/>
      <c r="F712" s="983"/>
      <c r="G712" s="984"/>
      <c r="H712" s="984"/>
      <c r="I712" s="984"/>
      <c r="J712" s="984"/>
      <c r="K712" s="984"/>
      <c r="L712" s="984"/>
      <c r="M712" s="471"/>
      <c r="N712" s="471"/>
      <c r="O712" s="471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31"/>
      <c r="AA712" s="47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133"/>
      <c r="AP712" s="31"/>
      <c r="AQ712" s="31"/>
      <c r="AR712" s="31"/>
      <c r="AS712" s="39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3"/>
      <c r="BG712" s="425"/>
      <c r="BH712" s="425"/>
    </row>
    <row r="713" spans="1:60" s="436" customFormat="1" ht="15">
      <c r="A713" s="922" t="s">
        <v>1232</v>
      </c>
      <c r="B713" s="922"/>
      <c r="C713" s="922"/>
      <c r="D713" s="922"/>
      <c r="E713" s="922"/>
      <c r="F713" s="983"/>
      <c r="G713" s="984"/>
      <c r="H713" s="984"/>
      <c r="I713" s="984"/>
      <c r="J713" s="984"/>
      <c r="K713" s="984"/>
      <c r="L713" s="984"/>
      <c r="M713" s="471"/>
      <c r="N713" s="471"/>
      <c r="O713" s="471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31"/>
      <c r="AA713" s="47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133"/>
      <c r="AP713" s="31"/>
      <c r="AQ713" s="31"/>
      <c r="AR713" s="31"/>
      <c r="AS713" s="39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3"/>
      <c r="BG713" s="425"/>
      <c r="BH713" s="425"/>
    </row>
    <row r="714" spans="1:60" s="436" customFormat="1" ht="15">
      <c r="A714" s="922" t="s">
        <v>1233</v>
      </c>
      <c r="B714" s="922"/>
      <c r="C714" s="922"/>
      <c r="D714" s="922"/>
      <c r="E714" s="922"/>
      <c r="F714" s="983"/>
      <c r="G714" s="984"/>
      <c r="H714" s="984"/>
      <c r="I714" s="984"/>
      <c r="J714" s="984"/>
      <c r="K714" s="984"/>
      <c r="L714" s="984"/>
      <c r="M714" s="471"/>
      <c r="N714" s="471"/>
      <c r="O714" s="471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31"/>
      <c r="AA714" s="47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133"/>
      <c r="AP714" s="31"/>
      <c r="AQ714" s="31"/>
      <c r="AR714" s="31"/>
      <c r="AS714" s="39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3"/>
      <c r="BG714" s="425"/>
      <c r="BH714" s="425"/>
    </row>
    <row r="715" spans="1:60" s="436" customFormat="1" ht="15">
      <c r="A715" s="922" t="s">
        <v>1234</v>
      </c>
      <c r="B715" s="922"/>
      <c r="C715" s="922"/>
      <c r="D715" s="922"/>
      <c r="E715" s="922"/>
      <c r="F715" s="983"/>
      <c r="G715" s="984"/>
      <c r="H715" s="984"/>
      <c r="I715" s="984"/>
      <c r="J715" s="984"/>
      <c r="K715" s="984"/>
      <c r="L715" s="984"/>
      <c r="M715" s="471"/>
      <c r="N715" s="471"/>
      <c r="O715" s="471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31"/>
      <c r="AA715" s="47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133"/>
      <c r="AP715" s="31"/>
      <c r="AQ715" s="31"/>
      <c r="AR715" s="31"/>
      <c r="AS715" s="39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3"/>
      <c r="BG715" s="425"/>
      <c r="BH715" s="425"/>
    </row>
    <row r="716" spans="1:60" s="436" customFormat="1" ht="15">
      <c r="A716" s="922" t="s">
        <v>1235</v>
      </c>
      <c r="B716" s="922"/>
      <c r="C716" s="922"/>
      <c r="D716" s="922"/>
      <c r="E716" s="922"/>
      <c r="F716" s="983"/>
      <c r="G716" s="984"/>
      <c r="H716" s="984"/>
      <c r="I716" s="984"/>
      <c r="J716" s="984"/>
      <c r="K716" s="984"/>
      <c r="L716" s="984"/>
      <c r="M716" s="471"/>
      <c r="N716" s="471"/>
      <c r="O716" s="471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31"/>
      <c r="AA716" s="47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133"/>
      <c r="AP716" s="31"/>
      <c r="AQ716" s="31"/>
      <c r="AR716" s="31"/>
      <c r="AS716" s="39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3"/>
      <c r="BG716" s="425"/>
      <c r="BH716" s="425"/>
    </row>
    <row r="717" spans="1:60" s="436" customFormat="1" ht="15">
      <c r="A717" s="922" t="s">
        <v>1236</v>
      </c>
      <c r="B717" s="922"/>
      <c r="C717" s="922"/>
      <c r="D717" s="922"/>
      <c r="E717" s="922"/>
      <c r="F717" s="983">
        <v>0</v>
      </c>
      <c r="G717" s="984"/>
      <c r="H717" s="984"/>
      <c r="I717" s="984"/>
      <c r="J717" s="984"/>
      <c r="K717" s="984"/>
      <c r="L717" s="984"/>
      <c r="M717" s="471"/>
      <c r="N717" s="471"/>
      <c r="O717" s="471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31"/>
      <c r="AA717" s="47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133"/>
      <c r="AP717" s="31"/>
      <c r="AQ717" s="31"/>
      <c r="AR717" s="31"/>
      <c r="AS717" s="39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3"/>
      <c r="BG717" s="425"/>
      <c r="BH717" s="425"/>
    </row>
    <row r="718" spans="1:60" s="436" customFormat="1" ht="15">
      <c r="A718" s="922" t="s">
        <v>1237</v>
      </c>
      <c r="B718" s="922"/>
      <c r="C718" s="922"/>
      <c r="D718" s="922"/>
      <c r="E718" s="922"/>
      <c r="F718" s="983"/>
      <c r="G718" s="984"/>
      <c r="H718" s="984"/>
      <c r="I718" s="984"/>
      <c r="J718" s="984"/>
      <c r="K718" s="984"/>
      <c r="L718" s="984"/>
      <c r="M718" s="471"/>
      <c r="N718" s="471"/>
      <c r="O718" s="471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31"/>
      <c r="AA718" s="47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133"/>
      <c r="AP718" s="31"/>
      <c r="AQ718" s="31"/>
      <c r="AR718" s="31"/>
      <c r="AS718" s="39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3"/>
      <c r="BG718" s="425"/>
      <c r="BH718" s="425"/>
    </row>
    <row r="719" spans="1:60" s="436" customFormat="1" ht="15">
      <c r="A719" s="922" t="s">
        <v>1238</v>
      </c>
      <c r="B719" s="922"/>
      <c r="C719" s="922"/>
      <c r="D719" s="922"/>
      <c r="E719" s="922"/>
      <c r="F719" s="983"/>
      <c r="G719" s="984"/>
      <c r="H719" s="984"/>
      <c r="I719" s="984"/>
      <c r="J719" s="984"/>
      <c r="K719" s="984"/>
      <c r="L719" s="984"/>
      <c r="M719" s="471"/>
      <c r="N719" s="471"/>
      <c r="O719" s="471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31"/>
      <c r="AA719" s="47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133"/>
      <c r="AP719" s="31"/>
      <c r="AQ719" s="31"/>
      <c r="AR719" s="31"/>
      <c r="AS719" s="39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3"/>
      <c r="BG719" s="425"/>
      <c r="BH719" s="425"/>
    </row>
    <row r="720" spans="1:60" s="436" customFormat="1" ht="15">
      <c r="A720" s="1014" t="s">
        <v>355</v>
      </c>
      <c r="B720" s="1015"/>
      <c r="C720" s="1015"/>
      <c r="D720" s="1015"/>
      <c r="E720" s="1016"/>
      <c r="F720" s="1009">
        <f>SUM(F712:L719)</f>
        <v>0</v>
      </c>
      <c r="G720" s="1010"/>
      <c r="H720" s="1010"/>
      <c r="I720" s="1010"/>
      <c r="J720" s="1010"/>
      <c r="K720" s="1010"/>
      <c r="L720" s="1010"/>
      <c r="M720" s="472"/>
      <c r="N720" s="472"/>
      <c r="O720" s="471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31"/>
      <c r="AA720" s="47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133"/>
      <c r="AP720" s="31"/>
      <c r="AQ720" s="31"/>
      <c r="AR720" s="31"/>
      <c r="AS720" s="39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3"/>
      <c r="BG720" s="425"/>
      <c r="BH720" s="425"/>
    </row>
    <row r="721" spans="1:60" s="436" customFormat="1" ht="15">
      <c r="A721" s="922" t="s">
        <v>1241</v>
      </c>
      <c r="B721" s="922"/>
      <c r="C721" s="922"/>
      <c r="D721" s="922"/>
      <c r="E721" s="922"/>
      <c r="F721" s="983"/>
      <c r="G721" s="984"/>
      <c r="H721" s="984"/>
      <c r="I721" s="984"/>
      <c r="J721" s="984"/>
      <c r="K721" s="984"/>
      <c r="L721" s="984"/>
      <c r="M721" s="471"/>
      <c r="N721" s="471"/>
      <c r="O721" s="471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31"/>
      <c r="AA721" s="47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133"/>
      <c r="AP721" s="31"/>
      <c r="AQ721" s="31"/>
      <c r="AR721" s="31"/>
      <c r="AS721" s="39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3"/>
      <c r="BG721" s="425"/>
      <c r="BH721" s="425"/>
    </row>
    <row r="722" spans="1:60" s="436" customFormat="1" ht="15">
      <c r="A722" s="922" t="s">
        <v>1075</v>
      </c>
      <c r="B722" s="922"/>
      <c r="C722" s="922"/>
      <c r="D722" s="922"/>
      <c r="E722" s="922"/>
      <c r="F722" s="983">
        <v>0</v>
      </c>
      <c r="G722" s="984"/>
      <c r="H722" s="984"/>
      <c r="I722" s="984"/>
      <c r="J722" s="984"/>
      <c r="K722" s="984"/>
      <c r="L722" s="984"/>
      <c r="M722" s="1797" t="e">
        <f>ROUND(B.Uspjeha!AG149-F722,0)</f>
        <v>#REF!</v>
      </c>
      <c r="N722" s="1797"/>
      <c r="O722" s="1797"/>
      <c r="P722" s="1797"/>
      <c r="Q722" s="1797"/>
      <c r="R722" s="133"/>
      <c r="S722" s="133"/>
      <c r="T722" s="133"/>
      <c r="U722" s="133"/>
      <c r="V722" s="133"/>
      <c r="W722" s="133"/>
      <c r="X722" s="133"/>
      <c r="Y722" s="133"/>
      <c r="Z722" s="31"/>
      <c r="AA722" s="471"/>
      <c r="AB722" s="47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133"/>
      <c r="AP722" s="31"/>
      <c r="AQ722" s="31"/>
      <c r="AR722" s="31"/>
      <c r="AS722" s="39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3"/>
      <c r="BG722" s="425"/>
      <c r="BH722" s="425"/>
    </row>
    <row r="723" spans="1:60" s="436" customFormat="1" ht="15">
      <c r="A723" s="922" t="s">
        <v>1242</v>
      </c>
      <c r="B723" s="922"/>
      <c r="C723" s="922"/>
      <c r="D723" s="922"/>
      <c r="E723" s="922"/>
      <c r="F723" s="983"/>
      <c r="G723" s="984"/>
      <c r="H723" s="984"/>
      <c r="I723" s="984"/>
      <c r="J723" s="984"/>
      <c r="K723" s="984"/>
      <c r="L723" s="984"/>
      <c r="M723" s="471"/>
      <c r="N723" s="471"/>
      <c r="O723" s="471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31"/>
      <c r="AA723" s="47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133"/>
      <c r="AP723" s="31"/>
      <c r="AQ723" s="31"/>
      <c r="AR723" s="31"/>
      <c r="AS723" s="39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3"/>
      <c r="BG723" s="425"/>
      <c r="BH723" s="425"/>
    </row>
    <row r="724" spans="1:60" s="436" customFormat="1" ht="15">
      <c r="A724" s="922" t="s">
        <v>1243</v>
      </c>
      <c r="B724" s="922"/>
      <c r="C724" s="922"/>
      <c r="D724" s="922"/>
      <c r="E724" s="922"/>
      <c r="F724" s="983"/>
      <c r="G724" s="984"/>
      <c r="H724" s="984"/>
      <c r="I724" s="984"/>
      <c r="J724" s="984"/>
      <c r="K724" s="984"/>
      <c r="L724" s="984"/>
      <c r="M724" s="471"/>
      <c r="N724" s="471"/>
      <c r="O724" s="471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31"/>
      <c r="AA724" s="47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133"/>
      <c r="AP724" s="31"/>
      <c r="AQ724" s="31"/>
      <c r="AR724" s="31"/>
      <c r="AS724" s="39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3"/>
      <c r="BG724" s="425"/>
      <c r="BH724" s="425"/>
    </row>
    <row r="725" spans="1:60" s="436" customFormat="1" ht="15">
      <c r="A725" s="922" t="s">
        <v>1244</v>
      </c>
      <c r="B725" s="922"/>
      <c r="C725" s="922"/>
      <c r="D725" s="922"/>
      <c r="E725" s="922"/>
      <c r="F725" s="983"/>
      <c r="G725" s="984"/>
      <c r="H725" s="984"/>
      <c r="I725" s="984"/>
      <c r="J725" s="984"/>
      <c r="K725" s="984"/>
      <c r="L725" s="984"/>
      <c r="M725" s="471"/>
      <c r="N725" s="471"/>
      <c r="O725" s="471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31"/>
      <c r="AA725" s="47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133"/>
      <c r="AP725" s="31"/>
      <c r="AQ725" s="31"/>
      <c r="AR725" s="31"/>
      <c r="AS725" s="39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3"/>
      <c r="BG725" s="425"/>
      <c r="BH725" s="425"/>
    </row>
    <row r="726" spans="1:60" s="436" customFormat="1" ht="15">
      <c r="A726" s="922" t="s">
        <v>1245</v>
      </c>
      <c r="B726" s="922"/>
      <c r="C726" s="922"/>
      <c r="D726" s="922"/>
      <c r="E726" s="922"/>
      <c r="F726" s="983"/>
      <c r="G726" s="984"/>
      <c r="H726" s="984"/>
      <c r="I726" s="984"/>
      <c r="J726" s="984"/>
      <c r="K726" s="984"/>
      <c r="L726" s="984"/>
      <c r="M726" s="471"/>
      <c r="N726" s="471"/>
      <c r="O726" s="471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31"/>
      <c r="AA726" s="47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133"/>
      <c r="AP726" s="31"/>
      <c r="AQ726" s="31"/>
      <c r="AR726" s="31"/>
      <c r="AS726" s="39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3"/>
      <c r="BG726" s="425"/>
      <c r="BH726" s="425"/>
    </row>
    <row r="727" spans="1:60" s="436" customFormat="1" ht="15">
      <c r="A727" s="1014" t="s">
        <v>1240</v>
      </c>
      <c r="B727" s="1015"/>
      <c r="C727" s="1015"/>
      <c r="D727" s="1015"/>
      <c r="E727" s="1016"/>
      <c r="F727" s="1430">
        <f>SUM(F721:L726)</f>
        <v>0</v>
      </c>
      <c r="G727" s="1431"/>
      <c r="H727" s="1431"/>
      <c r="I727" s="1431"/>
      <c r="J727" s="1431"/>
      <c r="K727" s="1431"/>
      <c r="L727" s="1431"/>
      <c r="M727" s="472"/>
      <c r="N727" s="472"/>
      <c r="O727" s="471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31"/>
      <c r="AA727" s="47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133"/>
      <c r="AP727" s="31"/>
      <c r="AQ727" s="31"/>
      <c r="AR727" s="31"/>
      <c r="AS727" s="39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3"/>
      <c r="BG727" s="425"/>
      <c r="BH727" s="425"/>
    </row>
    <row r="728" spans="1:60" s="436" customFormat="1" ht="15">
      <c r="A728" s="922" t="s">
        <v>1247</v>
      </c>
      <c r="B728" s="922"/>
      <c r="C728" s="922"/>
      <c r="D728" s="922"/>
      <c r="E728" s="922"/>
      <c r="F728" s="983">
        <v>5422.39</v>
      </c>
      <c r="G728" s="984"/>
      <c r="H728" s="984"/>
      <c r="I728" s="984"/>
      <c r="J728" s="984"/>
      <c r="K728" s="984"/>
      <c r="L728" s="984"/>
      <c r="M728" s="471"/>
      <c r="N728" s="471"/>
      <c r="O728" s="471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31"/>
      <c r="AA728" s="47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133"/>
      <c r="AP728" s="31"/>
      <c r="AQ728" s="31"/>
      <c r="AR728" s="31"/>
      <c r="AS728" s="39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3"/>
      <c r="BG728" s="425"/>
      <c r="BH728" s="425"/>
    </row>
    <row r="729" spans="1:60" s="436" customFormat="1" ht="15">
      <c r="A729" s="922" t="s">
        <v>1248</v>
      </c>
      <c r="B729" s="922"/>
      <c r="C729" s="922"/>
      <c r="D729" s="922"/>
      <c r="E729" s="922"/>
      <c r="F729" s="983"/>
      <c r="G729" s="984"/>
      <c r="H729" s="984"/>
      <c r="I729" s="984"/>
      <c r="J729" s="984"/>
      <c r="K729" s="984"/>
      <c r="L729" s="984"/>
      <c r="M729" s="471"/>
      <c r="N729" s="471"/>
      <c r="O729" s="471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31"/>
      <c r="AA729" s="47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133"/>
      <c r="AP729" s="31"/>
      <c r="AQ729" s="31"/>
      <c r="AR729" s="31"/>
      <c r="AS729" s="39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3"/>
      <c r="BG729" s="425"/>
      <c r="BH729" s="425"/>
    </row>
    <row r="730" spans="1:60" s="436" customFormat="1" ht="15">
      <c r="A730" s="922" t="s">
        <v>1249</v>
      </c>
      <c r="B730" s="922"/>
      <c r="C730" s="922"/>
      <c r="D730" s="922"/>
      <c r="E730" s="922"/>
      <c r="F730" s="983"/>
      <c r="G730" s="984"/>
      <c r="H730" s="984"/>
      <c r="I730" s="984"/>
      <c r="J730" s="984"/>
      <c r="K730" s="984"/>
      <c r="L730" s="984"/>
      <c r="M730" s="471"/>
      <c r="N730" s="471"/>
      <c r="O730" s="471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31"/>
      <c r="AA730" s="47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133"/>
      <c r="AP730" s="31"/>
      <c r="AQ730" s="31"/>
      <c r="AR730" s="31"/>
      <c r="AS730" s="39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3"/>
      <c r="BG730" s="425"/>
      <c r="BH730" s="425"/>
    </row>
    <row r="731" spans="1:60" s="436" customFormat="1" ht="15">
      <c r="A731" s="922" t="s">
        <v>1250</v>
      </c>
      <c r="B731" s="922"/>
      <c r="C731" s="922"/>
      <c r="D731" s="922"/>
      <c r="E731" s="922"/>
      <c r="F731" s="983"/>
      <c r="G731" s="984"/>
      <c r="H731" s="984"/>
      <c r="I731" s="984"/>
      <c r="J731" s="984"/>
      <c r="K731" s="984"/>
      <c r="L731" s="984"/>
      <c r="M731" s="471"/>
      <c r="N731" s="471"/>
      <c r="O731" s="471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31"/>
      <c r="AA731" s="47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133"/>
      <c r="AP731" s="31"/>
      <c r="AQ731" s="31"/>
      <c r="AR731" s="31"/>
      <c r="AS731" s="39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3"/>
      <c r="BG731" s="425"/>
      <c r="BH731" s="425"/>
    </row>
    <row r="732" spans="1:60" s="436" customFormat="1" ht="15">
      <c r="A732" s="922" t="s">
        <v>1251</v>
      </c>
      <c r="B732" s="922"/>
      <c r="C732" s="922"/>
      <c r="D732" s="922"/>
      <c r="E732" s="922"/>
      <c r="F732" s="983"/>
      <c r="G732" s="984"/>
      <c r="H732" s="984"/>
      <c r="I732" s="984"/>
      <c r="J732" s="984"/>
      <c r="K732" s="984"/>
      <c r="L732" s="984"/>
      <c r="M732" s="471"/>
      <c r="N732" s="471"/>
      <c r="O732" s="471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31"/>
      <c r="AA732" s="47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133"/>
      <c r="AP732" s="31"/>
      <c r="AQ732" s="31"/>
      <c r="AR732" s="31"/>
      <c r="AS732" s="39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3"/>
      <c r="BG732" s="425"/>
      <c r="BH732" s="425"/>
    </row>
    <row r="733" spans="1:60" s="436" customFormat="1" ht="15">
      <c r="A733" s="922" t="s">
        <v>1079</v>
      </c>
      <c r="B733" s="922"/>
      <c r="C733" s="922"/>
      <c r="D733" s="922"/>
      <c r="E733" s="922"/>
      <c r="F733" s="983"/>
      <c r="G733" s="984"/>
      <c r="H733" s="984"/>
      <c r="I733" s="984"/>
      <c r="J733" s="984"/>
      <c r="K733" s="984"/>
      <c r="L733" s="984"/>
      <c r="M733" s="471"/>
      <c r="N733" s="471"/>
      <c r="O733" s="471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31"/>
      <c r="AA733" s="47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133"/>
      <c r="AP733" s="31"/>
      <c r="AQ733" s="31"/>
      <c r="AR733" s="31"/>
      <c r="AS733" s="39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3"/>
      <c r="BG733" s="425"/>
      <c r="BH733" s="425"/>
    </row>
    <row r="734" spans="1:60" s="436" customFormat="1" ht="15">
      <c r="A734" s="922" t="s">
        <v>1252</v>
      </c>
      <c r="B734" s="922"/>
      <c r="C734" s="922"/>
      <c r="D734" s="922"/>
      <c r="E734" s="922"/>
      <c r="F734" s="983"/>
      <c r="G734" s="984"/>
      <c r="H734" s="984"/>
      <c r="I734" s="984"/>
      <c r="J734" s="984"/>
      <c r="K734" s="984"/>
      <c r="L734" s="984"/>
      <c r="M734" s="471"/>
      <c r="N734" s="471"/>
      <c r="O734" s="471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31"/>
      <c r="AA734" s="47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133"/>
      <c r="AP734" s="31"/>
      <c r="AQ734" s="31"/>
      <c r="AR734" s="31"/>
      <c r="AS734" s="39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3"/>
      <c r="BG734" s="425"/>
      <c r="BH734" s="425"/>
    </row>
    <row r="735" spans="1:60" s="436" customFormat="1" ht="15.75" thickBot="1">
      <c r="A735" s="1034" t="s">
        <v>1246</v>
      </c>
      <c r="B735" s="1035"/>
      <c r="C735" s="1035"/>
      <c r="D735" s="1035"/>
      <c r="E735" s="1036"/>
      <c r="F735" s="1358">
        <f>SUM(F728:L734)</f>
        <v>5422.39</v>
      </c>
      <c r="G735" s="1359"/>
      <c r="H735" s="1359"/>
      <c r="I735" s="1359"/>
      <c r="J735" s="1359"/>
      <c r="K735" s="1359"/>
      <c r="L735" s="1359"/>
      <c r="M735" s="472"/>
      <c r="N735" s="472"/>
      <c r="O735" s="471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31"/>
      <c r="AA735" s="47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133"/>
      <c r="AP735" s="31"/>
      <c r="AQ735" s="31"/>
      <c r="AR735" s="31"/>
      <c r="AS735" s="39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3"/>
      <c r="BG735" s="425"/>
      <c r="BH735" s="425"/>
    </row>
    <row r="736" spans="1:60" s="436" customFormat="1" ht="18.75" customHeight="1" thickTop="1" thickBot="1">
      <c r="A736" s="1320" t="s">
        <v>377</v>
      </c>
      <c r="B736" s="1321"/>
      <c r="C736" s="1321"/>
      <c r="D736" s="1321"/>
      <c r="E736" s="1322"/>
      <c r="F736" s="1701">
        <f>F659+F669+F678+F684+F690+F700+F711+F720+F727+F735</f>
        <v>9318.48</v>
      </c>
      <c r="G736" s="1685"/>
      <c r="H736" s="1685"/>
      <c r="I736" s="1685"/>
      <c r="J736" s="1685"/>
      <c r="K736" s="1685"/>
      <c r="L736" s="1685"/>
      <c r="M736" s="472"/>
      <c r="N736" s="472"/>
      <c r="O736" s="471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31"/>
      <c r="AA736" s="47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133"/>
      <c r="AP736" s="31"/>
      <c r="AQ736" s="31"/>
      <c r="AR736" s="31"/>
      <c r="AS736" s="39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3"/>
      <c r="BG736" s="425"/>
      <c r="BH736" s="425"/>
    </row>
    <row r="737" spans="1:61" s="436" customFormat="1" ht="15.75" thickTop="1">
      <c r="A737" s="472"/>
      <c r="B737" s="472"/>
      <c r="C737" s="472"/>
      <c r="D737" s="472"/>
      <c r="E737" s="472"/>
      <c r="F737" s="472"/>
      <c r="G737" s="472"/>
      <c r="H737" s="472"/>
      <c r="I737" s="472"/>
      <c r="J737" s="472"/>
      <c r="K737" s="472"/>
      <c r="L737" s="472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31"/>
      <c r="AA737" s="47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133"/>
      <c r="AP737" s="31"/>
      <c r="AQ737" s="31"/>
      <c r="AR737" s="31"/>
      <c r="AS737" s="39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3"/>
      <c r="BG737" s="425"/>
      <c r="BH737" s="425"/>
    </row>
    <row r="738" spans="1:61" s="436" customFormat="1" ht="15.75" thickBot="1">
      <c r="A738" s="1345" t="s">
        <v>1258</v>
      </c>
      <c r="B738" s="1346"/>
      <c r="C738" s="1346"/>
      <c r="D738" s="1346"/>
      <c r="E738" s="1347"/>
      <c r="F738" s="1662">
        <f>F645+F659+F669+F678+F684+F690+F700+F711+F720+F727+F735</f>
        <v>289931.81</v>
      </c>
      <c r="G738" s="1663"/>
      <c r="H738" s="1663"/>
      <c r="I738" s="1663"/>
      <c r="J738" s="1663"/>
      <c r="K738" s="1663"/>
      <c r="L738" s="166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31"/>
      <c r="AA738" s="47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133"/>
      <c r="AP738" s="31"/>
      <c r="AQ738" s="31"/>
      <c r="AR738" s="31"/>
      <c r="AS738" s="39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3"/>
      <c r="BG738" s="425"/>
      <c r="BH738" s="425"/>
    </row>
    <row r="739" spans="1:61" s="436" customFormat="1" ht="15">
      <c r="A739" s="1011" t="s">
        <v>1081</v>
      </c>
      <c r="B739" s="1012"/>
      <c r="C739" s="1012"/>
      <c r="D739" s="1012"/>
      <c r="E739" s="1013"/>
      <c r="F739" s="1017"/>
      <c r="G739" s="1018"/>
      <c r="H739" s="1018"/>
      <c r="I739" s="1018"/>
      <c r="J739" s="1018"/>
      <c r="K739" s="1018"/>
      <c r="L739" s="1019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31"/>
      <c r="AA739" s="471"/>
      <c r="AB739" s="31"/>
      <c r="AC739" s="31"/>
      <c r="AD739" s="31"/>
      <c r="AE739" s="31"/>
      <c r="AF739" s="31"/>
      <c r="AG739" s="31"/>
      <c r="AH739" s="31"/>
      <c r="AI739" s="31"/>
      <c r="AJ739" s="31"/>
      <c r="AK739" s="133"/>
      <c r="AL739" s="133"/>
      <c r="AM739" s="133"/>
      <c r="AN739" s="133"/>
      <c r="AO739" s="133"/>
      <c r="AP739" s="31"/>
      <c r="AQ739" s="31"/>
      <c r="AR739" s="31"/>
      <c r="AS739" s="39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3"/>
      <c r="BG739" s="425"/>
      <c r="BH739" s="425"/>
    </row>
    <row r="740" spans="1:61" s="436" customFormat="1" ht="15">
      <c r="A740" s="1014" t="s">
        <v>1259</v>
      </c>
      <c r="B740" s="1015"/>
      <c r="C740" s="1015"/>
      <c r="D740" s="1015"/>
      <c r="E740" s="1016"/>
      <c r="F740" s="1009">
        <f>F738+F739</f>
        <v>289931.81</v>
      </c>
      <c r="G740" s="1010"/>
      <c r="H740" s="1010"/>
      <c r="I740" s="1010"/>
      <c r="J740" s="1010"/>
      <c r="K740" s="1010"/>
      <c r="L740" s="1010"/>
      <c r="M740" s="471"/>
      <c r="N740" s="471"/>
      <c r="O740" s="471"/>
      <c r="P740" s="471"/>
      <c r="Q740" s="471"/>
      <c r="R740" s="471"/>
      <c r="S740" s="471"/>
      <c r="T740" s="187"/>
      <c r="U740" s="187"/>
      <c r="V740" s="187"/>
      <c r="W740" s="184"/>
      <c r="X740" s="185"/>
      <c r="Y740" s="185"/>
      <c r="Z740" s="184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133"/>
      <c r="AL740" s="133"/>
      <c r="AM740" s="133"/>
      <c r="AN740" s="133"/>
      <c r="AO740" s="133"/>
      <c r="AP740" s="31"/>
      <c r="AQ740" s="31"/>
      <c r="AR740" s="31"/>
      <c r="AS740" s="39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3"/>
      <c r="BG740" s="425"/>
      <c r="BH740" s="425"/>
    </row>
    <row r="741" spans="1:61" s="436" customForma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133"/>
      <c r="Y741" s="133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133"/>
      <c r="AL741" s="133"/>
      <c r="AM741" s="133"/>
      <c r="AN741" s="133"/>
      <c r="AO741" s="133"/>
      <c r="AP741" s="31"/>
      <c r="AQ741" s="31"/>
      <c r="AR741" s="31"/>
      <c r="AS741" s="39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3"/>
      <c r="BG741" s="425"/>
      <c r="BH741" s="425"/>
    </row>
    <row r="742" spans="1:61" s="436" customFormat="1" ht="15">
      <c r="A742" s="31"/>
      <c r="B742" s="31"/>
      <c r="C742" s="31"/>
      <c r="D742" s="31"/>
      <c r="E742" s="31"/>
      <c r="F742" s="1696" t="e">
        <f>B.Stanja!F172+F174</f>
        <v>#VALUE!</v>
      </c>
      <c r="G742" s="1281"/>
      <c r="H742" s="1281"/>
      <c r="I742" s="1281"/>
      <c r="J742" s="1281"/>
      <c r="K742" s="1281"/>
      <c r="L742" s="1281"/>
      <c r="M742" s="139" t="e">
        <f>IF(F742=0,0,"PAŽNJA! Provjerite zbir aktive i pasive za TEKUĆU godinu, razlika = "&amp;F742)</f>
        <v>#VALUE!</v>
      </c>
      <c r="N742" s="58"/>
      <c r="O742" s="58"/>
      <c r="P742" s="58"/>
      <c r="Q742" s="58"/>
      <c r="R742" s="58"/>
      <c r="S742" s="58"/>
      <c r="T742" s="31"/>
      <c r="U742" s="31"/>
      <c r="V742" s="31"/>
      <c r="W742" s="31"/>
      <c r="X742" s="133"/>
      <c r="Y742" s="133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9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3"/>
      <c r="BG742" s="425"/>
      <c r="BH742" s="425"/>
    </row>
    <row r="743" spans="1:61" s="436" customFormat="1" ht="16.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666"/>
      <c r="U743" s="133"/>
      <c r="V743" s="133"/>
      <c r="W743" s="133"/>
      <c r="X743" s="133"/>
      <c r="Y743" s="133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9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3"/>
      <c r="BG743" s="425"/>
      <c r="BH743" s="425"/>
    </row>
    <row r="744" spans="1:61" s="436" customFormat="1" ht="16.5" customHeight="1" thickBo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139"/>
      <c r="U744" s="133"/>
      <c r="V744" s="133"/>
      <c r="W744" s="133"/>
      <c r="X744" s="133"/>
      <c r="Y744" s="133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9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3"/>
      <c r="BG744" s="425"/>
      <c r="BH744" s="425"/>
    </row>
    <row r="745" spans="1:61" s="628" customFormat="1" ht="27.75" customHeight="1" thickTop="1">
      <c r="A745" s="483" t="s">
        <v>1729</v>
      </c>
      <c r="B745" s="627"/>
      <c r="C745" s="627"/>
      <c r="D745" s="627"/>
      <c r="E745" s="627"/>
      <c r="F745" s="627"/>
      <c r="G745" s="627"/>
      <c r="H745" s="627"/>
      <c r="I745" s="627"/>
      <c r="J745" s="627"/>
      <c r="K745" s="627"/>
      <c r="L745" s="627"/>
      <c r="M745" s="627"/>
      <c r="N745" s="627"/>
      <c r="O745" s="627"/>
      <c r="P745" s="627"/>
      <c r="Q745" s="627"/>
      <c r="R745" s="627"/>
      <c r="S745" s="627"/>
      <c r="T745" s="627"/>
      <c r="U745" s="627"/>
      <c r="V745" s="627"/>
      <c r="W745" s="627"/>
      <c r="X745" s="627"/>
      <c r="Y745" s="627"/>
      <c r="Z745" s="627"/>
      <c r="AA745" s="627"/>
      <c r="AB745" s="627"/>
      <c r="AC745" s="627"/>
      <c r="AD745" s="627"/>
      <c r="AE745" s="627"/>
      <c r="AF745" s="627"/>
      <c r="AG745" s="627"/>
      <c r="AH745" s="627"/>
      <c r="AI745" s="627"/>
      <c r="AJ745" s="627"/>
      <c r="AK745" s="627"/>
      <c r="AL745" s="627"/>
      <c r="AM745" s="627"/>
      <c r="AN745" s="627"/>
      <c r="AO745" s="627"/>
      <c r="AP745" s="627"/>
      <c r="AQ745" s="627"/>
      <c r="AR745" s="627"/>
      <c r="AS745" s="627"/>
      <c r="AT745" s="627"/>
      <c r="AU745" s="627"/>
      <c r="AV745" s="627"/>
      <c r="AW745" s="627"/>
      <c r="AX745" s="627"/>
      <c r="AY745" s="627"/>
      <c r="AZ745" s="627"/>
      <c r="BA745" s="627"/>
      <c r="BB745" s="627"/>
      <c r="BC745" s="627"/>
      <c r="BD745" s="627"/>
      <c r="BE745" s="629"/>
      <c r="BF745" s="33"/>
      <c r="BG745" s="425"/>
      <c r="BH745" s="425"/>
    </row>
    <row r="746" spans="1:61" s="609" customFormat="1" ht="12.75" customHeight="1">
      <c r="A746" s="645"/>
      <c r="B746" s="645"/>
      <c r="C746" s="645"/>
      <c r="D746" s="645"/>
      <c r="E746" s="645"/>
      <c r="F746" s="645"/>
      <c r="G746" s="645"/>
      <c r="H746" s="646"/>
      <c r="I746" s="646"/>
      <c r="J746" s="646"/>
      <c r="K746" s="646"/>
      <c r="L746" s="646"/>
      <c r="M746" s="646"/>
      <c r="N746" s="141"/>
      <c r="O746" s="141"/>
      <c r="P746" s="141"/>
      <c r="Q746" s="141"/>
      <c r="R746" s="141"/>
      <c r="S746" s="141"/>
      <c r="T746" s="150"/>
      <c r="U746" s="150"/>
      <c r="V746" s="150"/>
      <c r="W746" s="150"/>
      <c r="X746" s="150"/>
      <c r="Y746" s="141"/>
      <c r="Z746" s="141"/>
      <c r="AA746" s="141"/>
      <c r="AB746" s="141"/>
      <c r="AC746" s="141"/>
      <c r="AD746" s="141"/>
      <c r="AE746" s="141"/>
      <c r="AF746" s="141"/>
      <c r="AG746" s="141"/>
      <c r="AH746" s="141"/>
      <c r="AI746" s="141"/>
      <c r="AJ746" s="141"/>
      <c r="AK746" s="141"/>
      <c r="AL746" s="141"/>
      <c r="AM746" s="141"/>
      <c r="AN746" s="141"/>
      <c r="AO746" s="141"/>
      <c r="AP746" s="141"/>
      <c r="AQ746" s="141"/>
      <c r="AR746" s="141"/>
      <c r="AS746" s="647"/>
      <c r="AT746" s="642"/>
      <c r="AU746" s="642"/>
      <c r="AV746" s="642"/>
      <c r="AW746" s="642"/>
      <c r="AX746" s="642"/>
      <c r="AY746" s="643"/>
      <c r="AZ746" s="154"/>
      <c r="BA746" s="142"/>
      <c r="BB746" s="142"/>
      <c r="BC746" s="142"/>
      <c r="BD746" s="142"/>
      <c r="BE746" s="142"/>
      <c r="BF746" s="142"/>
      <c r="BG746" s="639"/>
      <c r="BH746" s="639"/>
      <c r="BI746" s="390"/>
    </row>
    <row r="747" spans="1:61" s="609" customFormat="1" ht="19.5" customHeight="1">
      <c r="A747" s="648"/>
      <c r="B747" s="649"/>
      <c r="C747" s="141"/>
      <c r="D747" s="141"/>
      <c r="E747" s="141"/>
      <c r="F747" s="1698" t="str">
        <f>M6&amp;U1</f>
        <v>31.12.2012</v>
      </c>
      <c r="G747" s="1698"/>
      <c r="H747" s="1698"/>
      <c r="I747" s="1698"/>
      <c r="J747" s="1698"/>
      <c r="K747" s="1698"/>
      <c r="L747" s="1698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  <c r="AA747" s="141"/>
      <c r="AB747" s="141"/>
      <c r="AC747" s="141"/>
      <c r="AD747" s="141"/>
      <c r="AE747" s="141"/>
      <c r="AF747" s="141"/>
      <c r="AG747" s="141"/>
      <c r="AH747" s="141"/>
      <c r="AI747" s="141"/>
      <c r="AJ747" s="141"/>
      <c r="AK747" s="141"/>
      <c r="AL747" s="141"/>
      <c r="AM747" s="141"/>
      <c r="AN747" s="141"/>
      <c r="AO747" s="141"/>
      <c r="AP747" s="141"/>
      <c r="AQ747" s="141"/>
      <c r="AR747" s="141"/>
      <c r="AS747" s="650"/>
      <c r="AT747" s="141"/>
      <c r="AU747" s="141"/>
      <c r="AV747" s="141"/>
      <c r="AW747" s="141"/>
      <c r="AX747" s="141"/>
      <c r="AY747" s="141"/>
      <c r="AZ747" s="141"/>
      <c r="BA747" s="141"/>
      <c r="BB747" s="141"/>
      <c r="BC747" s="141"/>
      <c r="BD747" s="141"/>
      <c r="BE747" s="141"/>
      <c r="BF747" s="142"/>
      <c r="BG747" s="639"/>
      <c r="BH747" s="639"/>
      <c r="BI747" s="390"/>
    </row>
    <row r="748" spans="1:61" s="609" customFormat="1" ht="20.25" customHeight="1">
      <c r="A748" s="1324"/>
      <c r="B748" s="1324"/>
      <c r="C748" s="1324"/>
      <c r="D748" s="1324"/>
      <c r="E748" s="1324"/>
      <c r="F748" s="1658" t="s">
        <v>461</v>
      </c>
      <c r="G748" s="1658"/>
      <c r="H748" s="1658"/>
      <c r="I748" s="1658"/>
      <c r="J748" s="1658"/>
      <c r="K748" s="1658"/>
      <c r="L748" s="1658"/>
      <c r="M748" s="843"/>
      <c r="N748" s="843"/>
      <c r="O748" s="843"/>
      <c r="P748" s="843"/>
      <c r="Q748" s="843"/>
      <c r="R748" s="843"/>
      <c r="S748" s="843"/>
      <c r="T748" s="843"/>
      <c r="U748" s="141"/>
      <c r="V748" s="141"/>
      <c r="W748" s="141"/>
      <c r="X748" s="141"/>
      <c r="Y748" s="141"/>
      <c r="Z748" s="141"/>
      <c r="AA748" s="141"/>
      <c r="AB748" s="141"/>
      <c r="AC748" s="141"/>
      <c r="AD748" s="141"/>
      <c r="AE748" s="141"/>
      <c r="AF748" s="141"/>
      <c r="AG748" s="141"/>
      <c r="AH748" s="141"/>
      <c r="AI748" s="141"/>
      <c r="AJ748" s="141"/>
      <c r="AK748" s="141"/>
      <c r="AL748" s="141"/>
      <c r="AM748" s="141"/>
      <c r="AN748" s="141"/>
      <c r="AO748" s="141"/>
      <c r="AP748" s="141"/>
      <c r="AQ748" s="141"/>
      <c r="AR748" s="141"/>
      <c r="AS748" s="650"/>
      <c r="AT748" s="141"/>
      <c r="AU748" s="141"/>
      <c r="AV748" s="141"/>
      <c r="AW748" s="141"/>
      <c r="AX748" s="141"/>
      <c r="AY748" s="141"/>
      <c r="AZ748" s="141"/>
      <c r="BA748" s="141"/>
      <c r="BB748" s="141"/>
      <c r="BC748" s="141"/>
      <c r="BD748" s="141"/>
      <c r="BE748" s="141"/>
      <c r="BF748" s="142"/>
      <c r="BG748" s="639"/>
      <c r="BH748" s="639"/>
      <c r="BI748" s="390"/>
    </row>
    <row r="749" spans="1:61" s="609" customFormat="1" ht="17.25" customHeight="1">
      <c r="A749" s="1324" t="s">
        <v>1496</v>
      </c>
      <c r="B749" s="1324"/>
      <c r="C749" s="1324"/>
      <c r="D749" s="1324"/>
      <c r="E749" s="1324"/>
      <c r="F749" s="1043"/>
      <c r="G749" s="1043"/>
      <c r="H749" s="1043"/>
      <c r="I749" s="1043"/>
      <c r="J749" s="1043"/>
      <c r="K749" s="1043"/>
      <c r="L749" s="1043"/>
      <c r="M749" s="843"/>
      <c r="N749" s="844" t="s">
        <v>1733</v>
      </c>
      <c r="O749" s="843"/>
      <c r="P749" s="843"/>
      <c r="Q749" s="843"/>
      <c r="R749" s="843"/>
      <c r="S749" s="843"/>
      <c r="T749" s="843"/>
      <c r="U749" s="141"/>
      <c r="V749" s="141"/>
      <c r="W749" s="141"/>
      <c r="X749" s="141"/>
      <c r="Y749" s="141"/>
      <c r="Z749" s="141"/>
      <c r="AA749" s="141"/>
      <c r="AB749" s="141"/>
      <c r="AC749" s="141"/>
      <c r="AD749" s="141"/>
      <c r="AE749" s="141"/>
      <c r="AF749" s="141"/>
      <c r="AG749" s="141"/>
      <c r="AH749" s="141"/>
      <c r="AI749" s="141"/>
      <c r="AJ749" s="141"/>
      <c r="AK749" s="141"/>
      <c r="AL749" s="141"/>
      <c r="AM749" s="141"/>
      <c r="AN749" s="141"/>
      <c r="AO749" s="141"/>
      <c r="AP749" s="141"/>
      <c r="AQ749" s="141"/>
      <c r="AR749" s="141"/>
      <c r="AS749" s="650"/>
      <c r="AT749" s="141"/>
      <c r="AU749" s="141"/>
      <c r="AV749" s="141"/>
      <c r="AW749" s="141"/>
      <c r="AX749" s="141"/>
      <c r="AY749" s="141"/>
      <c r="AZ749" s="141"/>
      <c r="BA749" s="141"/>
      <c r="BB749" s="141"/>
      <c r="BC749" s="141"/>
      <c r="BD749" s="141"/>
      <c r="BE749" s="141"/>
      <c r="BF749" s="142"/>
      <c r="BG749" s="639"/>
      <c r="BH749" s="639"/>
      <c r="BI749" s="390"/>
    </row>
    <row r="750" spans="1:61" s="609" customFormat="1" ht="17.25" customHeight="1">
      <c r="A750" s="1324" t="s">
        <v>1771</v>
      </c>
      <c r="B750" s="1324"/>
      <c r="C750" s="1324"/>
      <c r="D750" s="1324"/>
      <c r="E750" s="1324"/>
      <c r="F750" s="1043"/>
      <c r="G750" s="1043"/>
      <c r="H750" s="1043"/>
      <c r="I750" s="1043"/>
      <c r="J750" s="1043"/>
      <c r="K750" s="1043"/>
      <c r="L750" s="1043"/>
      <c r="M750" s="843"/>
      <c r="N750" s="844" t="s">
        <v>1734</v>
      </c>
      <c r="O750" s="843"/>
      <c r="P750" s="843"/>
      <c r="Q750" s="843"/>
      <c r="R750" s="843"/>
      <c r="S750" s="843"/>
      <c r="T750" s="843"/>
      <c r="U750" s="141"/>
      <c r="V750" s="141"/>
      <c r="W750" s="141"/>
      <c r="X750" s="141"/>
      <c r="Y750" s="141"/>
      <c r="Z750" s="141"/>
      <c r="AA750" s="141"/>
      <c r="AB750" s="141"/>
      <c r="AC750" s="141"/>
      <c r="AD750" s="141"/>
      <c r="AE750" s="141"/>
      <c r="AF750" s="141"/>
      <c r="AG750" s="141"/>
      <c r="AH750" s="141"/>
      <c r="AI750" s="141"/>
      <c r="AJ750" s="141"/>
      <c r="AK750" s="141"/>
      <c r="AL750" s="141"/>
      <c r="AM750" s="141"/>
      <c r="AN750" s="141"/>
      <c r="AO750" s="141"/>
      <c r="AP750" s="141"/>
      <c r="AQ750" s="141"/>
      <c r="AR750" s="141"/>
      <c r="AS750" s="650"/>
      <c r="AT750" s="141"/>
      <c r="AU750" s="141"/>
      <c r="AV750" s="141"/>
      <c r="AW750" s="141"/>
      <c r="AX750" s="141"/>
      <c r="AY750" s="141"/>
      <c r="AZ750" s="141"/>
      <c r="BA750" s="141"/>
      <c r="BB750" s="141"/>
      <c r="BC750" s="141"/>
      <c r="BD750" s="141"/>
      <c r="BE750" s="141"/>
      <c r="BF750" s="142"/>
      <c r="BG750" s="639"/>
      <c r="BH750" s="639"/>
      <c r="BI750" s="390"/>
    </row>
    <row r="751" spans="1:61" s="609" customFormat="1" ht="17.25" customHeight="1">
      <c r="A751" s="1324" t="s">
        <v>1241</v>
      </c>
      <c r="B751" s="1324"/>
      <c r="C751" s="1324"/>
      <c r="D751" s="1324"/>
      <c r="E751" s="1324"/>
      <c r="F751" s="1043"/>
      <c r="G751" s="1043"/>
      <c r="H751" s="1043"/>
      <c r="I751" s="1043"/>
      <c r="J751" s="1043"/>
      <c r="K751" s="1043"/>
      <c r="L751" s="1043"/>
      <c r="M751" s="843"/>
      <c r="N751" s="844" t="s">
        <v>39</v>
      </c>
      <c r="O751" s="843"/>
      <c r="P751" s="843"/>
      <c r="Q751" s="843"/>
      <c r="R751" s="843"/>
      <c r="S751" s="843"/>
      <c r="T751" s="843"/>
      <c r="U751" s="141"/>
      <c r="V751" s="141"/>
      <c r="W751" s="141"/>
      <c r="X751" s="141"/>
      <c r="Y751" s="141"/>
      <c r="Z751" s="141"/>
      <c r="AA751" s="141"/>
      <c r="AB751" s="141"/>
      <c r="AC751" s="141"/>
      <c r="AD751" s="141"/>
      <c r="AE751" s="141"/>
      <c r="AF751" s="141"/>
      <c r="AG751" s="141"/>
      <c r="AH751" s="141"/>
      <c r="AI751" s="141"/>
      <c r="AJ751" s="141"/>
      <c r="AK751" s="141"/>
      <c r="AL751" s="141"/>
      <c r="AM751" s="141"/>
      <c r="AN751" s="141"/>
      <c r="AO751" s="141"/>
      <c r="AP751" s="141"/>
      <c r="AQ751" s="141"/>
      <c r="AR751" s="141"/>
      <c r="AS751" s="650"/>
      <c r="AT751" s="141"/>
      <c r="AU751" s="141"/>
      <c r="AV751" s="141"/>
      <c r="AW751" s="141"/>
      <c r="AX751" s="141"/>
      <c r="AY751" s="141"/>
      <c r="AZ751" s="141"/>
      <c r="BA751" s="141"/>
      <c r="BB751" s="141"/>
      <c r="BC751" s="141"/>
      <c r="BD751" s="141"/>
      <c r="BE751" s="141"/>
      <c r="BF751" s="142"/>
      <c r="BG751" s="639"/>
      <c r="BH751" s="639"/>
      <c r="BI751" s="390"/>
    </row>
    <row r="752" spans="1:61" s="609" customFormat="1" ht="17.25" customHeight="1">
      <c r="A752" s="1324" t="s">
        <v>1772</v>
      </c>
      <c r="B752" s="1324"/>
      <c r="C752" s="1324"/>
      <c r="D752" s="1324"/>
      <c r="E752" s="1324"/>
      <c r="F752" s="1043"/>
      <c r="G752" s="1043"/>
      <c r="H752" s="1043"/>
      <c r="I752" s="1043"/>
      <c r="J752" s="1043"/>
      <c r="K752" s="1043"/>
      <c r="L752" s="1043"/>
      <c r="M752" s="843"/>
      <c r="N752" s="844" t="s">
        <v>40</v>
      </c>
      <c r="O752" s="843"/>
      <c r="P752" s="843"/>
      <c r="Q752" s="843"/>
      <c r="R752" s="843"/>
      <c r="S752" s="843"/>
      <c r="T752" s="843"/>
      <c r="U752" s="843"/>
      <c r="V752" s="651"/>
      <c r="W752" s="651"/>
      <c r="X752" s="651"/>
      <c r="Y752" s="651"/>
      <c r="Z752" s="652"/>
      <c r="AA752" s="141"/>
      <c r="AB752" s="141"/>
      <c r="AC752" s="141"/>
      <c r="AD752" s="141"/>
      <c r="AE752" s="141"/>
      <c r="AF752" s="141"/>
      <c r="AG752" s="141"/>
      <c r="AH752" s="141"/>
      <c r="AI752" s="141"/>
      <c r="AJ752" s="141"/>
      <c r="AK752" s="141"/>
      <c r="AL752" s="141"/>
      <c r="AM752" s="141"/>
      <c r="AN752" s="141"/>
      <c r="AO752" s="141"/>
      <c r="AP752" s="141"/>
      <c r="AQ752" s="141"/>
      <c r="AR752" s="141"/>
      <c r="AS752" s="650"/>
      <c r="AT752" s="141"/>
      <c r="AU752" s="141"/>
      <c r="AV752" s="141"/>
      <c r="AW752" s="141"/>
      <c r="AX752" s="141"/>
      <c r="AY752" s="141"/>
      <c r="AZ752" s="141"/>
      <c r="BA752" s="141"/>
      <c r="BB752" s="141"/>
      <c r="BC752" s="141"/>
      <c r="BD752" s="141"/>
      <c r="BE752" s="141"/>
      <c r="BF752" s="142"/>
      <c r="BG752" s="639"/>
      <c r="BH752" s="639"/>
      <c r="BI752" s="390"/>
    </row>
    <row r="753" spans="1:61" s="609" customFormat="1" ht="17.25" customHeight="1">
      <c r="A753" s="1324" t="s">
        <v>1772</v>
      </c>
      <c r="B753" s="1324"/>
      <c r="C753" s="1324"/>
      <c r="D753" s="1324"/>
      <c r="E753" s="1324"/>
      <c r="F753" s="1043"/>
      <c r="G753" s="1043"/>
      <c r="H753" s="1043"/>
      <c r="I753" s="1043"/>
      <c r="J753" s="1043"/>
      <c r="K753" s="1043"/>
      <c r="L753" s="1043"/>
      <c r="M753" s="843"/>
      <c r="N753" s="844" t="s">
        <v>1731</v>
      </c>
      <c r="O753" s="843"/>
      <c r="P753" s="843"/>
      <c r="Q753" s="843"/>
      <c r="R753" s="843"/>
      <c r="S753" s="843"/>
      <c r="T753" s="843"/>
      <c r="U753" s="843"/>
      <c r="V753" s="653"/>
      <c r="W753" s="653"/>
      <c r="X753" s="653"/>
      <c r="Y753" s="653"/>
      <c r="Z753" s="654"/>
      <c r="AA753" s="141"/>
      <c r="AB753" s="141"/>
      <c r="AC753" s="141"/>
      <c r="AD753" s="141"/>
      <c r="AE753" s="141"/>
      <c r="AF753" s="141"/>
      <c r="AG753" s="141"/>
      <c r="AH753" s="141"/>
      <c r="AI753" s="141"/>
      <c r="AJ753" s="141"/>
      <c r="AK753" s="141"/>
      <c r="AL753" s="141"/>
      <c r="AM753" s="141"/>
      <c r="AN753" s="141"/>
      <c r="AO753" s="141"/>
      <c r="AP753" s="141"/>
      <c r="AQ753" s="141"/>
      <c r="AR753" s="141"/>
      <c r="AS753" s="650"/>
      <c r="AT753" s="141"/>
      <c r="AU753" s="141"/>
      <c r="AV753" s="141"/>
      <c r="AW753" s="141"/>
      <c r="AX753" s="141"/>
      <c r="AY753" s="141"/>
      <c r="AZ753" s="141"/>
      <c r="BA753" s="141"/>
      <c r="BB753" s="141"/>
      <c r="BC753" s="141"/>
      <c r="BD753" s="141"/>
      <c r="BE753" s="141"/>
      <c r="BF753" s="142"/>
      <c r="BG753" s="639"/>
      <c r="BH753" s="639"/>
      <c r="BI753" s="390"/>
    </row>
    <row r="754" spans="1:61" s="609" customFormat="1" ht="16.5" customHeight="1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  <c r="AA754" s="141"/>
      <c r="AB754" s="141"/>
      <c r="AC754" s="141"/>
      <c r="AD754" s="141"/>
      <c r="AE754" s="141"/>
      <c r="AF754" s="141"/>
      <c r="AG754" s="141"/>
      <c r="AH754" s="141"/>
      <c r="AI754" s="141"/>
      <c r="AJ754" s="141"/>
      <c r="AK754" s="141"/>
      <c r="AL754" s="141"/>
      <c r="AM754" s="141"/>
      <c r="AN754" s="141"/>
      <c r="AO754" s="141"/>
      <c r="AP754" s="141"/>
      <c r="AQ754" s="141"/>
      <c r="AR754" s="141"/>
      <c r="AS754" s="650"/>
      <c r="AT754" s="141"/>
      <c r="AU754" s="141"/>
      <c r="AV754" s="141"/>
      <c r="AW754" s="141"/>
      <c r="AX754" s="141"/>
      <c r="AY754" s="141"/>
      <c r="AZ754" s="141"/>
      <c r="BA754" s="141"/>
      <c r="BB754" s="141"/>
      <c r="BC754" s="141"/>
      <c r="BD754" s="141"/>
      <c r="BE754" s="141"/>
      <c r="BF754" s="142"/>
      <c r="BG754" s="639"/>
      <c r="BH754" s="639"/>
      <c r="BI754" s="390"/>
    </row>
    <row r="755" spans="1:61" s="609" customFormat="1" ht="18.75" customHeight="1">
      <c r="A755" s="640" t="s">
        <v>1613</v>
      </c>
      <c r="B755" s="640"/>
      <c r="C755" s="641"/>
      <c r="D755" s="641"/>
      <c r="E755" s="641"/>
      <c r="F755" s="1691">
        <f>ROUND(B.Uspjeha!AG144-B.Uspjeha!AG146+B.Uspjeha!AG160-B.Uspjeha!AG161,0)</f>
        <v>-289409</v>
      </c>
      <c r="G755" s="1691"/>
      <c r="H755" s="1692"/>
      <c r="I755" s="1692"/>
      <c r="J755" s="1691"/>
      <c r="K755" s="1691"/>
      <c r="L755" s="169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  <c r="AA755" s="141"/>
      <c r="AB755" s="141"/>
      <c r="AC755" s="141"/>
      <c r="AD755" s="141"/>
      <c r="AE755" s="141"/>
      <c r="AF755" s="141"/>
      <c r="AG755" s="141"/>
      <c r="AH755" s="141"/>
      <c r="AI755" s="141"/>
      <c r="AJ755" s="141"/>
      <c r="AK755" s="141"/>
      <c r="AL755" s="141"/>
      <c r="AM755" s="141"/>
      <c r="AN755" s="141"/>
      <c r="AO755" s="141"/>
      <c r="AP755" s="141"/>
      <c r="AQ755" s="141"/>
      <c r="AR755" s="141"/>
      <c r="AS755" s="141"/>
      <c r="AT755" s="141"/>
      <c r="AU755" s="642"/>
      <c r="AV755" s="642"/>
      <c r="AW755" s="642"/>
      <c r="AX755" s="642"/>
      <c r="AY755" s="643"/>
      <c r="AZ755" s="154"/>
      <c r="BA755" s="142"/>
      <c r="BB755" s="142"/>
      <c r="BC755" s="142"/>
      <c r="BD755" s="142"/>
      <c r="BE755" s="142"/>
      <c r="BF755" s="142"/>
      <c r="BG755" s="639"/>
      <c r="BH755" s="639"/>
      <c r="BI755" s="390"/>
    </row>
    <row r="756" spans="1:61" s="609" customFormat="1" ht="18.75" customHeight="1">
      <c r="A756" s="640" t="s">
        <v>115</v>
      </c>
      <c r="B756" s="640"/>
      <c r="C756" s="641"/>
      <c r="D756" s="641"/>
      <c r="E756" s="641"/>
      <c r="F756" s="1691" t="e">
        <f>ROUND(#REF!-#REF!,2)</f>
        <v>#REF!</v>
      </c>
      <c r="G756" s="1691"/>
      <c r="H756" s="1692"/>
      <c r="I756" s="1692"/>
      <c r="J756" s="1691"/>
      <c r="K756" s="1691"/>
      <c r="L756" s="169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  <c r="AA756" s="141"/>
      <c r="AB756" s="141"/>
      <c r="AC756" s="141"/>
      <c r="AD756" s="141"/>
      <c r="AE756" s="141"/>
      <c r="AF756" s="141"/>
      <c r="AG756" s="141"/>
      <c r="AH756" s="141"/>
      <c r="AI756" s="141"/>
      <c r="AJ756" s="141"/>
      <c r="AK756" s="141"/>
      <c r="AL756" s="141"/>
      <c r="AM756" s="141"/>
      <c r="AN756" s="141"/>
      <c r="AO756" s="141"/>
      <c r="AP756" s="141"/>
      <c r="AQ756" s="141"/>
      <c r="AR756" s="141"/>
      <c r="AS756" s="141"/>
      <c r="AT756" s="141"/>
      <c r="AU756" s="642"/>
      <c r="AV756" s="642"/>
      <c r="AW756" s="642"/>
      <c r="AX756" s="642"/>
      <c r="AY756" s="643"/>
      <c r="AZ756" s="154"/>
      <c r="BA756" s="142"/>
      <c r="BB756" s="142"/>
      <c r="BC756" s="142"/>
      <c r="BD756" s="142"/>
      <c r="BE756" s="142"/>
      <c r="BF756" s="142"/>
      <c r="BG756" s="639"/>
      <c r="BH756" s="639"/>
      <c r="BI756" s="390"/>
    </row>
    <row r="757" spans="1:61" s="609" customFormat="1" ht="15.75" customHeight="1">
      <c r="A757" s="640" t="s">
        <v>116</v>
      </c>
      <c r="B757" s="640"/>
      <c r="C757" s="641"/>
      <c r="D757" s="641"/>
      <c r="E757" s="641"/>
      <c r="F757" s="1646" t="e">
        <f>ROUND(F755-F756,0)</f>
        <v>#REF!</v>
      </c>
      <c r="G757" s="1646"/>
      <c r="H757" s="1647"/>
      <c r="I757" s="1647"/>
      <c r="J757" s="1646"/>
      <c r="K757" s="1646"/>
      <c r="L757" s="1646"/>
      <c r="M757" s="644" t="e">
        <f>IF(F757=0,0,"PAŽNJA provjeriti ??? (moguća razlika je kod proizvođača, za dio 3 - troškova u proizvodima na zalihi)")</f>
        <v>#REF!</v>
      </c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  <c r="AA757" s="141"/>
      <c r="AB757" s="141"/>
      <c r="AC757" s="141"/>
      <c r="AD757" s="141"/>
      <c r="AE757" s="141"/>
      <c r="AF757" s="141"/>
      <c r="AG757" s="141"/>
      <c r="AH757" s="141"/>
      <c r="AI757" s="141"/>
      <c r="AJ757" s="141"/>
      <c r="AK757" s="141"/>
      <c r="AL757" s="141"/>
      <c r="AM757" s="141"/>
      <c r="AN757" s="141"/>
      <c r="AO757" s="141"/>
      <c r="AP757" s="141"/>
      <c r="AQ757" s="141"/>
      <c r="AR757" s="141"/>
      <c r="AS757" s="141"/>
      <c r="AT757" s="141"/>
      <c r="AU757" s="642"/>
      <c r="AV757" s="642"/>
      <c r="AW757" s="642"/>
      <c r="AX757" s="642"/>
      <c r="AY757" s="643"/>
      <c r="AZ757" s="154"/>
      <c r="BA757" s="142"/>
      <c r="BB757" s="142"/>
      <c r="BC757" s="142"/>
      <c r="BD757" s="142"/>
      <c r="BE757" s="142"/>
      <c r="BF757" s="142"/>
      <c r="BG757" s="639"/>
      <c r="BH757" s="639"/>
      <c r="BI757" s="390"/>
    </row>
    <row r="758" spans="1:61" s="609" customFormat="1" ht="16.5" customHeight="1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  <c r="AA758" s="141"/>
      <c r="AB758" s="141"/>
      <c r="AC758" s="141"/>
      <c r="AD758" s="141"/>
      <c r="AE758" s="141"/>
      <c r="AF758" s="141"/>
      <c r="AG758" s="141"/>
      <c r="AH758" s="141"/>
      <c r="AI758" s="141"/>
      <c r="AJ758" s="141"/>
      <c r="AK758" s="141"/>
      <c r="AL758" s="141"/>
      <c r="AM758" s="141"/>
      <c r="AN758" s="141"/>
      <c r="AO758" s="141"/>
      <c r="AP758" s="141"/>
      <c r="AQ758" s="141"/>
      <c r="AR758" s="141"/>
      <c r="AS758" s="650"/>
      <c r="AT758" s="141"/>
      <c r="AU758" s="141"/>
      <c r="AV758" s="141"/>
      <c r="AW758" s="141"/>
      <c r="AX758" s="141"/>
      <c r="AY758" s="141"/>
      <c r="AZ758" s="141"/>
      <c r="BA758" s="141"/>
      <c r="BB758" s="141"/>
      <c r="BC758" s="141"/>
      <c r="BD758" s="141"/>
      <c r="BE758" s="141"/>
      <c r="BF758" s="142"/>
      <c r="BG758" s="639"/>
      <c r="BH758" s="639"/>
      <c r="BI758" s="390"/>
    </row>
    <row r="759" spans="1:61" s="609" customFormat="1" ht="16.5" customHeight="1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  <c r="AA759" s="141"/>
      <c r="AB759" s="141"/>
      <c r="AC759" s="141"/>
      <c r="AD759" s="141"/>
      <c r="AE759" s="141"/>
      <c r="AF759" s="141"/>
      <c r="AG759" s="141"/>
      <c r="AH759" s="141"/>
      <c r="AI759" s="141"/>
      <c r="AJ759" s="141"/>
      <c r="AK759" s="141"/>
      <c r="AL759" s="141"/>
      <c r="AM759" s="141"/>
      <c r="AN759" s="141"/>
      <c r="AO759" s="141"/>
      <c r="AP759" s="141"/>
      <c r="AQ759" s="141"/>
      <c r="AR759" s="141"/>
      <c r="AS759" s="650"/>
      <c r="AT759" s="141"/>
      <c r="AU759" s="141"/>
      <c r="AV759" s="141"/>
      <c r="AW759" s="141"/>
      <c r="AX759" s="141"/>
      <c r="AY759" s="141"/>
      <c r="AZ759" s="141"/>
      <c r="BA759" s="141"/>
      <c r="BB759" s="141"/>
      <c r="BC759" s="141"/>
      <c r="BD759" s="141"/>
      <c r="BE759" s="141"/>
      <c r="BF759" s="142"/>
      <c r="BG759" s="639"/>
      <c r="BH759" s="639"/>
      <c r="BI759" s="390"/>
    </row>
    <row r="760" spans="1:61" s="609" customFormat="1" ht="16.5" customHeight="1">
      <c r="A760" s="787" t="s">
        <v>1732</v>
      </c>
      <c r="B760" s="184"/>
      <c r="C760" s="184"/>
      <c r="D760" s="184"/>
      <c r="E760" s="184"/>
      <c r="F760" s="789"/>
      <c r="G760" s="789"/>
      <c r="H760" s="789"/>
      <c r="I760" s="789"/>
      <c r="J760" s="789"/>
      <c r="K760" s="789"/>
      <c r="L760" s="789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  <c r="AA760" s="141"/>
      <c r="AB760" s="141"/>
      <c r="AC760" s="141"/>
      <c r="AD760" s="141"/>
      <c r="AE760" s="141"/>
      <c r="AF760" s="141"/>
      <c r="AG760" s="141"/>
      <c r="AH760" s="141"/>
      <c r="AI760" s="141"/>
      <c r="AJ760" s="141"/>
      <c r="AK760" s="141"/>
      <c r="AL760" s="141"/>
      <c r="AM760" s="141"/>
      <c r="AN760" s="141"/>
      <c r="AO760" s="141"/>
      <c r="AP760" s="141"/>
      <c r="AQ760" s="141"/>
      <c r="AR760" s="141"/>
      <c r="AS760" s="650"/>
      <c r="AT760" s="141"/>
      <c r="AU760" s="141"/>
      <c r="AV760" s="141"/>
      <c r="AW760" s="141"/>
      <c r="AX760" s="141"/>
      <c r="AY760" s="141"/>
      <c r="AZ760" s="141"/>
      <c r="BA760" s="141"/>
      <c r="BB760" s="141"/>
      <c r="BC760" s="141"/>
      <c r="BD760" s="141"/>
      <c r="BE760" s="141"/>
      <c r="BF760" s="142"/>
      <c r="BG760" s="639"/>
      <c r="BH760" s="639"/>
      <c r="BI760" s="390"/>
    </row>
    <row r="761" spans="1:61" s="609" customFormat="1" ht="16.5" customHeight="1">
      <c r="A761" s="961" t="s">
        <v>719</v>
      </c>
      <c r="B761" s="962"/>
      <c r="C761" s="962"/>
      <c r="D761" s="962"/>
      <c r="E761" s="1665"/>
      <c r="F761" s="965" t="str">
        <f>M6&amp;U1-1</f>
        <v>31.12.2011</v>
      </c>
      <c r="G761" s="965"/>
      <c r="H761" s="965"/>
      <c r="I761" s="965"/>
      <c r="J761" s="965"/>
      <c r="K761" s="965"/>
      <c r="L761" s="966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  <c r="AA761" s="141"/>
      <c r="AB761" s="141"/>
      <c r="AC761" s="141"/>
      <c r="AD761" s="141"/>
      <c r="AE761" s="141"/>
      <c r="AF761" s="141"/>
      <c r="AG761" s="141"/>
      <c r="AH761" s="141"/>
      <c r="AI761" s="141"/>
      <c r="AJ761" s="141"/>
      <c r="AK761" s="141"/>
      <c r="AL761" s="141"/>
      <c r="AM761" s="141"/>
      <c r="AN761" s="141"/>
      <c r="AO761" s="141"/>
      <c r="AP761" s="141"/>
      <c r="AQ761" s="141"/>
      <c r="AR761" s="141"/>
      <c r="AS761" s="650"/>
      <c r="AT761" s="141"/>
      <c r="AU761" s="141"/>
      <c r="AV761" s="141"/>
      <c r="AW761" s="141"/>
      <c r="AX761" s="141"/>
      <c r="AY761" s="141"/>
      <c r="AZ761" s="141"/>
      <c r="BA761" s="141"/>
      <c r="BB761" s="141"/>
      <c r="BC761" s="141"/>
      <c r="BD761" s="141"/>
      <c r="BE761" s="141"/>
      <c r="BF761" s="142"/>
      <c r="BG761" s="639"/>
      <c r="BH761" s="639"/>
      <c r="BI761" s="390"/>
    </row>
    <row r="762" spans="1:61" s="609" customFormat="1" ht="16.5" customHeight="1">
      <c r="A762" s="963" t="s">
        <v>721</v>
      </c>
      <c r="B762" s="964"/>
      <c r="C762" s="964"/>
      <c r="D762" s="964"/>
      <c r="E762" s="1796"/>
      <c r="F762" s="967"/>
      <c r="G762" s="967"/>
      <c r="H762" s="967"/>
      <c r="I762" s="967"/>
      <c r="J762" s="967"/>
      <c r="K762" s="967"/>
      <c r="L762" s="968"/>
      <c r="M762" s="188"/>
      <c r="N762" s="188"/>
      <c r="O762" s="188"/>
      <c r="P762" s="188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  <c r="AA762" s="141"/>
      <c r="AB762" s="141"/>
      <c r="AC762" s="141"/>
      <c r="AD762" s="141"/>
      <c r="AE762" s="141"/>
      <c r="AF762" s="141"/>
      <c r="AG762" s="141"/>
      <c r="AH762" s="141"/>
      <c r="AI762" s="141"/>
      <c r="AJ762" s="141"/>
      <c r="AK762" s="141"/>
      <c r="AL762" s="141"/>
      <c r="AM762" s="141"/>
      <c r="AN762" s="141"/>
      <c r="AO762" s="141"/>
      <c r="AP762" s="141"/>
      <c r="AQ762" s="141"/>
      <c r="AR762" s="141"/>
      <c r="AS762" s="650"/>
      <c r="AT762" s="141"/>
      <c r="AU762" s="141"/>
      <c r="AV762" s="141"/>
      <c r="AW762" s="141"/>
      <c r="AX762" s="141"/>
      <c r="AY762" s="141"/>
      <c r="AZ762" s="141"/>
      <c r="BA762" s="141"/>
      <c r="BB762" s="141"/>
      <c r="BC762" s="141"/>
      <c r="BD762" s="141"/>
      <c r="BE762" s="141"/>
      <c r="BF762" s="142"/>
      <c r="BG762" s="639"/>
      <c r="BH762" s="639"/>
      <c r="BI762" s="390"/>
    </row>
    <row r="763" spans="1:61" s="609" customFormat="1" ht="16.5" customHeight="1">
      <c r="A763" s="955" t="s">
        <v>172</v>
      </c>
      <c r="B763" s="956"/>
      <c r="C763" s="956"/>
      <c r="D763" s="956"/>
      <c r="E763" s="1682"/>
      <c r="F763" s="1185"/>
      <c r="G763" s="1186"/>
      <c r="H763" s="1186"/>
      <c r="I763" s="1186"/>
      <c r="J763" s="1186"/>
      <c r="K763" s="1186"/>
      <c r="L763" s="1186"/>
      <c r="M763" s="476"/>
      <c r="N763" s="863" t="s">
        <v>1471</v>
      </c>
      <c r="O763" s="864"/>
      <c r="P763" s="865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  <c r="AA763" s="141"/>
      <c r="AB763" s="141"/>
      <c r="AC763" s="141"/>
      <c r="AD763" s="141"/>
      <c r="AE763" s="141"/>
      <c r="AF763" s="141"/>
      <c r="AG763" s="141"/>
      <c r="AH763" s="141"/>
      <c r="AI763" s="141"/>
      <c r="AJ763" s="141"/>
      <c r="AK763" s="141"/>
      <c r="AL763" s="141"/>
      <c r="AM763" s="141"/>
      <c r="AN763" s="141"/>
      <c r="AO763" s="141"/>
      <c r="AP763" s="141"/>
      <c r="AQ763" s="141"/>
      <c r="AR763" s="141"/>
      <c r="AS763" s="650"/>
      <c r="AT763" s="141"/>
      <c r="AU763" s="141"/>
      <c r="AV763" s="141"/>
      <c r="AW763" s="141"/>
      <c r="AX763" s="141"/>
      <c r="AY763" s="141"/>
      <c r="AZ763" s="141"/>
      <c r="BA763" s="141"/>
      <c r="BB763" s="141"/>
      <c r="BC763" s="141"/>
      <c r="BD763" s="141"/>
      <c r="BE763" s="141"/>
      <c r="BF763" s="142"/>
      <c r="BG763" s="639"/>
      <c r="BH763" s="639"/>
      <c r="BI763" s="390"/>
    </row>
    <row r="764" spans="1:61" s="609" customFormat="1" ht="16.5" customHeight="1">
      <c r="A764" s="955" t="s">
        <v>173</v>
      </c>
      <c r="B764" s="956"/>
      <c r="C764" s="956"/>
      <c r="D764" s="956"/>
      <c r="E764" s="1682"/>
      <c r="F764" s="1183"/>
      <c r="G764" s="1184"/>
      <c r="H764" s="1184"/>
      <c r="I764" s="1184"/>
      <c r="J764" s="1184"/>
      <c r="K764" s="1184"/>
      <c r="L764" s="1184"/>
      <c r="M764" s="866"/>
      <c r="N764" s="867" t="s">
        <v>1569</v>
      </c>
      <c r="O764" s="864"/>
      <c r="P764" s="865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  <c r="AA764" s="141"/>
      <c r="AB764" s="141"/>
      <c r="AC764" s="141"/>
      <c r="AD764" s="141"/>
      <c r="AE764" s="141"/>
      <c r="AF764" s="141"/>
      <c r="AG764" s="141"/>
      <c r="AH764" s="141"/>
      <c r="AI764" s="141"/>
      <c r="AJ764" s="141"/>
      <c r="AK764" s="141"/>
      <c r="AL764" s="141"/>
      <c r="AM764" s="141"/>
      <c r="AN764" s="141"/>
      <c r="AO764" s="141"/>
      <c r="AP764" s="141"/>
      <c r="AQ764" s="141"/>
      <c r="AR764" s="141"/>
      <c r="AS764" s="650"/>
      <c r="AT764" s="141"/>
      <c r="AU764" s="141"/>
      <c r="AV764" s="141"/>
      <c r="AW764" s="141"/>
      <c r="AX764" s="141"/>
      <c r="AY764" s="141"/>
      <c r="AZ764" s="141"/>
      <c r="BA764" s="141"/>
      <c r="BB764" s="141"/>
      <c r="BC764" s="141"/>
      <c r="BD764" s="141"/>
      <c r="BE764" s="141"/>
      <c r="BF764" s="142"/>
      <c r="BG764" s="639"/>
      <c r="BH764" s="639"/>
      <c r="BI764" s="390"/>
    </row>
    <row r="765" spans="1:61" s="609" customFormat="1" ht="16.5" customHeight="1">
      <c r="A765" s="955" t="s">
        <v>1735</v>
      </c>
      <c r="B765" s="956"/>
      <c r="C765" s="956"/>
      <c r="D765" s="956"/>
      <c r="E765" s="1682"/>
      <c r="F765" s="1185"/>
      <c r="G765" s="1186"/>
      <c r="H765" s="1186"/>
      <c r="I765" s="1186"/>
      <c r="J765" s="1186"/>
      <c r="K765" s="1186"/>
      <c r="L765" s="1186"/>
      <c r="M765" s="866"/>
      <c r="N765" s="867" t="s">
        <v>1578</v>
      </c>
      <c r="O765" s="864"/>
      <c r="P765" s="865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  <c r="AA765" s="141"/>
      <c r="AB765" s="141"/>
      <c r="AC765" s="141"/>
      <c r="AD765" s="141"/>
      <c r="AE765" s="141"/>
      <c r="AF765" s="141"/>
      <c r="AG765" s="141"/>
      <c r="AH765" s="141"/>
      <c r="AI765" s="141"/>
      <c r="AJ765" s="141"/>
      <c r="AK765" s="141"/>
      <c r="AL765" s="141"/>
      <c r="AM765" s="141"/>
      <c r="AN765" s="141"/>
      <c r="AO765" s="141"/>
      <c r="AP765" s="141"/>
      <c r="AQ765" s="141"/>
      <c r="AR765" s="141"/>
      <c r="AS765" s="650"/>
      <c r="AT765" s="141"/>
      <c r="AU765" s="141"/>
      <c r="AV765" s="141"/>
      <c r="AW765" s="141"/>
      <c r="AX765" s="141"/>
      <c r="AY765" s="141"/>
      <c r="AZ765" s="141"/>
      <c r="BA765" s="141"/>
      <c r="BB765" s="141"/>
      <c r="BC765" s="141"/>
      <c r="BD765" s="141"/>
      <c r="BE765" s="141"/>
      <c r="BF765" s="142"/>
      <c r="BG765" s="639"/>
      <c r="BH765" s="639"/>
      <c r="BI765" s="390"/>
    </row>
    <row r="766" spans="1:61" s="609" customFormat="1" ht="16.5" customHeight="1">
      <c r="A766" s="955" t="s">
        <v>1736</v>
      </c>
      <c r="B766" s="956"/>
      <c r="C766" s="956"/>
      <c r="D766" s="956"/>
      <c r="E766" s="1682"/>
      <c r="F766" s="1183"/>
      <c r="G766" s="1184"/>
      <c r="H766" s="1184"/>
      <c r="I766" s="1184"/>
      <c r="J766" s="1184"/>
      <c r="K766" s="1184"/>
      <c r="L766" s="1184"/>
      <c r="M766" s="476"/>
      <c r="N766" s="863" t="s">
        <v>1767</v>
      </c>
      <c r="O766" s="864"/>
      <c r="P766" s="865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  <c r="AA766" s="141"/>
      <c r="AB766" s="141"/>
      <c r="AC766" s="141"/>
      <c r="AD766" s="141"/>
      <c r="AE766" s="141"/>
      <c r="AF766" s="141"/>
      <c r="AG766" s="141"/>
      <c r="AH766" s="141"/>
      <c r="AI766" s="141"/>
      <c r="AJ766" s="141"/>
      <c r="AK766" s="141"/>
      <c r="AL766" s="141"/>
      <c r="AM766" s="141"/>
      <c r="AN766" s="141"/>
      <c r="AO766" s="141"/>
      <c r="AP766" s="141"/>
      <c r="AQ766" s="141"/>
      <c r="AR766" s="141"/>
      <c r="AS766" s="650"/>
      <c r="AT766" s="141"/>
      <c r="AU766" s="141"/>
      <c r="AV766" s="141"/>
      <c r="AW766" s="141"/>
      <c r="AX766" s="141"/>
      <c r="AY766" s="141"/>
      <c r="AZ766" s="141"/>
      <c r="BA766" s="141"/>
      <c r="BB766" s="141"/>
      <c r="BC766" s="141"/>
      <c r="BD766" s="141"/>
      <c r="BE766" s="141"/>
      <c r="BF766" s="142"/>
      <c r="BG766" s="639"/>
      <c r="BH766" s="639"/>
      <c r="BI766" s="390"/>
    </row>
    <row r="767" spans="1:61" s="609" customFormat="1" ht="16.5" customHeight="1">
      <c r="A767" s="955" t="s">
        <v>1737</v>
      </c>
      <c r="B767" s="956"/>
      <c r="C767" s="956"/>
      <c r="D767" s="956"/>
      <c r="E767" s="1682"/>
      <c r="F767" s="1185"/>
      <c r="G767" s="1186"/>
      <c r="H767" s="1186"/>
      <c r="I767" s="1186"/>
      <c r="J767" s="1186"/>
      <c r="K767" s="1186"/>
      <c r="L767" s="1186"/>
      <c r="M767" s="476"/>
      <c r="N767" s="863" t="s">
        <v>1472</v>
      </c>
      <c r="O767" s="864"/>
      <c r="P767" s="865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  <c r="AA767" s="141"/>
      <c r="AB767" s="141"/>
      <c r="AC767" s="141"/>
      <c r="AD767" s="141"/>
      <c r="AE767" s="141"/>
      <c r="AF767" s="141"/>
      <c r="AG767" s="141"/>
      <c r="AH767" s="141"/>
      <c r="AI767" s="141"/>
      <c r="AJ767" s="141"/>
      <c r="AK767" s="141"/>
      <c r="AL767" s="141"/>
      <c r="AM767" s="141"/>
      <c r="AN767" s="141"/>
      <c r="AO767" s="141"/>
      <c r="AP767" s="141"/>
      <c r="AQ767" s="141"/>
      <c r="AR767" s="141"/>
      <c r="AS767" s="650"/>
      <c r="AT767" s="141"/>
      <c r="AU767" s="141"/>
      <c r="AV767" s="141"/>
      <c r="AW767" s="141"/>
      <c r="AX767" s="141"/>
      <c r="AY767" s="141"/>
      <c r="AZ767" s="141"/>
      <c r="BA767" s="141"/>
      <c r="BB767" s="141"/>
      <c r="BC767" s="141"/>
      <c r="BD767" s="141"/>
      <c r="BE767" s="141"/>
      <c r="BF767" s="142"/>
      <c r="BG767" s="639"/>
      <c r="BH767" s="639"/>
      <c r="BI767" s="390"/>
    </row>
    <row r="768" spans="1:61" s="609" customFormat="1" ht="16.5" customHeight="1">
      <c r="A768" s="955" t="s">
        <v>1738</v>
      </c>
      <c r="B768" s="956"/>
      <c r="C768" s="956"/>
      <c r="D768" s="956"/>
      <c r="E768" s="1682"/>
      <c r="F768" s="1183"/>
      <c r="G768" s="1184"/>
      <c r="H768" s="1184"/>
      <c r="I768" s="1184"/>
      <c r="J768" s="1184"/>
      <c r="K768" s="1184"/>
      <c r="L768" s="1184"/>
      <c r="M768" s="476"/>
      <c r="N768" s="863" t="s">
        <v>1473</v>
      </c>
      <c r="O768" s="864"/>
      <c r="P768" s="865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  <c r="AQ768" s="141"/>
      <c r="AR768" s="141"/>
      <c r="AS768" s="650"/>
      <c r="AT768" s="141"/>
      <c r="AU768" s="141"/>
      <c r="AV768" s="141"/>
      <c r="AW768" s="141"/>
      <c r="AX768" s="141"/>
      <c r="AY768" s="141"/>
      <c r="AZ768" s="141"/>
      <c r="BA768" s="141"/>
      <c r="BB768" s="141"/>
      <c r="BC768" s="141"/>
      <c r="BD768" s="141"/>
      <c r="BE768" s="141"/>
      <c r="BF768" s="142"/>
      <c r="BG768" s="639"/>
      <c r="BH768" s="639"/>
      <c r="BI768" s="390"/>
    </row>
    <row r="769" spans="1:61" s="609" customFormat="1" ht="16.5" customHeight="1">
      <c r="A769" s="955" t="s">
        <v>1739</v>
      </c>
      <c r="B769" s="956"/>
      <c r="C769" s="956"/>
      <c r="D769" s="956"/>
      <c r="E769" s="1682"/>
      <c r="F769" s="1185"/>
      <c r="G769" s="1186"/>
      <c r="H769" s="1186"/>
      <c r="I769" s="1186"/>
      <c r="J769" s="1186"/>
      <c r="K769" s="1186"/>
      <c r="L769" s="1186"/>
      <c r="M769" s="476"/>
      <c r="N769" s="863" t="s">
        <v>1474</v>
      </c>
      <c r="O769" s="864"/>
      <c r="P769" s="865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  <c r="AA769" s="141"/>
      <c r="AB769" s="141"/>
      <c r="AC769" s="141"/>
      <c r="AD769" s="141"/>
      <c r="AE769" s="141"/>
      <c r="AF769" s="141"/>
      <c r="AG769" s="141"/>
      <c r="AH769" s="141"/>
      <c r="AI769" s="141"/>
      <c r="AJ769" s="141"/>
      <c r="AK769" s="141"/>
      <c r="AL769" s="141"/>
      <c r="AM769" s="141"/>
      <c r="AN769" s="141"/>
      <c r="AO769" s="141"/>
      <c r="AP769" s="141"/>
      <c r="AQ769" s="141"/>
      <c r="AR769" s="141"/>
      <c r="AS769" s="650"/>
      <c r="AT769" s="141"/>
      <c r="AU769" s="141"/>
      <c r="AV769" s="141"/>
      <c r="AW769" s="141"/>
      <c r="AX769" s="141"/>
      <c r="AY769" s="141"/>
      <c r="AZ769" s="141"/>
      <c r="BA769" s="141"/>
      <c r="BB769" s="141"/>
      <c r="BC769" s="141"/>
      <c r="BD769" s="141"/>
      <c r="BE769" s="141"/>
      <c r="BF769" s="142"/>
      <c r="BG769" s="639"/>
      <c r="BH769" s="639"/>
      <c r="BI769" s="390"/>
    </row>
    <row r="770" spans="1:61" s="609" customFormat="1" ht="16.5" customHeight="1">
      <c r="A770" s="955" t="s">
        <v>1740</v>
      </c>
      <c r="B770" s="956"/>
      <c r="C770" s="956"/>
      <c r="D770" s="956"/>
      <c r="E770" s="1682"/>
      <c r="F770" s="1183"/>
      <c r="G770" s="1184"/>
      <c r="H770" s="1184"/>
      <c r="I770" s="1184"/>
      <c r="J770" s="1184"/>
      <c r="K770" s="1184"/>
      <c r="L770" s="1184"/>
      <c r="M770" s="476"/>
      <c r="N770" s="863" t="s">
        <v>1475</v>
      </c>
      <c r="O770" s="864"/>
      <c r="P770" s="865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  <c r="AA770" s="141"/>
      <c r="AB770" s="141"/>
      <c r="AC770" s="141"/>
      <c r="AD770" s="141"/>
      <c r="AE770" s="141"/>
      <c r="AF770" s="141"/>
      <c r="AG770" s="141"/>
      <c r="AH770" s="141"/>
      <c r="AI770" s="141"/>
      <c r="AJ770" s="141"/>
      <c r="AK770" s="141"/>
      <c r="AL770" s="141"/>
      <c r="AM770" s="141"/>
      <c r="AN770" s="141"/>
      <c r="AO770" s="141"/>
      <c r="AP770" s="141"/>
      <c r="AQ770" s="141"/>
      <c r="AR770" s="141"/>
      <c r="AS770" s="650"/>
      <c r="AT770" s="141"/>
      <c r="AU770" s="141"/>
      <c r="AV770" s="141"/>
      <c r="AW770" s="141"/>
      <c r="AX770" s="141"/>
      <c r="AY770" s="141"/>
      <c r="AZ770" s="141"/>
      <c r="BA770" s="141"/>
      <c r="BB770" s="141"/>
      <c r="BC770" s="141"/>
      <c r="BD770" s="141"/>
      <c r="BE770" s="141"/>
      <c r="BF770" s="142"/>
      <c r="BG770" s="639"/>
      <c r="BH770" s="639"/>
      <c r="BI770" s="390"/>
    </row>
    <row r="771" spans="1:61" s="609" customFormat="1" ht="16.5" customHeight="1">
      <c r="A771" s="955" t="s">
        <v>1741</v>
      </c>
      <c r="B771" s="956"/>
      <c r="C771" s="956"/>
      <c r="D771" s="956"/>
      <c r="E771" s="1682"/>
      <c r="F771" s="1185"/>
      <c r="G771" s="1186"/>
      <c r="H771" s="1186"/>
      <c r="I771" s="1186"/>
      <c r="J771" s="1186"/>
      <c r="K771" s="1186"/>
      <c r="L771" s="1186"/>
      <c r="M771" s="476"/>
      <c r="N771" s="863" t="s">
        <v>1476</v>
      </c>
      <c r="O771" s="864"/>
      <c r="P771" s="865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  <c r="AA771" s="141"/>
      <c r="AB771" s="141"/>
      <c r="AC771" s="141"/>
      <c r="AD771" s="141"/>
      <c r="AE771" s="141"/>
      <c r="AF771" s="141"/>
      <c r="AG771" s="141"/>
      <c r="AH771" s="141"/>
      <c r="AI771" s="141"/>
      <c r="AJ771" s="141"/>
      <c r="AK771" s="141"/>
      <c r="AL771" s="141"/>
      <c r="AM771" s="141"/>
      <c r="AN771" s="141"/>
      <c r="AO771" s="141"/>
      <c r="AP771" s="141"/>
      <c r="AQ771" s="141"/>
      <c r="AR771" s="141"/>
      <c r="AS771" s="650"/>
      <c r="AT771" s="141"/>
      <c r="AU771" s="141"/>
      <c r="AV771" s="141"/>
      <c r="AW771" s="141"/>
      <c r="AX771" s="141"/>
      <c r="AY771" s="141"/>
      <c r="AZ771" s="141"/>
      <c r="BA771" s="141"/>
      <c r="BB771" s="141"/>
      <c r="BC771" s="141"/>
      <c r="BD771" s="141"/>
      <c r="BE771" s="141"/>
      <c r="BF771" s="142"/>
      <c r="BG771" s="639"/>
      <c r="BH771" s="639"/>
      <c r="BI771" s="390"/>
    </row>
    <row r="772" spans="1:61" s="609" customFormat="1" ht="16.5" customHeight="1">
      <c r="A772" s="955" t="s">
        <v>437</v>
      </c>
      <c r="B772" s="956"/>
      <c r="C772" s="956"/>
      <c r="D772" s="956"/>
      <c r="E772" s="1682"/>
      <c r="F772" s="1183"/>
      <c r="G772" s="1184"/>
      <c r="H772" s="1184"/>
      <c r="I772" s="1184"/>
      <c r="J772" s="1184"/>
      <c r="K772" s="1184"/>
      <c r="L772" s="1184"/>
      <c r="M772" s="476"/>
      <c r="N772" s="863" t="s">
        <v>1570</v>
      </c>
      <c r="O772" s="864"/>
      <c r="P772" s="865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  <c r="AA772" s="141"/>
      <c r="AB772" s="141"/>
      <c r="AC772" s="141"/>
      <c r="AD772" s="141"/>
      <c r="AE772" s="141"/>
      <c r="AF772" s="141"/>
      <c r="AG772" s="141"/>
      <c r="AH772" s="141"/>
      <c r="AI772" s="141"/>
      <c r="AJ772" s="141"/>
      <c r="AK772" s="141"/>
      <c r="AL772" s="141"/>
      <c r="AM772" s="141"/>
      <c r="AN772" s="141"/>
      <c r="AO772" s="141"/>
      <c r="AP772" s="141"/>
      <c r="AQ772" s="141"/>
      <c r="AR772" s="141"/>
      <c r="AS772" s="650"/>
      <c r="AT772" s="141"/>
      <c r="AU772" s="141"/>
      <c r="AV772" s="141"/>
      <c r="AW772" s="141"/>
      <c r="AX772" s="141"/>
      <c r="AY772" s="141"/>
      <c r="AZ772" s="141"/>
      <c r="BA772" s="141"/>
      <c r="BB772" s="141"/>
      <c r="BC772" s="141"/>
      <c r="BD772" s="141"/>
      <c r="BE772" s="141"/>
      <c r="BF772" s="142"/>
      <c r="BG772" s="639"/>
      <c r="BH772" s="639"/>
      <c r="BI772" s="390"/>
    </row>
    <row r="773" spans="1:61" s="609" customFormat="1" ht="16.5" customHeight="1">
      <c r="A773" s="955" t="s">
        <v>438</v>
      </c>
      <c r="B773" s="956"/>
      <c r="C773" s="956"/>
      <c r="D773" s="956"/>
      <c r="E773" s="1682"/>
      <c r="F773" s="1185"/>
      <c r="G773" s="1186"/>
      <c r="H773" s="1186"/>
      <c r="I773" s="1186"/>
      <c r="J773" s="1186"/>
      <c r="K773" s="1186"/>
      <c r="L773" s="1186"/>
      <c r="M773" s="476"/>
      <c r="N773" s="863" t="s">
        <v>703</v>
      </c>
      <c r="O773" s="864"/>
      <c r="P773" s="865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  <c r="AA773" s="141"/>
      <c r="AB773" s="141"/>
      <c r="AC773" s="141"/>
      <c r="AD773" s="141"/>
      <c r="AE773" s="141"/>
      <c r="AF773" s="141"/>
      <c r="AG773" s="141"/>
      <c r="AH773" s="141"/>
      <c r="AI773" s="141"/>
      <c r="AJ773" s="141"/>
      <c r="AK773" s="141"/>
      <c r="AL773" s="141"/>
      <c r="AM773" s="141"/>
      <c r="AN773" s="141"/>
      <c r="AO773" s="141"/>
      <c r="AP773" s="141"/>
      <c r="AQ773" s="141"/>
      <c r="AR773" s="141"/>
      <c r="AS773" s="650"/>
      <c r="AT773" s="141"/>
      <c r="AU773" s="141"/>
      <c r="AV773" s="141"/>
      <c r="AW773" s="141"/>
      <c r="AX773" s="141"/>
      <c r="AY773" s="141"/>
      <c r="AZ773" s="141"/>
      <c r="BA773" s="141"/>
      <c r="BB773" s="141"/>
      <c r="BC773" s="141"/>
      <c r="BD773" s="141"/>
      <c r="BE773" s="141"/>
      <c r="BF773" s="142"/>
      <c r="BG773" s="639"/>
      <c r="BH773" s="639"/>
      <c r="BI773" s="390"/>
    </row>
    <row r="774" spans="1:61" s="609" customFormat="1" ht="16.5" customHeight="1">
      <c r="A774" s="955" t="s">
        <v>324</v>
      </c>
      <c r="B774" s="956"/>
      <c r="C774" s="956"/>
      <c r="D774" s="956"/>
      <c r="E774" s="1682"/>
      <c r="F774" s="1183"/>
      <c r="G774" s="1184"/>
      <c r="H774" s="1184"/>
      <c r="I774" s="1184"/>
      <c r="J774" s="1184"/>
      <c r="K774" s="1184"/>
      <c r="L774" s="1184"/>
      <c r="M774" s="476"/>
      <c r="N774" s="863" t="s">
        <v>212</v>
      </c>
      <c r="O774" s="864"/>
      <c r="P774" s="865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  <c r="AA774" s="141"/>
      <c r="AB774" s="141"/>
      <c r="AC774" s="141"/>
      <c r="AD774" s="141"/>
      <c r="AE774" s="141"/>
      <c r="AF774" s="141"/>
      <c r="AG774" s="141"/>
      <c r="AH774" s="141"/>
      <c r="AI774" s="141"/>
      <c r="AJ774" s="141"/>
      <c r="AK774" s="141"/>
      <c r="AL774" s="141"/>
      <c r="AM774" s="141"/>
      <c r="AN774" s="141"/>
      <c r="AO774" s="141"/>
      <c r="AP774" s="141"/>
      <c r="AQ774" s="141"/>
      <c r="AR774" s="141"/>
      <c r="AS774" s="650"/>
      <c r="AT774" s="141"/>
      <c r="AU774" s="141"/>
      <c r="AV774" s="141"/>
      <c r="AW774" s="141"/>
      <c r="AX774" s="141"/>
      <c r="AY774" s="141"/>
      <c r="AZ774" s="141"/>
      <c r="BA774" s="141"/>
      <c r="BB774" s="141"/>
      <c r="BC774" s="141"/>
      <c r="BD774" s="141"/>
      <c r="BE774" s="141"/>
      <c r="BF774" s="142"/>
      <c r="BG774" s="639"/>
      <c r="BH774" s="639"/>
      <c r="BI774" s="390"/>
    </row>
    <row r="775" spans="1:61" s="609" customFormat="1" ht="16.5" customHeight="1">
      <c r="A775" s="955" t="s">
        <v>1742</v>
      </c>
      <c r="B775" s="956"/>
      <c r="C775" s="956"/>
      <c r="D775" s="956"/>
      <c r="E775" s="1682"/>
      <c r="F775" s="1185"/>
      <c r="G775" s="1186"/>
      <c r="H775" s="1186"/>
      <c r="I775" s="1186"/>
      <c r="J775" s="1186"/>
      <c r="K775" s="1186"/>
      <c r="L775" s="1186"/>
      <c r="M775" s="476"/>
      <c r="N775" s="863" t="s">
        <v>213</v>
      </c>
      <c r="O775" s="864"/>
      <c r="P775" s="865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  <c r="AA775" s="141"/>
      <c r="AB775" s="141"/>
      <c r="AC775" s="141"/>
      <c r="AD775" s="141"/>
      <c r="AE775" s="141"/>
      <c r="AF775" s="141"/>
      <c r="AG775" s="141"/>
      <c r="AH775" s="141"/>
      <c r="AI775" s="141"/>
      <c r="AJ775" s="141"/>
      <c r="AK775" s="141"/>
      <c r="AL775" s="141"/>
      <c r="AM775" s="141"/>
      <c r="AN775" s="141"/>
      <c r="AO775" s="141"/>
      <c r="AP775" s="141"/>
      <c r="AQ775" s="141"/>
      <c r="AR775" s="141"/>
      <c r="AS775" s="650"/>
      <c r="AT775" s="141"/>
      <c r="AU775" s="141"/>
      <c r="AV775" s="141"/>
      <c r="AW775" s="141"/>
      <c r="AX775" s="141"/>
      <c r="AY775" s="141"/>
      <c r="AZ775" s="141"/>
      <c r="BA775" s="141"/>
      <c r="BB775" s="141"/>
      <c r="BC775" s="141"/>
      <c r="BD775" s="141"/>
      <c r="BE775" s="141"/>
      <c r="BF775" s="142"/>
      <c r="BG775" s="639"/>
      <c r="BH775" s="639"/>
      <c r="BI775" s="390"/>
    </row>
    <row r="776" spans="1:61" s="609" customFormat="1" ht="16.5" customHeight="1">
      <c r="A776" s="955" t="s">
        <v>1743</v>
      </c>
      <c r="B776" s="956"/>
      <c r="C776" s="956"/>
      <c r="D776" s="956"/>
      <c r="E776" s="1682"/>
      <c r="F776" s="1183"/>
      <c r="G776" s="1184"/>
      <c r="H776" s="1184"/>
      <c r="I776" s="1184"/>
      <c r="J776" s="1184"/>
      <c r="K776" s="1184"/>
      <c r="L776" s="1184"/>
      <c r="M776" s="476"/>
      <c r="N776" s="863" t="s">
        <v>1477</v>
      </c>
      <c r="O776" s="864"/>
      <c r="P776" s="865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  <c r="AA776" s="141"/>
      <c r="AB776" s="141"/>
      <c r="AC776" s="141"/>
      <c r="AD776" s="141"/>
      <c r="AE776" s="141"/>
      <c r="AF776" s="141"/>
      <c r="AG776" s="141"/>
      <c r="AH776" s="141"/>
      <c r="AI776" s="141"/>
      <c r="AJ776" s="141"/>
      <c r="AK776" s="141"/>
      <c r="AL776" s="141"/>
      <c r="AM776" s="141"/>
      <c r="AN776" s="141"/>
      <c r="AO776" s="141"/>
      <c r="AP776" s="141"/>
      <c r="AQ776" s="141"/>
      <c r="AR776" s="141"/>
      <c r="AS776" s="650"/>
      <c r="AT776" s="141"/>
      <c r="AU776" s="141"/>
      <c r="AV776" s="141"/>
      <c r="AW776" s="141"/>
      <c r="AX776" s="141"/>
      <c r="AY776" s="141"/>
      <c r="AZ776" s="141"/>
      <c r="BA776" s="141"/>
      <c r="BB776" s="141"/>
      <c r="BC776" s="141"/>
      <c r="BD776" s="141"/>
      <c r="BE776" s="141"/>
      <c r="BF776" s="142"/>
      <c r="BG776" s="639"/>
      <c r="BH776" s="639"/>
      <c r="BI776" s="390"/>
    </row>
    <row r="777" spans="1:61" s="609" customFormat="1" ht="16.5" customHeight="1">
      <c r="A777" s="955" t="s">
        <v>1744</v>
      </c>
      <c r="B777" s="956"/>
      <c r="C777" s="956"/>
      <c r="D777" s="956"/>
      <c r="E777" s="1682"/>
      <c r="F777" s="1185"/>
      <c r="G777" s="1186"/>
      <c r="H777" s="1186"/>
      <c r="I777" s="1186"/>
      <c r="J777" s="1186"/>
      <c r="K777" s="1186"/>
      <c r="L777" s="1186"/>
      <c r="M777" s="476"/>
      <c r="N777" s="863" t="s">
        <v>1478</v>
      </c>
      <c r="O777" s="864"/>
      <c r="P777" s="865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  <c r="AA777" s="141"/>
      <c r="AB777" s="141"/>
      <c r="AC777" s="141"/>
      <c r="AD777" s="141"/>
      <c r="AE777" s="141"/>
      <c r="AF777" s="141"/>
      <c r="AG777" s="141"/>
      <c r="AH777" s="141"/>
      <c r="AI777" s="141"/>
      <c r="AJ777" s="141"/>
      <c r="AK777" s="141"/>
      <c r="AL777" s="141"/>
      <c r="AM777" s="141"/>
      <c r="AN777" s="141"/>
      <c r="AO777" s="141"/>
      <c r="AP777" s="141"/>
      <c r="AQ777" s="141"/>
      <c r="AR777" s="141"/>
      <c r="AS777" s="650"/>
      <c r="AT777" s="141"/>
      <c r="AU777" s="141"/>
      <c r="AV777" s="141"/>
      <c r="AW777" s="141"/>
      <c r="AX777" s="141"/>
      <c r="AY777" s="141"/>
      <c r="AZ777" s="141"/>
      <c r="BA777" s="141"/>
      <c r="BB777" s="141"/>
      <c r="BC777" s="141"/>
      <c r="BD777" s="141"/>
      <c r="BE777" s="141"/>
      <c r="BF777" s="142"/>
      <c r="BG777" s="639"/>
      <c r="BH777" s="639"/>
      <c r="BI777" s="390"/>
    </row>
    <row r="778" spans="1:61" s="609" customFormat="1" ht="16.5" customHeight="1">
      <c r="A778" s="955" t="s">
        <v>1745</v>
      </c>
      <c r="B778" s="956"/>
      <c r="C778" s="956"/>
      <c r="D778" s="956"/>
      <c r="E778" s="1682"/>
      <c r="F778" s="1183"/>
      <c r="G778" s="1184"/>
      <c r="H778" s="1184"/>
      <c r="I778" s="1184"/>
      <c r="J778" s="1184"/>
      <c r="K778" s="1184"/>
      <c r="L778" s="1184"/>
      <c r="M778" s="476"/>
      <c r="N778" s="863" t="s">
        <v>1479</v>
      </c>
      <c r="O778" s="864"/>
      <c r="P778" s="865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  <c r="AA778" s="141"/>
      <c r="AB778" s="141"/>
      <c r="AC778" s="141"/>
      <c r="AD778" s="141"/>
      <c r="AE778" s="141"/>
      <c r="AF778" s="141"/>
      <c r="AG778" s="141"/>
      <c r="AH778" s="141"/>
      <c r="AI778" s="141"/>
      <c r="AJ778" s="141"/>
      <c r="AK778" s="141"/>
      <c r="AL778" s="141"/>
      <c r="AM778" s="141"/>
      <c r="AN778" s="141"/>
      <c r="AO778" s="141"/>
      <c r="AP778" s="141"/>
      <c r="AQ778" s="141"/>
      <c r="AR778" s="141"/>
      <c r="AS778" s="650"/>
      <c r="AT778" s="141"/>
      <c r="AU778" s="141"/>
      <c r="AV778" s="141"/>
      <c r="AW778" s="141"/>
      <c r="AX778" s="141"/>
      <c r="AY778" s="141"/>
      <c r="AZ778" s="141"/>
      <c r="BA778" s="141"/>
      <c r="BB778" s="141"/>
      <c r="BC778" s="141"/>
      <c r="BD778" s="141"/>
      <c r="BE778" s="141"/>
      <c r="BF778" s="142"/>
      <c r="BG778" s="639"/>
      <c r="BH778" s="639"/>
      <c r="BI778" s="390"/>
    </row>
    <row r="779" spans="1:61" s="609" customFormat="1" ht="16.5" customHeight="1">
      <c r="A779" s="955" t="s">
        <v>1746</v>
      </c>
      <c r="B779" s="956"/>
      <c r="C779" s="956"/>
      <c r="D779" s="956"/>
      <c r="E779" s="1682"/>
      <c r="F779" s="1699">
        <f>SUM(F780:L788)</f>
        <v>0</v>
      </c>
      <c r="G779" s="1700"/>
      <c r="H779" s="1700"/>
      <c r="I779" s="1700"/>
      <c r="J779" s="1700"/>
      <c r="K779" s="1700"/>
      <c r="L779" s="1700"/>
      <c r="M779" s="476"/>
      <c r="N779" s="863" t="s">
        <v>1571</v>
      </c>
      <c r="O779" s="864"/>
      <c r="P779" s="865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  <c r="AA779" s="141"/>
      <c r="AB779" s="141"/>
      <c r="AC779" s="141"/>
      <c r="AD779" s="141"/>
      <c r="AE779" s="141"/>
      <c r="AF779" s="141"/>
      <c r="AG779" s="141"/>
      <c r="AH779" s="141"/>
      <c r="AI779" s="141"/>
      <c r="AJ779" s="141"/>
      <c r="AK779" s="141"/>
      <c r="AL779" s="141"/>
      <c r="AM779" s="141"/>
      <c r="AN779" s="141"/>
      <c r="AO779" s="141"/>
      <c r="AP779" s="141"/>
      <c r="AQ779" s="141"/>
      <c r="AR779" s="141"/>
      <c r="AS779" s="650"/>
      <c r="AT779" s="141"/>
      <c r="AU779" s="141"/>
      <c r="AV779" s="141"/>
      <c r="AW779" s="141"/>
      <c r="AX779" s="141"/>
      <c r="AY779" s="141"/>
      <c r="AZ779" s="141"/>
      <c r="BA779" s="141"/>
      <c r="BB779" s="141"/>
      <c r="BC779" s="141"/>
      <c r="BD779" s="141"/>
      <c r="BE779" s="141"/>
      <c r="BF779" s="142"/>
      <c r="BG779" s="639"/>
      <c r="BH779" s="639"/>
      <c r="BI779" s="390"/>
    </row>
    <row r="780" spans="1:61" s="609" customFormat="1" ht="16.5" customHeight="1">
      <c r="A780" s="955" t="s">
        <v>1747</v>
      </c>
      <c r="B780" s="956"/>
      <c r="C780" s="956"/>
      <c r="D780" s="956"/>
      <c r="E780" s="1682"/>
      <c r="F780" s="1183"/>
      <c r="G780" s="1184"/>
      <c r="H780" s="1184"/>
      <c r="I780" s="1184"/>
      <c r="J780" s="1184"/>
      <c r="K780" s="1184"/>
      <c r="L780" s="1184"/>
      <c r="M780" s="476"/>
      <c r="N780" s="863" t="s">
        <v>1480</v>
      </c>
      <c r="O780" s="864"/>
      <c r="P780" s="865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  <c r="AA780" s="141"/>
      <c r="AB780" s="141"/>
      <c r="AC780" s="141"/>
      <c r="AD780" s="141"/>
      <c r="AE780" s="141"/>
      <c r="AF780" s="141"/>
      <c r="AG780" s="141"/>
      <c r="AH780" s="141"/>
      <c r="AI780" s="141"/>
      <c r="AJ780" s="141"/>
      <c r="AK780" s="141"/>
      <c r="AL780" s="141"/>
      <c r="AM780" s="141"/>
      <c r="AN780" s="141"/>
      <c r="AO780" s="141"/>
      <c r="AP780" s="141"/>
      <c r="AQ780" s="141"/>
      <c r="AR780" s="141"/>
      <c r="AS780" s="650"/>
      <c r="AT780" s="141"/>
      <c r="AU780" s="141"/>
      <c r="AV780" s="141"/>
      <c r="AW780" s="141"/>
      <c r="AX780" s="141"/>
      <c r="AY780" s="141"/>
      <c r="AZ780" s="141"/>
      <c r="BA780" s="141"/>
      <c r="BB780" s="141"/>
      <c r="BC780" s="141"/>
      <c r="BD780" s="141"/>
      <c r="BE780" s="141"/>
      <c r="BF780" s="142"/>
      <c r="BG780" s="639"/>
      <c r="BH780" s="639"/>
      <c r="BI780" s="390"/>
    </row>
    <row r="781" spans="1:61" s="609" customFormat="1" ht="16.5" customHeight="1">
      <c r="A781" s="955" t="s">
        <v>1748</v>
      </c>
      <c r="B781" s="956"/>
      <c r="C781" s="956"/>
      <c r="D781" s="956"/>
      <c r="E781" s="1682"/>
      <c r="F781" s="1185"/>
      <c r="G781" s="1186"/>
      <c r="H781" s="1186"/>
      <c r="I781" s="1186"/>
      <c r="J781" s="1186"/>
      <c r="K781" s="1186"/>
      <c r="L781" s="1186"/>
      <c r="M781" s="476"/>
      <c r="N781" s="863" t="s">
        <v>1481</v>
      </c>
      <c r="O781" s="864"/>
      <c r="P781" s="865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  <c r="AA781" s="141"/>
      <c r="AB781" s="141"/>
      <c r="AC781" s="141"/>
      <c r="AD781" s="141"/>
      <c r="AE781" s="141"/>
      <c r="AF781" s="141"/>
      <c r="AG781" s="141"/>
      <c r="AH781" s="141"/>
      <c r="AI781" s="141"/>
      <c r="AJ781" s="141"/>
      <c r="AK781" s="141"/>
      <c r="AL781" s="141"/>
      <c r="AM781" s="141"/>
      <c r="AN781" s="141"/>
      <c r="AO781" s="141"/>
      <c r="AP781" s="141"/>
      <c r="AQ781" s="141"/>
      <c r="AR781" s="141"/>
      <c r="AS781" s="650"/>
      <c r="AT781" s="141"/>
      <c r="AU781" s="141"/>
      <c r="AV781" s="141"/>
      <c r="AW781" s="141"/>
      <c r="AX781" s="141"/>
      <c r="AY781" s="141"/>
      <c r="AZ781" s="141"/>
      <c r="BA781" s="141"/>
      <c r="BB781" s="141"/>
      <c r="BC781" s="141"/>
      <c r="BD781" s="141"/>
      <c r="BE781" s="141"/>
      <c r="BF781" s="142"/>
      <c r="BG781" s="639"/>
      <c r="BH781" s="639"/>
      <c r="BI781" s="390"/>
    </row>
    <row r="782" spans="1:61" s="609" customFormat="1" ht="16.5" customHeight="1">
      <c r="A782" s="955" t="s">
        <v>439</v>
      </c>
      <c r="B782" s="956"/>
      <c r="C782" s="956"/>
      <c r="D782" s="956"/>
      <c r="E782" s="1682"/>
      <c r="F782" s="1183"/>
      <c r="G782" s="1184"/>
      <c r="H782" s="1184"/>
      <c r="I782" s="1184"/>
      <c r="J782" s="1184"/>
      <c r="K782" s="1184"/>
      <c r="L782" s="1184"/>
      <c r="M782" s="476"/>
      <c r="N782" s="863" t="s">
        <v>1482</v>
      </c>
      <c r="O782" s="864"/>
      <c r="P782" s="865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  <c r="AA782" s="141"/>
      <c r="AB782" s="141"/>
      <c r="AC782" s="141"/>
      <c r="AD782" s="141"/>
      <c r="AE782" s="141"/>
      <c r="AF782" s="141"/>
      <c r="AG782" s="141"/>
      <c r="AH782" s="141"/>
      <c r="AI782" s="141"/>
      <c r="AJ782" s="141"/>
      <c r="AK782" s="141"/>
      <c r="AL782" s="141"/>
      <c r="AM782" s="141"/>
      <c r="AN782" s="141"/>
      <c r="AO782" s="141"/>
      <c r="AP782" s="141"/>
      <c r="AQ782" s="141"/>
      <c r="AR782" s="141"/>
      <c r="AS782" s="650"/>
      <c r="AT782" s="141"/>
      <c r="AU782" s="141"/>
      <c r="AV782" s="141"/>
      <c r="AW782" s="141"/>
      <c r="AX782" s="141"/>
      <c r="AY782" s="141"/>
      <c r="AZ782" s="141"/>
      <c r="BA782" s="141"/>
      <c r="BB782" s="141"/>
      <c r="BC782" s="141"/>
      <c r="BD782" s="141"/>
      <c r="BE782" s="141"/>
      <c r="BF782" s="142"/>
      <c r="BG782" s="639"/>
      <c r="BH782" s="639"/>
      <c r="BI782" s="390"/>
    </row>
    <row r="783" spans="1:61" s="609" customFormat="1" ht="16.5" customHeight="1">
      <c r="A783" s="955" t="s">
        <v>440</v>
      </c>
      <c r="B783" s="956"/>
      <c r="C783" s="956"/>
      <c r="D783" s="956"/>
      <c r="E783" s="1682"/>
      <c r="F783" s="1185"/>
      <c r="G783" s="1186"/>
      <c r="H783" s="1186"/>
      <c r="I783" s="1186"/>
      <c r="J783" s="1186"/>
      <c r="K783" s="1186"/>
      <c r="L783" s="1186"/>
      <c r="M783" s="476"/>
      <c r="N783" s="863" t="s">
        <v>1483</v>
      </c>
      <c r="O783" s="864"/>
      <c r="P783" s="865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  <c r="AA783" s="141"/>
      <c r="AB783" s="141"/>
      <c r="AC783" s="141"/>
      <c r="AD783" s="141"/>
      <c r="AE783" s="141"/>
      <c r="AF783" s="141"/>
      <c r="AG783" s="141"/>
      <c r="AH783" s="141"/>
      <c r="AI783" s="141"/>
      <c r="AJ783" s="141"/>
      <c r="AK783" s="141"/>
      <c r="AL783" s="141"/>
      <c r="AM783" s="141"/>
      <c r="AN783" s="141"/>
      <c r="AO783" s="141"/>
      <c r="AP783" s="141"/>
      <c r="AQ783" s="141"/>
      <c r="AR783" s="141"/>
      <c r="AS783" s="650"/>
      <c r="AT783" s="141"/>
      <c r="AU783" s="141"/>
      <c r="AV783" s="141"/>
      <c r="AW783" s="141"/>
      <c r="AX783" s="141"/>
      <c r="AY783" s="141"/>
      <c r="AZ783" s="141"/>
      <c r="BA783" s="141"/>
      <c r="BB783" s="141"/>
      <c r="BC783" s="141"/>
      <c r="BD783" s="141"/>
      <c r="BE783" s="141"/>
      <c r="BF783" s="142"/>
      <c r="BG783" s="639"/>
      <c r="BH783" s="639"/>
      <c r="BI783" s="390"/>
    </row>
    <row r="784" spans="1:61" s="609" customFormat="1" ht="16.5" customHeight="1">
      <c r="A784" s="955" t="s">
        <v>1749</v>
      </c>
      <c r="B784" s="956"/>
      <c r="C784" s="956"/>
      <c r="D784" s="956"/>
      <c r="E784" s="1682"/>
      <c r="F784" s="1183"/>
      <c r="G784" s="1184"/>
      <c r="H784" s="1184"/>
      <c r="I784" s="1184"/>
      <c r="J784" s="1184"/>
      <c r="K784" s="1184"/>
      <c r="L784" s="1184"/>
      <c r="M784" s="476"/>
      <c r="N784" s="863" t="s">
        <v>1484</v>
      </c>
      <c r="O784" s="864"/>
      <c r="P784" s="865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  <c r="AA784" s="141"/>
      <c r="AB784" s="141"/>
      <c r="AC784" s="141"/>
      <c r="AD784" s="141"/>
      <c r="AE784" s="141"/>
      <c r="AF784" s="141"/>
      <c r="AG784" s="141"/>
      <c r="AH784" s="141"/>
      <c r="AI784" s="141"/>
      <c r="AJ784" s="141"/>
      <c r="AK784" s="141"/>
      <c r="AL784" s="141"/>
      <c r="AM784" s="141"/>
      <c r="AN784" s="141"/>
      <c r="AO784" s="141"/>
      <c r="AP784" s="141"/>
      <c r="AQ784" s="141"/>
      <c r="AR784" s="141"/>
      <c r="AS784" s="650"/>
      <c r="AT784" s="141"/>
      <c r="AU784" s="141"/>
      <c r="AV784" s="141"/>
      <c r="AW784" s="141"/>
      <c r="AX784" s="141"/>
      <c r="AY784" s="141"/>
      <c r="AZ784" s="141"/>
      <c r="BA784" s="141"/>
      <c r="BB784" s="141"/>
      <c r="BC784" s="141"/>
      <c r="BD784" s="141"/>
      <c r="BE784" s="141"/>
      <c r="BF784" s="142"/>
      <c r="BG784" s="639"/>
      <c r="BH784" s="639"/>
      <c r="BI784" s="390"/>
    </row>
    <row r="785" spans="1:61" s="609" customFormat="1" ht="16.5" customHeight="1">
      <c r="A785" s="955" t="s">
        <v>1750</v>
      </c>
      <c r="B785" s="956"/>
      <c r="C785" s="956"/>
      <c r="D785" s="956"/>
      <c r="E785" s="1682"/>
      <c r="F785" s="1185"/>
      <c r="G785" s="1186"/>
      <c r="H785" s="1186"/>
      <c r="I785" s="1186"/>
      <c r="J785" s="1186"/>
      <c r="K785" s="1186"/>
      <c r="L785" s="1186"/>
      <c r="M785" s="476"/>
      <c r="N785" s="863" t="s">
        <v>1485</v>
      </c>
      <c r="O785" s="864"/>
      <c r="P785" s="865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  <c r="AA785" s="141"/>
      <c r="AB785" s="141"/>
      <c r="AC785" s="141"/>
      <c r="AD785" s="141"/>
      <c r="AE785" s="141"/>
      <c r="AF785" s="141"/>
      <c r="AG785" s="141"/>
      <c r="AH785" s="141"/>
      <c r="AI785" s="141"/>
      <c r="AJ785" s="141"/>
      <c r="AK785" s="141"/>
      <c r="AL785" s="141"/>
      <c r="AM785" s="141"/>
      <c r="AN785" s="141"/>
      <c r="AO785" s="141"/>
      <c r="AP785" s="141"/>
      <c r="AQ785" s="141"/>
      <c r="AR785" s="141"/>
      <c r="AS785" s="650"/>
      <c r="AT785" s="141"/>
      <c r="AU785" s="141"/>
      <c r="AV785" s="141"/>
      <c r="AW785" s="141"/>
      <c r="AX785" s="141"/>
      <c r="AY785" s="141"/>
      <c r="AZ785" s="141"/>
      <c r="BA785" s="141"/>
      <c r="BB785" s="141"/>
      <c r="BC785" s="141"/>
      <c r="BD785" s="141"/>
      <c r="BE785" s="141"/>
      <c r="BF785" s="142"/>
      <c r="BG785" s="639"/>
      <c r="BH785" s="639"/>
      <c r="BI785" s="390"/>
    </row>
    <row r="786" spans="1:61" s="609" customFormat="1" ht="16.5" customHeight="1">
      <c r="A786" s="955" t="s">
        <v>1751</v>
      </c>
      <c r="B786" s="956"/>
      <c r="C786" s="956"/>
      <c r="D786" s="956"/>
      <c r="E786" s="1682"/>
      <c r="F786" s="1183"/>
      <c r="G786" s="1184"/>
      <c r="H786" s="1184"/>
      <c r="I786" s="1184"/>
      <c r="J786" s="1184"/>
      <c r="K786" s="1184"/>
      <c r="L786" s="1184"/>
      <c r="M786" s="476"/>
      <c r="N786" s="863" t="s">
        <v>1486</v>
      </c>
      <c r="O786" s="864"/>
      <c r="P786" s="865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  <c r="AA786" s="141"/>
      <c r="AB786" s="141"/>
      <c r="AC786" s="141"/>
      <c r="AD786" s="141"/>
      <c r="AE786" s="141"/>
      <c r="AF786" s="141"/>
      <c r="AG786" s="141"/>
      <c r="AH786" s="141"/>
      <c r="AI786" s="141"/>
      <c r="AJ786" s="141"/>
      <c r="AK786" s="141"/>
      <c r="AL786" s="141"/>
      <c r="AM786" s="141"/>
      <c r="AN786" s="141"/>
      <c r="AO786" s="141"/>
      <c r="AP786" s="141"/>
      <c r="AQ786" s="141"/>
      <c r="AR786" s="141"/>
      <c r="AS786" s="650"/>
      <c r="AT786" s="141"/>
      <c r="AU786" s="141"/>
      <c r="AV786" s="141"/>
      <c r="AW786" s="141"/>
      <c r="AX786" s="141"/>
      <c r="AY786" s="141"/>
      <c r="AZ786" s="141"/>
      <c r="BA786" s="141"/>
      <c r="BB786" s="141"/>
      <c r="BC786" s="141"/>
      <c r="BD786" s="141"/>
      <c r="BE786" s="141"/>
      <c r="BF786" s="142"/>
      <c r="BG786" s="639"/>
      <c r="BH786" s="639"/>
      <c r="BI786" s="390"/>
    </row>
    <row r="787" spans="1:61" s="609" customFormat="1" ht="16.5" customHeight="1">
      <c r="A787" s="955" t="s">
        <v>1752</v>
      </c>
      <c r="B787" s="956"/>
      <c r="C787" s="956"/>
      <c r="D787" s="956"/>
      <c r="E787" s="1682"/>
      <c r="F787" s="1185"/>
      <c r="G787" s="1186"/>
      <c r="H787" s="1186"/>
      <c r="I787" s="1186"/>
      <c r="J787" s="1186"/>
      <c r="K787" s="1186"/>
      <c r="L787" s="1186"/>
      <c r="M787" s="476"/>
      <c r="N787" s="863" t="s">
        <v>1487</v>
      </c>
      <c r="O787" s="864"/>
      <c r="P787" s="865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  <c r="AA787" s="141"/>
      <c r="AB787" s="141"/>
      <c r="AC787" s="141"/>
      <c r="AD787" s="141"/>
      <c r="AE787" s="141"/>
      <c r="AF787" s="141"/>
      <c r="AG787" s="141"/>
      <c r="AH787" s="141"/>
      <c r="AI787" s="141"/>
      <c r="AJ787" s="141"/>
      <c r="AK787" s="141"/>
      <c r="AL787" s="141"/>
      <c r="AM787" s="141"/>
      <c r="AN787" s="141"/>
      <c r="AO787" s="141"/>
      <c r="AP787" s="141"/>
      <c r="AQ787" s="141"/>
      <c r="AR787" s="141"/>
      <c r="AS787" s="650"/>
      <c r="AT787" s="141"/>
      <c r="AU787" s="141"/>
      <c r="AV787" s="141"/>
      <c r="AW787" s="141"/>
      <c r="AX787" s="141"/>
      <c r="AY787" s="141"/>
      <c r="AZ787" s="141"/>
      <c r="BA787" s="141"/>
      <c r="BB787" s="141"/>
      <c r="BC787" s="141"/>
      <c r="BD787" s="141"/>
      <c r="BE787" s="141"/>
      <c r="BF787" s="142"/>
      <c r="BG787" s="639"/>
      <c r="BH787" s="639"/>
      <c r="BI787" s="390"/>
    </row>
    <row r="788" spans="1:61" s="609" customFormat="1" ht="16.5" customHeight="1">
      <c r="A788" s="955" t="s">
        <v>1753</v>
      </c>
      <c r="B788" s="956"/>
      <c r="C788" s="956"/>
      <c r="D788" s="956"/>
      <c r="E788" s="1682"/>
      <c r="F788" s="1183"/>
      <c r="G788" s="1184"/>
      <c r="H788" s="1184"/>
      <c r="I788" s="1184"/>
      <c r="J788" s="1184"/>
      <c r="K788" s="1184"/>
      <c r="L788" s="1184"/>
      <c r="M788" s="476"/>
      <c r="N788" s="863" t="s">
        <v>1488</v>
      </c>
      <c r="O788" s="864"/>
      <c r="P788" s="865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  <c r="AA788" s="141"/>
      <c r="AB788" s="141"/>
      <c r="AC788" s="141"/>
      <c r="AD788" s="141"/>
      <c r="AE788" s="141"/>
      <c r="AF788" s="141"/>
      <c r="AG788" s="141"/>
      <c r="AH788" s="141"/>
      <c r="AI788" s="141"/>
      <c r="AJ788" s="141"/>
      <c r="AK788" s="141"/>
      <c r="AL788" s="141"/>
      <c r="AM788" s="141"/>
      <c r="AN788" s="141"/>
      <c r="AO788" s="141"/>
      <c r="AP788" s="141"/>
      <c r="AQ788" s="141"/>
      <c r="AR788" s="141"/>
      <c r="AS788" s="650"/>
      <c r="AT788" s="141"/>
      <c r="AU788" s="141"/>
      <c r="AV788" s="141"/>
      <c r="AW788" s="141"/>
      <c r="AX788" s="141"/>
      <c r="AY788" s="141"/>
      <c r="AZ788" s="141"/>
      <c r="BA788" s="141"/>
      <c r="BB788" s="141"/>
      <c r="BC788" s="141"/>
      <c r="BD788" s="141"/>
      <c r="BE788" s="141"/>
      <c r="BF788" s="142"/>
      <c r="BG788" s="639"/>
      <c r="BH788" s="639"/>
      <c r="BI788" s="390"/>
    </row>
    <row r="789" spans="1:61" s="609" customFormat="1" ht="16.5" customHeight="1">
      <c r="A789" s="955" t="s">
        <v>1754</v>
      </c>
      <c r="B789" s="956"/>
      <c r="C789" s="956"/>
      <c r="D789" s="956"/>
      <c r="E789" s="1682"/>
      <c r="F789" s="1642">
        <f>SUM(F790:L797)</f>
        <v>0</v>
      </c>
      <c r="G789" s="1643"/>
      <c r="H789" s="1643"/>
      <c r="I789" s="1643"/>
      <c r="J789" s="1643"/>
      <c r="K789" s="1643"/>
      <c r="L789" s="1643"/>
      <c r="M789" s="478"/>
      <c r="N789" s="868" t="s">
        <v>1768</v>
      </c>
      <c r="O789" s="864"/>
      <c r="P789" s="865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  <c r="AA789" s="141"/>
      <c r="AB789" s="141"/>
      <c r="AC789" s="141"/>
      <c r="AD789" s="141"/>
      <c r="AE789" s="141"/>
      <c r="AF789" s="141"/>
      <c r="AG789" s="141"/>
      <c r="AH789" s="141"/>
      <c r="AI789" s="141"/>
      <c r="AJ789" s="141"/>
      <c r="AK789" s="141"/>
      <c r="AL789" s="141"/>
      <c r="AM789" s="141"/>
      <c r="AN789" s="141"/>
      <c r="AO789" s="141"/>
      <c r="AP789" s="141"/>
      <c r="AQ789" s="141"/>
      <c r="AR789" s="141"/>
      <c r="AS789" s="650"/>
      <c r="AT789" s="141"/>
      <c r="AU789" s="141"/>
      <c r="AV789" s="141"/>
      <c r="AW789" s="141"/>
      <c r="AX789" s="141"/>
      <c r="AY789" s="141"/>
      <c r="AZ789" s="141"/>
      <c r="BA789" s="141"/>
      <c r="BB789" s="141"/>
      <c r="BC789" s="141"/>
      <c r="BD789" s="141"/>
      <c r="BE789" s="141"/>
      <c r="BF789" s="142"/>
      <c r="BG789" s="639"/>
      <c r="BH789" s="639"/>
      <c r="BI789" s="390"/>
    </row>
    <row r="790" spans="1:61" s="609" customFormat="1" ht="16.5" customHeight="1">
      <c r="A790" s="955" t="s">
        <v>1755</v>
      </c>
      <c r="B790" s="956"/>
      <c r="C790" s="956"/>
      <c r="D790" s="956"/>
      <c r="E790" s="1682"/>
      <c r="F790" s="1183"/>
      <c r="G790" s="1184"/>
      <c r="H790" s="1184"/>
      <c r="I790" s="1184"/>
      <c r="J790" s="1184"/>
      <c r="K790" s="1184"/>
      <c r="L790" s="1184"/>
      <c r="M790" s="476"/>
      <c r="N790" s="863" t="s">
        <v>1489</v>
      </c>
      <c r="O790" s="864"/>
      <c r="P790" s="865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  <c r="AA790" s="141"/>
      <c r="AB790" s="141"/>
      <c r="AC790" s="141"/>
      <c r="AD790" s="141"/>
      <c r="AE790" s="141"/>
      <c r="AF790" s="141"/>
      <c r="AG790" s="141"/>
      <c r="AH790" s="141"/>
      <c r="AI790" s="141"/>
      <c r="AJ790" s="141"/>
      <c r="AK790" s="141"/>
      <c r="AL790" s="141"/>
      <c r="AM790" s="141"/>
      <c r="AN790" s="141"/>
      <c r="AO790" s="141"/>
      <c r="AP790" s="141"/>
      <c r="AQ790" s="141"/>
      <c r="AR790" s="141"/>
      <c r="AS790" s="650"/>
      <c r="AT790" s="141"/>
      <c r="AU790" s="141"/>
      <c r="AV790" s="141"/>
      <c r="AW790" s="141"/>
      <c r="AX790" s="141"/>
      <c r="AY790" s="141"/>
      <c r="AZ790" s="141"/>
      <c r="BA790" s="141"/>
      <c r="BB790" s="141"/>
      <c r="BC790" s="141"/>
      <c r="BD790" s="141"/>
      <c r="BE790" s="141"/>
      <c r="BF790" s="142"/>
      <c r="BG790" s="639"/>
      <c r="BH790" s="639"/>
      <c r="BI790" s="390"/>
    </row>
    <row r="791" spans="1:61" s="609" customFormat="1" ht="16.5" customHeight="1">
      <c r="A791" s="955" t="s">
        <v>1756</v>
      </c>
      <c r="B791" s="956"/>
      <c r="C791" s="956"/>
      <c r="D791" s="956"/>
      <c r="E791" s="1682"/>
      <c r="F791" s="1185"/>
      <c r="G791" s="1186"/>
      <c r="H791" s="1186"/>
      <c r="I791" s="1186"/>
      <c r="J791" s="1186"/>
      <c r="K791" s="1186"/>
      <c r="L791" s="1186"/>
      <c r="M791" s="476"/>
      <c r="N791" s="863" t="s">
        <v>31</v>
      </c>
      <c r="O791" s="864"/>
      <c r="P791" s="865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  <c r="AA791" s="141"/>
      <c r="AB791" s="141"/>
      <c r="AC791" s="141"/>
      <c r="AD791" s="141"/>
      <c r="AE791" s="141"/>
      <c r="AF791" s="141"/>
      <c r="AG791" s="141"/>
      <c r="AH791" s="141"/>
      <c r="AI791" s="141"/>
      <c r="AJ791" s="141"/>
      <c r="AK791" s="141"/>
      <c r="AL791" s="141"/>
      <c r="AM791" s="141"/>
      <c r="AN791" s="141"/>
      <c r="AO791" s="141"/>
      <c r="AP791" s="141"/>
      <c r="AQ791" s="141"/>
      <c r="AR791" s="141"/>
      <c r="AS791" s="650"/>
      <c r="AT791" s="141"/>
      <c r="AU791" s="141"/>
      <c r="AV791" s="141"/>
      <c r="AW791" s="141"/>
      <c r="AX791" s="141"/>
      <c r="AY791" s="141"/>
      <c r="AZ791" s="141"/>
      <c r="BA791" s="141"/>
      <c r="BB791" s="141"/>
      <c r="BC791" s="141"/>
      <c r="BD791" s="141"/>
      <c r="BE791" s="141"/>
      <c r="BF791" s="142"/>
      <c r="BG791" s="639"/>
      <c r="BH791" s="639"/>
      <c r="BI791" s="390"/>
    </row>
    <row r="792" spans="1:61" s="609" customFormat="1" ht="16.5" customHeight="1">
      <c r="A792" s="955" t="s">
        <v>1757</v>
      </c>
      <c r="B792" s="956"/>
      <c r="C792" s="956"/>
      <c r="D792" s="956"/>
      <c r="E792" s="1682"/>
      <c r="F792" s="1183"/>
      <c r="G792" s="1184"/>
      <c r="H792" s="1184"/>
      <c r="I792" s="1184"/>
      <c r="J792" s="1184"/>
      <c r="K792" s="1184"/>
      <c r="L792" s="1184"/>
      <c r="M792" s="476"/>
      <c r="N792" s="863" t="s">
        <v>1490</v>
      </c>
      <c r="O792" s="864"/>
      <c r="P792" s="865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  <c r="AA792" s="141"/>
      <c r="AB792" s="141"/>
      <c r="AC792" s="141"/>
      <c r="AD792" s="141"/>
      <c r="AE792" s="141"/>
      <c r="AF792" s="141"/>
      <c r="AG792" s="141"/>
      <c r="AH792" s="141"/>
      <c r="AI792" s="141"/>
      <c r="AJ792" s="141"/>
      <c r="AK792" s="141"/>
      <c r="AL792" s="141"/>
      <c r="AM792" s="141"/>
      <c r="AN792" s="141"/>
      <c r="AO792" s="141"/>
      <c r="AP792" s="141"/>
      <c r="AQ792" s="141"/>
      <c r="AR792" s="141"/>
      <c r="AS792" s="650"/>
      <c r="AT792" s="141"/>
      <c r="AU792" s="141"/>
      <c r="AV792" s="141"/>
      <c r="AW792" s="141"/>
      <c r="AX792" s="141"/>
      <c r="AY792" s="141"/>
      <c r="AZ792" s="141"/>
      <c r="BA792" s="141"/>
      <c r="BB792" s="141"/>
      <c r="BC792" s="141"/>
      <c r="BD792" s="141"/>
      <c r="BE792" s="141"/>
      <c r="BF792" s="142"/>
      <c r="BG792" s="639"/>
      <c r="BH792" s="639"/>
      <c r="BI792" s="390"/>
    </row>
    <row r="793" spans="1:61" s="609" customFormat="1" ht="16.5" customHeight="1">
      <c r="A793" s="955" t="s">
        <v>1758</v>
      </c>
      <c r="B793" s="956"/>
      <c r="C793" s="956"/>
      <c r="D793" s="956"/>
      <c r="E793" s="1682"/>
      <c r="F793" s="1185"/>
      <c r="G793" s="1186"/>
      <c r="H793" s="1186"/>
      <c r="I793" s="1186"/>
      <c r="J793" s="1186"/>
      <c r="K793" s="1186"/>
      <c r="L793" s="1186"/>
      <c r="M793" s="476"/>
      <c r="N793" s="863" t="s">
        <v>1491</v>
      </c>
      <c r="O793" s="864"/>
      <c r="P793" s="865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  <c r="AA793" s="141"/>
      <c r="AB793" s="141"/>
      <c r="AC793" s="141"/>
      <c r="AD793" s="141"/>
      <c r="AE793" s="141"/>
      <c r="AF793" s="141"/>
      <c r="AG793" s="141"/>
      <c r="AH793" s="141"/>
      <c r="AI793" s="141"/>
      <c r="AJ793" s="141"/>
      <c r="AK793" s="141"/>
      <c r="AL793" s="141"/>
      <c r="AM793" s="141"/>
      <c r="AN793" s="141"/>
      <c r="AO793" s="141"/>
      <c r="AP793" s="141"/>
      <c r="AQ793" s="141"/>
      <c r="AR793" s="141"/>
      <c r="AS793" s="650"/>
      <c r="AT793" s="141"/>
      <c r="AU793" s="141"/>
      <c r="AV793" s="141"/>
      <c r="AW793" s="141"/>
      <c r="AX793" s="141"/>
      <c r="AY793" s="141"/>
      <c r="AZ793" s="141"/>
      <c r="BA793" s="141"/>
      <c r="BB793" s="141"/>
      <c r="BC793" s="141"/>
      <c r="BD793" s="141"/>
      <c r="BE793" s="141"/>
      <c r="BF793" s="142"/>
      <c r="BG793" s="639"/>
      <c r="BH793" s="639"/>
      <c r="BI793" s="390"/>
    </row>
    <row r="794" spans="1:61" s="609" customFormat="1" ht="16.5" customHeight="1">
      <c r="A794" s="955" t="s">
        <v>1759</v>
      </c>
      <c r="B794" s="956"/>
      <c r="C794" s="956"/>
      <c r="D794" s="956"/>
      <c r="E794" s="1682"/>
      <c r="F794" s="1183"/>
      <c r="G794" s="1184"/>
      <c r="H794" s="1184"/>
      <c r="I794" s="1184"/>
      <c r="J794" s="1184"/>
      <c r="K794" s="1184"/>
      <c r="L794" s="1184"/>
      <c r="M794" s="476"/>
      <c r="N794" s="863" t="s">
        <v>1492</v>
      </c>
      <c r="O794" s="864"/>
      <c r="P794" s="865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  <c r="AA794" s="141"/>
      <c r="AB794" s="141"/>
      <c r="AC794" s="141"/>
      <c r="AD794" s="141"/>
      <c r="AE794" s="141"/>
      <c r="AF794" s="141"/>
      <c r="AG794" s="141"/>
      <c r="AH794" s="141"/>
      <c r="AI794" s="141"/>
      <c r="AJ794" s="141"/>
      <c r="AK794" s="141"/>
      <c r="AL794" s="141"/>
      <c r="AM794" s="141"/>
      <c r="AN794" s="141"/>
      <c r="AO794" s="141"/>
      <c r="AP794" s="141"/>
      <c r="AQ794" s="141"/>
      <c r="AR794" s="141"/>
      <c r="AS794" s="650"/>
      <c r="AT794" s="141"/>
      <c r="AU794" s="141"/>
      <c r="AV794" s="141"/>
      <c r="AW794" s="141"/>
      <c r="AX794" s="141"/>
      <c r="AY794" s="141"/>
      <c r="AZ794" s="141"/>
      <c r="BA794" s="141"/>
      <c r="BB794" s="141"/>
      <c r="BC794" s="141"/>
      <c r="BD794" s="141"/>
      <c r="BE794" s="141"/>
      <c r="BF794" s="142"/>
      <c r="BG794" s="639"/>
      <c r="BH794" s="639"/>
      <c r="BI794" s="390"/>
    </row>
    <row r="795" spans="1:61" s="609" customFormat="1" ht="16.5" customHeight="1">
      <c r="A795" s="955" t="s">
        <v>1760</v>
      </c>
      <c r="B795" s="956"/>
      <c r="C795" s="956"/>
      <c r="D795" s="956"/>
      <c r="E795" s="1682"/>
      <c r="F795" s="1185"/>
      <c r="G795" s="1186"/>
      <c r="H795" s="1186"/>
      <c r="I795" s="1186"/>
      <c r="J795" s="1186"/>
      <c r="K795" s="1186"/>
      <c r="L795" s="1186"/>
      <c r="M795" s="476"/>
      <c r="N795" s="863" t="s">
        <v>1493</v>
      </c>
      <c r="O795" s="864"/>
      <c r="P795" s="865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  <c r="AA795" s="141"/>
      <c r="AB795" s="141"/>
      <c r="AC795" s="141"/>
      <c r="AD795" s="141"/>
      <c r="AE795" s="141"/>
      <c r="AF795" s="141"/>
      <c r="AG795" s="141"/>
      <c r="AH795" s="141"/>
      <c r="AI795" s="141"/>
      <c r="AJ795" s="141"/>
      <c r="AK795" s="141"/>
      <c r="AL795" s="141"/>
      <c r="AM795" s="141"/>
      <c r="AN795" s="141"/>
      <c r="AO795" s="141"/>
      <c r="AP795" s="141"/>
      <c r="AQ795" s="141"/>
      <c r="AR795" s="141"/>
      <c r="AS795" s="650"/>
      <c r="AT795" s="141"/>
      <c r="AU795" s="141"/>
      <c r="AV795" s="141"/>
      <c r="AW795" s="141"/>
      <c r="AX795" s="141"/>
      <c r="AY795" s="141"/>
      <c r="AZ795" s="141"/>
      <c r="BA795" s="141"/>
      <c r="BB795" s="141"/>
      <c r="BC795" s="141"/>
      <c r="BD795" s="141"/>
      <c r="BE795" s="141"/>
      <c r="BF795" s="142"/>
      <c r="BG795" s="639"/>
      <c r="BH795" s="639"/>
      <c r="BI795" s="390"/>
    </row>
    <row r="796" spans="1:61" s="609" customFormat="1" ht="16.5" customHeight="1">
      <c r="A796" s="955" t="s">
        <v>1761</v>
      </c>
      <c r="B796" s="956"/>
      <c r="C796" s="956"/>
      <c r="D796" s="956"/>
      <c r="E796" s="1682"/>
      <c r="F796" s="1183"/>
      <c r="G796" s="1184"/>
      <c r="H796" s="1184"/>
      <c r="I796" s="1184"/>
      <c r="J796" s="1184"/>
      <c r="K796" s="1184"/>
      <c r="L796" s="1184"/>
      <c r="M796" s="476"/>
      <c r="N796" s="863" t="s">
        <v>1494</v>
      </c>
      <c r="O796" s="864"/>
      <c r="P796" s="865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  <c r="AA796" s="141"/>
      <c r="AB796" s="141"/>
      <c r="AC796" s="141"/>
      <c r="AD796" s="141"/>
      <c r="AE796" s="141"/>
      <c r="AF796" s="141"/>
      <c r="AG796" s="141"/>
      <c r="AH796" s="141"/>
      <c r="AI796" s="141"/>
      <c r="AJ796" s="141"/>
      <c r="AK796" s="141"/>
      <c r="AL796" s="141"/>
      <c r="AM796" s="141"/>
      <c r="AN796" s="141"/>
      <c r="AO796" s="141"/>
      <c r="AP796" s="141"/>
      <c r="AQ796" s="141"/>
      <c r="AR796" s="141"/>
      <c r="AS796" s="650"/>
      <c r="AT796" s="141"/>
      <c r="AU796" s="141"/>
      <c r="AV796" s="141"/>
      <c r="AW796" s="141"/>
      <c r="AX796" s="141"/>
      <c r="AY796" s="141"/>
      <c r="AZ796" s="141"/>
      <c r="BA796" s="141"/>
      <c r="BB796" s="141"/>
      <c r="BC796" s="141"/>
      <c r="BD796" s="141"/>
      <c r="BE796" s="141"/>
      <c r="BF796" s="142"/>
      <c r="BG796" s="639"/>
      <c r="BH796" s="639"/>
      <c r="BI796" s="390"/>
    </row>
    <row r="797" spans="1:61" s="609" customFormat="1" ht="16.5" customHeight="1">
      <c r="A797" s="955" t="s">
        <v>1762</v>
      </c>
      <c r="B797" s="956"/>
      <c r="C797" s="956"/>
      <c r="D797" s="956"/>
      <c r="E797" s="1682"/>
      <c r="F797" s="1185"/>
      <c r="G797" s="1186"/>
      <c r="H797" s="1186"/>
      <c r="I797" s="1186"/>
      <c r="J797" s="1186"/>
      <c r="K797" s="1186"/>
      <c r="L797" s="1186"/>
      <c r="M797" s="476"/>
      <c r="N797" s="863" t="s">
        <v>1495</v>
      </c>
      <c r="O797" s="864"/>
      <c r="P797" s="865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  <c r="AA797" s="141"/>
      <c r="AB797" s="141"/>
      <c r="AC797" s="141"/>
      <c r="AD797" s="141"/>
      <c r="AE797" s="141"/>
      <c r="AF797" s="141"/>
      <c r="AG797" s="141"/>
      <c r="AH797" s="141"/>
      <c r="AI797" s="141"/>
      <c r="AJ797" s="141"/>
      <c r="AK797" s="141"/>
      <c r="AL797" s="141"/>
      <c r="AM797" s="141"/>
      <c r="AN797" s="141"/>
      <c r="AO797" s="141"/>
      <c r="AP797" s="141"/>
      <c r="AQ797" s="141"/>
      <c r="AR797" s="141"/>
      <c r="AS797" s="650"/>
      <c r="AT797" s="141"/>
      <c r="AU797" s="141"/>
      <c r="AV797" s="141"/>
      <c r="AW797" s="141"/>
      <c r="AX797" s="141"/>
      <c r="AY797" s="141"/>
      <c r="AZ797" s="141"/>
      <c r="BA797" s="141"/>
      <c r="BB797" s="141"/>
      <c r="BC797" s="141"/>
      <c r="BD797" s="141"/>
      <c r="BE797" s="141"/>
      <c r="BF797" s="142"/>
      <c r="BG797" s="639"/>
      <c r="BH797" s="639"/>
      <c r="BI797" s="390"/>
    </row>
    <row r="798" spans="1:61" s="609" customFormat="1" ht="16.5" customHeight="1">
      <c r="A798" s="955" t="s">
        <v>1763</v>
      </c>
      <c r="B798" s="956"/>
      <c r="C798" s="956"/>
      <c r="D798" s="956"/>
      <c r="E798" s="1682"/>
      <c r="F798" s="1183"/>
      <c r="G798" s="1184"/>
      <c r="H798" s="1184"/>
      <c r="I798" s="1184"/>
      <c r="J798" s="1184"/>
      <c r="K798" s="1184"/>
      <c r="L798" s="1184"/>
      <c r="M798" s="476"/>
      <c r="N798" s="863" t="s">
        <v>1572</v>
      </c>
      <c r="O798" s="864"/>
      <c r="P798" s="865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  <c r="AA798" s="141"/>
      <c r="AB798" s="141"/>
      <c r="AC798" s="141"/>
      <c r="AD798" s="141"/>
      <c r="AE798" s="141"/>
      <c r="AF798" s="141"/>
      <c r="AG798" s="141"/>
      <c r="AH798" s="141"/>
      <c r="AI798" s="141"/>
      <c r="AJ798" s="141"/>
      <c r="AK798" s="141"/>
      <c r="AL798" s="141"/>
      <c r="AM798" s="141"/>
      <c r="AN798" s="141"/>
      <c r="AO798" s="141"/>
      <c r="AP798" s="141"/>
      <c r="AQ798" s="141"/>
      <c r="AR798" s="141"/>
      <c r="AS798" s="650"/>
      <c r="AT798" s="141"/>
      <c r="AU798" s="141"/>
      <c r="AV798" s="141"/>
      <c r="AW798" s="141"/>
      <c r="AX798" s="141"/>
      <c r="AY798" s="141"/>
      <c r="AZ798" s="141"/>
      <c r="BA798" s="141"/>
      <c r="BB798" s="141"/>
      <c r="BC798" s="141"/>
      <c r="BD798" s="141"/>
      <c r="BE798" s="141"/>
      <c r="BF798" s="142"/>
      <c r="BG798" s="639"/>
      <c r="BH798" s="639"/>
      <c r="BI798" s="390"/>
    </row>
    <row r="799" spans="1:61" s="609" customFormat="1" ht="16.5" customHeight="1">
      <c r="A799" s="955" t="s">
        <v>1764</v>
      </c>
      <c r="B799" s="956"/>
      <c r="C799" s="956"/>
      <c r="D799" s="956"/>
      <c r="E799" s="1682"/>
      <c r="F799" s="1185"/>
      <c r="G799" s="1186"/>
      <c r="H799" s="1186"/>
      <c r="I799" s="1186"/>
      <c r="J799" s="1186"/>
      <c r="K799" s="1186"/>
      <c r="L799" s="1186"/>
      <c r="M799" s="476"/>
      <c r="N799" s="863" t="s">
        <v>1573</v>
      </c>
      <c r="O799" s="864"/>
      <c r="P799" s="865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  <c r="AA799" s="141"/>
      <c r="AB799" s="141"/>
      <c r="AC799" s="141"/>
      <c r="AD799" s="141"/>
      <c r="AE799" s="141"/>
      <c r="AF799" s="141"/>
      <c r="AG799" s="141"/>
      <c r="AH799" s="141"/>
      <c r="AI799" s="141"/>
      <c r="AJ799" s="141"/>
      <c r="AK799" s="141"/>
      <c r="AL799" s="141"/>
      <c r="AM799" s="141"/>
      <c r="AN799" s="141"/>
      <c r="AO799" s="141"/>
      <c r="AP799" s="141"/>
      <c r="AQ799" s="141"/>
      <c r="AR799" s="141"/>
      <c r="AS799" s="650"/>
      <c r="AT799" s="141"/>
      <c r="AU799" s="141"/>
      <c r="AV799" s="141"/>
      <c r="AW799" s="141"/>
      <c r="AX799" s="141"/>
      <c r="AY799" s="141"/>
      <c r="AZ799" s="141"/>
      <c r="BA799" s="141"/>
      <c r="BB799" s="141"/>
      <c r="BC799" s="141"/>
      <c r="BD799" s="141"/>
      <c r="BE799" s="141"/>
      <c r="BF799" s="142"/>
      <c r="BG799" s="639"/>
      <c r="BH799" s="639"/>
      <c r="BI799" s="390"/>
    </row>
    <row r="800" spans="1:61" s="609" customFormat="1" ht="16.5" customHeight="1">
      <c r="A800" s="955" t="s">
        <v>1765</v>
      </c>
      <c r="B800" s="956"/>
      <c r="C800" s="956"/>
      <c r="D800" s="956"/>
      <c r="E800" s="1682"/>
      <c r="F800" s="1183"/>
      <c r="G800" s="1184"/>
      <c r="H800" s="1184"/>
      <c r="I800" s="1184"/>
      <c r="J800" s="1184"/>
      <c r="K800" s="1184"/>
      <c r="L800" s="1184"/>
      <c r="M800" s="866"/>
      <c r="N800" s="867" t="s">
        <v>1769</v>
      </c>
      <c r="O800" s="864"/>
      <c r="P800" s="865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  <c r="AA800" s="141"/>
      <c r="AB800" s="141"/>
      <c r="AC800" s="141"/>
      <c r="AD800" s="141"/>
      <c r="AE800" s="141"/>
      <c r="AF800" s="141"/>
      <c r="AG800" s="141"/>
      <c r="AH800" s="141"/>
      <c r="AI800" s="141"/>
      <c r="AJ800" s="141"/>
      <c r="AK800" s="141"/>
      <c r="AL800" s="141"/>
      <c r="AM800" s="141"/>
      <c r="AN800" s="141"/>
      <c r="AO800" s="141"/>
      <c r="AP800" s="141"/>
      <c r="AQ800" s="141"/>
      <c r="AR800" s="141"/>
      <c r="AS800" s="650"/>
      <c r="AT800" s="141"/>
      <c r="AU800" s="141"/>
      <c r="AV800" s="141"/>
      <c r="AW800" s="141"/>
      <c r="AX800" s="141"/>
      <c r="AY800" s="141"/>
      <c r="AZ800" s="141"/>
      <c r="BA800" s="141"/>
      <c r="BB800" s="141"/>
      <c r="BC800" s="141"/>
      <c r="BD800" s="141"/>
      <c r="BE800" s="141"/>
      <c r="BF800" s="142"/>
      <c r="BG800" s="639"/>
      <c r="BH800" s="639"/>
      <c r="BI800" s="390"/>
    </row>
    <row r="801" spans="1:62" s="609" customFormat="1" ht="16.5" customHeight="1">
      <c r="A801" s="955" t="s">
        <v>1766</v>
      </c>
      <c r="B801" s="956"/>
      <c r="C801" s="956"/>
      <c r="D801" s="956"/>
      <c r="E801" s="1682"/>
      <c r="F801" s="1185"/>
      <c r="G801" s="1186"/>
      <c r="H801" s="1186"/>
      <c r="I801" s="1186"/>
      <c r="J801" s="1186"/>
      <c r="K801" s="1186"/>
      <c r="L801" s="1186"/>
      <c r="M801" s="866"/>
      <c r="N801" s="867" t="s">
        <v>1770</v>
      </c>
      <c r="O801" s="864"/>
      <c r="P801" s="865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  <c r="AA801" s="141"/>
      <c r="AB801" s="141"/>
      <c r="AC801" s="141"/>
      <c r="AD801" s="141"/>
      <c r="AE801" s="141"/>
      <c r="AF801" s="141"/>
      <c r="AG801" s="141"/>
      <c r="AH801" s="141"/>
      <c r="AI801" s="141"/>
      <c r="AJ801" s="141"/>
      <c r="AK801" s="141"/>
      <c r="AL801" s="141"/>
      <c r="AM801" s="141"/>
      <c r="AN801" s="141"/>
      <c r="AO801" s="141"/>
      <c r="AP801" s="141"/>
      <c r="AQ801" s="141"/>
      <c r="AR801" s="141"/>
      <c r="AS801" s="650"/>
      <c r="AT801" s="141"/>
      <c r="AU801" s="141"/>
      <c r="AV801" s="141"/>
      <c r="AW801" s="141"/>
      <c r="AX801" s="141"/>
      <c r="AY801" s="141"/>
      <c r="AZ801" s="141"/>
      <c r="BA801" s="141"/>
      <c r="BB801" s="141"/>
      <c r="BC801" s="141"/>
      <c r="BD801" s="141"/>
      <c r="BE801" s="141"/>
      <c r="BF801" s="142"/>
      <c r="BG801" s="639"/>
      <c r="BH801" s="639"/>
      <c r="BI801" s="390"/>
    </row>
    <row r="802" spans="1:62" s="609" customFormat="1" ht="16.5" customHeight="1">
      <c r="A802" s="955" t="s">
        <v>817</v>
      </c>
      <c r="B802" s="956"/>
      <c r="C802" s="956"/>
      <c r="D802" s="956"/>
      <c r="E802" s="1682"/>
      <c r="F802" s="1183">
        <v>0</v>
      </c>
      <c r="G802" s="1184"/>
      <c r="H802" s="1184"/>
      <c r="I802" s="1184"/>
      <c r="J802" s="1184"/>
      <c r="K802" s="1184"/>
      <c r="L802" s="1184"/>
      <c r="M802" s="866"/>
      <c r="N802" s="867" t="s">
        <v>1497</v>
      </c>
      <c r="O802" s="864"/>
      <c r="P802" s="865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  <c r="AA802" s="141"/>
      <c r="AB802" s="141"/>
      <c r="AC802" s="141"/>
      <c r="AD802" s="141"/>
      <c r="AE802" s="141"/>
      <c r="AF802" s="141"/>
      <c r="AG802" s="141"/>
      <c r="AH802" s="141"/>
      <c r="AI802" s="141"/>
      <c r="AJ802" s="141"/>
      <c r="AK802" s="141"/>
      <c r="AL802" s="141"/>
      <c r="AM802" s="141"/>
      <c r="AN802" s="141"/>
      <c r="AO802" s="141"/>
      <c r="AP802" s="141"/>
      <c r="AQ802" s="141"/>
      <c r="AR802" s="141"/>
      <c r="AS802" s="650"/>
      <c r="AT802" s="141"/>
      <c r="AU802" s="141"/>
      <c r="AV802" s="141"/>
      <c r="AW802" s="141"/>
      <c r="AX802" s="141"/>
      <c r="AY802" s="141"/>
      <c r="AZ802" s="141"/>
      <c r="BA802" s="141"/>
      <c r="BB802" s="141"/>
      <c r="BC802" s="141"/>
      <c r="BD802" s="141"/>
      <c r="BE802" s="141"/>
      <c r="BF802" s="142"/>
      <c r="BG802" s="639"/>
      <c r="BH802" s="639"/>
      <c r="BI802" s="390"/>
    </row>
    <row r="803" spans="1:62" s="609" customFormat="1" ht="16.5" customHeight="1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  <c r="AA803" s="141"/>
      <c r="AB803" s="141"/>
      <c r="AC803" s="141"/>
      <c r="AD803" s="141"/>
      <c r="AE803" s="141"/>
      <c r="AF803" s="141"/>
      <c r="AG803" s="141"/>
      <c r="AH803" s="141"/>
      <c r="AI803" s="141"/>
      <c r="AJ803" s="141"/>
      <c r="AK803" s="141"/>
      <c r="AL803" s="141"/>
      <c r="AM803" s="141"/>
      <c r="AN803" s="141"/>
      <c r="AO803" s="141"/>
      <c r="AP803" s="141"/>
      <c r="AQ803" s="141"/>
      <c r="AR803" s="141"/>
      <c r="AS803" s="650"/>
      <c r="AT803" s="141"/>
      <c r="AU803" s="141"/>
      <c r="AV803" s="141"/>
      <c r="AW803" s="141"/>
      <c r="AX803" s="141"/>
      <c r="AY803" s="141"/>
      <c r="AZ803" s="141"/>
      <c r="BA803" s="141"/>
      <c r="BB803" s="141"/>
      <c r="BC803" s="141"/>
      <c r="BD803" s="141"/>
      <c r="BE803" s="141"/>
      <c r="BF803" s="142"/>
      <c r="BG803" s="639"/>
      <c r="BH803" s="639"/>
      <c r="BI803" s="390"/>
    </row>
    <row r="804" spans="1:62" s="436" customFormat="1" ht="1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133"/>
      <c r="U804" s="133"/>
      <c r="V804" s="133"/>
      <c r="W804" s="133"/>
      <c r="X804" s="133"/>
      <c r="Y804" s="133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9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3"/>
      <c r="BG804" s="425"/>
      <c r="BH804" s="425"/>
      <c r="BJ804" s="427"/>
    </row>
    <row r="805" spans="1:62" ht="22.5">
      <c r="A805" s="137" t="s">
        <v>1698</v>
      </c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38"/>
      <c r="AJ805" s="138"/>
      <c r="AK805" s="138"/>
      <c r="AL805" s="138"/>
      <c r="AM805" s="138"/>
      <c r="AN805" s="138"/>
      <c r="AO805" s="138"/>
      <c r="AP805" s="138"/>
      <c r="AQ805" s="138"/>
      <c r="AR805" s="138"/>
      <c r="AS805" s="138"/>
      <c r="AT805" s="138"/>
      <c r="AU805" s="138"/>
      <c r="AV805" s="138"/>
      <c r="AW805" s="138"/>
      <c r="AX805" s="138"/>
      <c r="AY805" s="138"/>
      <c r="AZ805" s="138"/>
      <c r="BA805" s="138"/>
      <c r="BB805" s="138"/>
      <c r="BC805" s="138"/>
      <c r="BD805" s="138"/>
      <c r="BE805" s="548"/>
      <c r="BF805" s="31"/>
      <c r="BG805" s="433"/>
      <c r="BH805" s="433"/>
      <c r="BJ805" s="427"/>
    </row>
    <row r="806" spans="1:62" s="436" customFormat="1" ht="1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133"/>
      <c r="U806" s="133"/>
      <c r="V806" s="133"/>
      <c r="W806" s="133"/>
      <c r="X806" s="133"/>
      <c r="Y806" s="133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9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3"/>
      <c r="BG806" s="425"/>
      <c r="BH806" s="425"/>
      <c r="BJ806" s="427"/>
    </row>
    <row r="807" spans="1:62" s="609" customFormat="1" ht="15.75" customHeight="1">
      <c r="A807" s="655" t="s">
        <v>311</v>
      </c>
      <c r="B807" s="150"/>
      <c r="C807" s="150"/>
      <c r="D807" s="150"/>
      <c r="E807" s="150"/>
      <c r="F807" s="150"/>
      <c r="G807" s="150"/>
      <c r="H807" s="1668">
        <f>U1</f>
        <v>2012</v>
      </c>
      <c r="I807" s="1668"/>
      <c r="J807" s="1668"/>
      <c r="K807" s="1668"/>
      <c r="L807" s="1668"/>
      <c r="M807" s="1668"/>
      <c r="N807" s="150"/>
      <c r="O807" s="150"/>
      <c r="P807" s="150"/>
      <c r="Q807" s="150"/>
      <c r="R807" s="655" t="s">
        <v>427</v>
      </c>
      <c r="S807" s="150"/>
      <c r="T807" s="150"/>
      <c r="U807" s="150"/>
      <c r="V807" s="150"/>
      <c r="W807" s="150"/>
      <c r="X807" s="1645">
        <f>U1-1</f>
        <v>2011</v>
      </c>
      <c r="Y807" s="1645"/>
      <c r="Z807" s="1645"/>
      <c r="AA807" s="1645"/>
      <c r="AB807" s="1645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4"/>
      <c r="AQ807" s="154"/>
      <c r="AR807" s="154"/>
      <c r="AS807" s="154"/>
      <c r="AT807" s="154"/>
      <c r="AU807" s="154"/>
      <c r="AV807" s="154"/>
      <c r="AW807" s="154"/>
      <c r="AX807" s="154"/>
      <c r="AY807" s="154"/>
      <c r="AZ807" s="154"/>
      <c r="BA807" s="154"/>
      <c r="BB807" s="154"/>
      <c r="BC807" s="154"/>
      <c r="BD807" s="154"/>
      <c r="BE807" s="154"/>
      <c r="BF807" s="142"/>
      <c r="BG807" s="639"/>
      <c r="BH807" s="639"/>
    </row>
    <row r="808" spans="1:62" ht="16.5" customHeight="1">
      <c r="A808" s="1107" t="s">
        <v>460</v>
      </c>
      <c r="B808" s="1107"/>
      <c r="C808" s="1107"/>
      <c r="D808" s="1107"/>
      <c r="E808" s="1107"/>
      <c r="F808" s="1107"/>
      <c r="G808" s="1107"/>
      <c r="H808" s="1697" t="s">
        <v>461</v>
      </c>
      <c r="I808" s="1697"/>
      <c r="J808" s="1697"/>
      <c r="K808" s="1697"/>
      <c r="L808" s="1697"/>
      <c r="M808" s="1697"/>
      <c r="N808" s="657"/>
      <c r="O808" s="657"/>
      <c r="P808" s="657"/>
      <c r="Q808" s="657"/>
      <c r="R808" s="1801" t="s">
        <v>309</v>
      </c>
      <c r="S808" s="1802"/>
      <c r="T808" s="1802"/>
      <c r="U808" s="1802"/>
      <c r="V808" s="1802"/>
      <c r="W808" s="1660" t="s">
        <v>461</v>
      </c>
      <c r="X808" s="1660"/>
      <c r="Y808" s="1660"/>
      <c r="Z808" s="1660"/>
      <c r="AA808" s="1660"/>
      <c r="AB808" s="1661"/>
      <c r="AC808" s="150"/>
      <c r="AD808" s="150"/>
      <c r="AE808" s="150"/>
      <c r="AF808" s="150"/>
      <c r="AG808" s="656" t="s">
        <v>53</v>
      </c>
      <c r="AH808" s="150"/>
      <c r="AI808" s="154"/>
      <c r="AJ808" s="154"/>
      <c r="AK808" s="154"/>
      <c r="AL808" s="154"/>
      <c r="AM808" s="154"/>
      <c r="AN808" s="154"/>
      <c r="AO808" s="150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31"/>
      <c r="BG808" s="425"/>
      <c r="BH808" s="425"/>
    </row>
    <row r="809" spans="1:62" ht="14.25" customHeight="1">
      <c r="A809" s="1429" t="s">
        <v>1728</v>
      </c>
      <c r="B809" s="1429"/>
      <c r="C809" s="1429"/>
      <c r="D809" s="1429"/>
      <c r="E809" s="1429"/>
      <c r="F809" s="1429"/>
      <c r="G809" s="1429"/>
      <c r="H809" s="1691">
        <f>F192</f>
        <v>130414.75</v>
      </c>
      <c r="I809" s="1691"/>
      <c r="J809" s="1691"/>
      <c r="K809" s="1691"/>
      <c r="L809" s="1691"/>
      <c r="M809" s="1691"/>
      <c r="N809" s="630"/>
      <c r="O809" s="150"/>
      <c r="P809" s="150"/>
      <c r="Q809" s="150"/>
      <c r="R809" s="1354">
        <v>901</v>
      </c>
      <c r="S809" s="1355"/>
      <c r="T809" s="1355"/>
      <c r="U809" s="1355"/>
      <c r="V809" s="1355"/>
      <c r="W809" s="889"/>
      <c r="X809" s="889"/>
      <c r="Y809" s="889"/>
      <c r="Z809" s="889"/>
      <c r="AA809" s="889"/>
      <c r="AB809" s="1335"/>
      <c r="AC809" s="150"/>
      <c r="AD809" s="150"/>
      <c r="AE809" s="150"/>
      <c r="AF809" s="150"/>
      <c r="AG809" s="1360">
        <v>1</v>
      </c>
      <c r="AH809" s="1360"/>
      <c r="AI809" s="1334">
        <v>380</v>
      </c>
      <c r="AJ809" s="1334"/>
      <c r="AK809" s="1334"/>
      <c r="AL809" s="1334"/>
      <c r="AM809" s="1334"/>
      <c r="AN809" s="42"/>
      <c r="AO809" s="150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31"/>
      <c r="BG809" s="425"/>
      <c r="BH809" s="425"/>
    </row>
    <row r="810" spans="1:62" ht="14.25" customHeight="1">
      <c r="A810" s="1429" t="s">
        <v>363</v>
      </c>
      <c r="B810" s="1429"/>
      <c r="C810" s="1429"/>
      <c r="D810" s="1429"/>
      <c r="E810" s="1429"/>
      <c r="F810" s="1429"/>
      <c r="G810" s="1429"/>
      <c r="H810" s="1106"/>
      <c r="I810" s="1106"/>
      <c r="J810" s="1106"/>
      <c r="K810" s="1106"/>
      <c r="L810" s="1106"/>
      <c r="M810" s="1106"/>
      <c r="N810" s="630"/>
      <c r="O810" s="150"/>
      <c r="P810" s="150"/>
      <c r="Q810" s="150"/>
      <c r="R810" s="1354">
        <v>902</v>
      </c>
      <c r="S810" s="1355"/>
      <c r="T810" s="1355"/>
      <c r="U810" s="1355"/>
      <c r="V810" s="1355"/>
      <c r="W810" s="889">
        <v>0</v>
      </c>
      <c r="X810" s="889"/>
      <c r="Y810" s="889"/>
      <c r="Z810" s="889"/>
      <c r="AA810" s="889"/>
      <c r="AB810" s="1335"/>
      <c r="AC810" s="150"/>
      <c r="AD810" s="150"/>
      <c r="AE810" s="150"/>
      <c r="AF810" s="150"/>
      <c r="AG810" s="1360">
        <v>2</v>
      </c>
      <c r="AH810" s="1360"/>
      <c r="AI810" s="1334">
        <v>380</v>
      </c>
      <c r="AJ810" s="1334"/>
      <c r="AK810" s="1334"/>
      <c r="AL810" s="1334"/>
      <c r="AM810" s="1334"/>
      <c r="AN810" s="42"/>
      <c r="AO810" s="150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31"/>
      <c r="BG810" s="425"/>
      <c r="BH810" s="425"/>
    </row>
    <row r="811" spans="1:62" ht="14.25" customHeight="1">
      <c r="A811" s="1033" t="s">
        <v>63</v>
      </c>
      <c r="B811" s="1033"/>
      <c r="C811" s="1033"/>
      <c r="D811" s="1033"/>
      <c r="E811" s="1033"/>
      <c r="F811" s="1033"/>
      <c r="G811" s="1033"/>
      <c r="H811" s="1820">
        <v>12</v>
      </c>
      <c r="I811" s="1820"/>
      <c r="J811" s="1820"/>
      <c r="K811" s="1820"/>
      <c r="L811" s="1820"/>
      <c r="M811" s="1820"/>
      <c r="N811" s="630"/>
      <c r="O811" s="150"/>
      <c r="P811" s="150"/>
      <c r="Q811" s="150"/>
      <c r="R811" s="1354">
        <v>902</v>
      </c>
      <c r="S811" s="1355"/>
      <c r="T811" s="1355"/>
      <c r="U811" s="1355"/>
      <c r="V811" s="1355"/>
      <c r="W811" s="1689" t="e">
        <f>#REF!</f>
        <v>#REF!</v>
      </c>
      <c r="X811" s="1689"/>
      <c r="Y811" s="1689"/>
      <c r="Z811" s="1689"/>
      <c r="AA811" s="1689"/>
      <c r="AB811" s="1690"/>
      <c r="AC811" s="150"/>
      <c r="AD811" s="150"/>
      <c r="AE811" s="150"/>
      <c r="AF811" s="150"/>
      <c r="AG811" s="1360">
        <v>3</v>
      </c>
      <c r="AH811" s="1360"/>
      <c r="AI811" s="1334">
        <v>380</v>
      </c>
      <c r="AJ811" s="1334"/>
      <c r="AK811" s="1334"/>
      <c r="AL811" s="1334"/>
      <c r="AM811" s="1334"/>
      <c r="AN811" s="42"/>
      <c r="AO811" s="150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31"/>
      <c r="BG811" s="425"/>
      <c r="BH811" s="425"/>
    </row>
    <row r="812" spans="1:62" ht="14.25" customHeight="1">
      <c r="A812" s="1429" t="s">
        <v>266</v>
      </c>
      <c r="B812" s="1429"/>
      <c r="C812" s="1429"/>
      <c r="D812" s="1429"/>
      <c r="E812" s="1429"/>
      <c r="F812" s="1429"/>
      <c r="G812" s="1429"/>
      <c r="H812" s="1106">
        <v>12109.47</v>
      </c>
      <c r="I812" s="1106"/>
      <c r="J812" s="1106"/>
      <c r="K812" s="1106"/>
      <c r="L812" s="1106"/>
      <c r="M812" s="1106"/>
      <c r="N812" s="631"/>
      <c r="O812" s="632"/>
      <c r="P812" s="632"/>
      <c r="Q812" s="632"/>
      <c r="R812" s="1354">
        <v>904</v>
      </c>
      <c r="S812" s="1355"/>
      <c r="T812" s="1355"/>
      <c r="U812" s="1355"/>
      <c r="V812" s="1355"/>
      <c r="W812" s="889">
        <v>0</v>
      </c>
      <c r="X812" s="889"/>
      <c r="Y812" s="889"/>
      <c r="Z812" s="889"/>
      <c r="AA812" s="889"/>
      <c r="AB812" s="1335"/>
      <c r="AC812" s="150"/>
      <c r="AD812" s="150"/>
      <c r="AE812" s="150"/>
      <c r="AF812" s="150"/>
      <c r="AG812" s="1360">
        <v>4</v>
      </c>
      <c r="AH812" s="1360"/>
      <c r="AI812" s="1334">
        <v>380</v>
      </c>
      <c r="AJ812" s="1334"/>
      <c r="AK812" s="1334"/>
      <c r="AL812" s="1334"/>
      <c r="AM812" s="1334"/>
      <c r="AN812" s="42"/>
      <c r="AO812" s="150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31"/>
      <c r="BG812" s="425"/>
      <c r="BH812" s="425"/>
    </row>
    <row r="813" spans="1:62" ht="14.25" customHeight="1">
      <c r="A813" s="1033" t="s">
        <v>378</v>
      </c>
      <c r="B813" s="1033"/>
      <c r="C813" s="1033"/>
      <c r="D813" s="1033"/>
      <c r="E813" s="1033"/>
      <c r="F813" s="1033"/>
      <c r="G813" s="1033"/>
      <c r="H813" s="1679">
        <f>F194</f>
        <v>63256.67</v>
      </c>
      <c r="I813" s="1679"/>
      <c r="J813" s="1679"/>
      <c r="K813" s="1679"/>
      <c r="L813" s="1679"/>
      <c r="M813" s="1679"/>
      <c r="N813" s="631"/>
      <c r="O813" s="633"/>
      <c r="P813" s="633"/>
      <c r="Q813" s="633"/>
      <c r="R813" s="1354">
        <v>905</v>
      </c>
      <c r="S813" s="1355"/>
      <c r="T813" s="1355"/>
      <c r="U813" s="1355"/>
      <c r="V813" s="1355"/>
      <c r="W813" s="889"/>
      <c r="X813" s="889"/>
      <c r="Y813" s="889"/>
      <c r="Z813" s="889"/>
      <c r="AA813" s="889"/>
      <c r="AB813" s="1335"/>
      <c r="AC813" s="150"/>
      <c r="AD813" s="150"/>
      <c r="AE813" s="150"/>
      <c r="AF813" s="150"/>
      <c r="AG813" s="1360">
        <v>5</v>
      </c>
      <c r="AH813" s="1360"/>
      <c r="AI813" s="1334">
        <v>380</v>
      </c>
      <c r="AJ813" s="1334"/>
      <c r="AK813" s="1334"/>
      <c r="AL813" s="1334"/>
      <c r="AM813" s="1334"/>
      <c r="AN813" s="42"/>
      <c r="AO813" s="150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31"/>
      <c r="BG813" s="425"/>
      <c r="BH813" s="425"/>
    </row>
    <row r="814" spans="1:62" ht="14.25" customHeight="1">
      <c r="A814" s="1033" t="s">
        <v>379</v>
      </c>
      <c r="B814" s="1033"/>
      <c r="C814" s="1033"/>
      <c r="D814" s="1033"/>
      <c r="E814" s="1033"/>
      <c r="F814" s="1033"/>
      <c r="G814" s="1033"/>
      <c r="H814" s="1679">
        <f>F195</f>
        <v>21425.67</v>
      </c>
      <c r="I814" s="1679"/>
      <c r="J814" s="1679"/>
      <c r="K814" s="1679"/>
      <c r="L814" s="1679"/>
      <c r="M814" s="1679"/>
      <c r="N814" s="631"/>
      <c r="O814" s="633"/>
      <c r="P814" s="633"/>
      <c r="Q814" s="633"/>
      <c r="R814" s="1354">
        <v>906</v>
      </c>
      <c r="S814" s="1355"/>
      <c r="T814" s="1355"/>
      <c r="U814" s="1355"/>
      <c r="V814" s="1355"/>
      <c r="W814" s="889"/>
      <c r="X814" s="889"/>
      <c r="Y814" s="889"/>
      <c r="Z814" s="889"/>
      <c r="AA814" s="889"/>
      <c r="AB814" s="1335"/>
      <c r="AC814" s="150"/>
      <c r="AD814" s="150"/>
      <c r="AE814" s="150"/>
      <c r="AF814" s="150"/>
      <c r="AG814" s="1360">
        <v>6</v>
      </c>
      <c r="AH814" s="1360"/>
      <c r="AI814" s="1334">
        <v>380</v>
      </c>
      <c r="AJ814" s="1334"/>
      <c r="AK814" s="1334"/>
      <c r="AL814" s="1334"/>
      <c r="AM814" s="1334"/>
      <c r="AN814" s="42"/>
      <c r="AO814" s="150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31"/>
      <c r="BG814" s="425"/>
      <c r="BH814" s="425"/>
    </row>
    <row r="815" spans="1:62" ht="14.25" customHeight="1">
      <c r="A815" s="1798" t="s">
        <v>403</v>
      </c>
      <c r="B815" s="1799"/>
      <c r="C815" s="1799"/>
      <c r="D815" s="1799"/>
      <c r="E815" s="1799"/>
      <c r="F815" s="1799"/>
      <c r="G815" s="1800"/>
      <c r="H815" s="1688">
        <f>AI822</f>
        <v>380</v>
      </c>
      <c r="I815" s="1688"/>
      <c r="J815" s="1688"/>
      <c r="K815" s="1688"/>
      <c r="L815" s="1688"/>
      <c r="M815" s="1688"/>
      <c r="N815" s="630"/>
      <c r="O815" s="150"/>
      <c r="P815" s="154"/>
      <c r="Q815" s="154"/>
      <c r="R815" s="1354">
        <v>907</v>
      </c>
      <c r="S815" s="1355"/>
      <c r="T815" s="1355"/>
      <c r="U815" s="1355"/>
      <c r="V815" s="1355"/>
      <c r="W815" s="1689" t="e">
        <f>#REF!</f>
        <v>#REF!</v>
      </c>
      <c r="X815" s="1689"/>
      <c r="Y815" s="1689"/>
      <c r="Z815" s="1689"/>
      <c r="AA815" s="1689"/>
      <c r="AB815" s="1690"/>
      <c r="AC815" s="150"/>
      <c r="AD815" s="150"/>
      <c r="AE815" s="150"/>
      <c r="AF815" s="150"/>
      <c r="AG815" s="1360">
        <v>7</v>
      </c>
      <c r="AH815" s="1360"/>
      <c r="AI815" s="1334">
        <v>380</v>
      </c>
      <c r="AJ815" s="1334"/>
      <c r="AK815" s="1334"/>
      <c r="AL815" s="1334"/>
      <c r="AM815" s="1334"/>
      <c r="AN815" s="42"/>
      <c r="AO815" s="150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31"/>
      <c r="BG815" s="425"/>
      <c r="BH815" s="425"/>
    </row>
    <row r="816" spans="1:62" ht="14.25" customHeight="1">
      <c r="A816" s="858" t="s">
        <v>404</v>
      </c>
      <c r="B816" s="859"/>
      <c r="C816" s="859"/>
      <c r="D816" s="859"/>
      <c r="E816" s="859"/>
      <c r="F816" s="859"/>
      <c r="G816" s="860"/>
      <c r="H816" s="1683">
        <v>5</v>
      </c>
      <c r="I816" s="1683"/>
      <c r="J816" s="1683"/>
      <c r="K816" s="1683"/>
      <c r="L816" s="1683"/>
      <c r="M816" s="1683"/>
      <c r="N816" s="630"/>
      <c r="O816" s="150"/>
      <c r="P816" s="154"/>
      <c r="Q816" s="154"/>
      <c r="R816" s="1354">
        <v>908</v>
      </c>
      <c r="S816" s="1355"/>
      <c r="T816" s="1355"/>
      <c r="U816" s="1355"/>
      <c r="V816" s="1355"/>
      <c r="W816" s="1689" t="e">
        <f>#REF!</f>
        <v>#REF!</v>
      </c>
      <c r="X816" s="1689"/>
      <c r="Y816" s="1689"/>
      <c r="Z816" s="1689"/>
      <c r="AA816" s="1689"/>
      <c r="AB816" s="1690"/>
      <c r="AC816" s="150"/>
      <c r="AD816" s="150"/>
      <c r="AE816" s="150"/>
      <c r="AF816" s="150"/>
      <c r="AG816" s="1360">
        <v>8</v>
      </c>
      <c r="AH816" s="1360"/>
      <c r="AI816" s="1334">
        <v>380</v>
      </c>
      <c r="AJ816" s="1334"/>
      <c r="AK816" s="1334"/>
      <c r="AL816" s="1334"/>
      <c r="AM816" s="1334"/>
      <c r="AN816" s="42"/>
      <c r="AO816" s="150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31"/>
      <c r="BG816" s="425"/>
      <c r="BH816" s="425"/>
    </row>
    <row r="817" spans="1:62" ht="14.25" customHeight="1">
      <c r="A817" s="150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634"/>
      <c r="Q817" s="634"/>
      <c r="R817" s="1354">
        <v>909</v>
      </c>
      <c r="S817" s="1355"/>
      <c r="T817" s="1355"/>
      <c r="U817" s="1355"/>
      <c r="V817" s="1355"/>
      <c r="W817" s="889"/>
      <c r="X817" s="889"/>
      <c r="Y817" s="889"/>
      <c r="Z817" s="889"/>
      <c r="AA817" s="889"/>
      <c r="AB817" s="1335"/>
      <c r="AC817" s="150"/>
      <c r="AD817" s="150"/>
      <c r="AE817" s="150"/>
      <c r="AF817" s="150"/>
      <c r="AG817" s="1360">
        <v>9</v>
      </c>
      <c r="AH817" s="1360"/>
      <c r="AI817" s="1334">
        <v>380</v>
      </c>
      <c r="AJ817" s="1334"/>
      <c r="AK817" s="1334"/>
      <c r="AL817" s="1334"/>
      <c r="AM817" s="1334"/>
      <c r="AN817" s="42"/>
      <c r="AO817" s="150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31"/>
      <c r="BG817" s="425"/>
      <c r="BH817" s="425"/>
    </row>
    <row r="818" spans="1:62" ht="14.25" customHeight="1">
      <c r="A818" s="635" t="s">
        <v>85</v>
      </c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634"/>
      <c r="Q818" s="634"/>
      <c r="R818" s="1354">
        <v>910</v>
      </c>
      <c r="S818" s="1355"/>
      <c r="T818" s="1355"/>
      <c r="U818" s="1355"/>
      <c r="V818" s="1355"/>
      <c r="W818" s="889"/>
      <c r="X818" s="889"/>
      <c r="Y818" s="889"/>
      <c r="Z818" s="889"/>
      <c r="AA818" s="889"/>
      <c r="AB818" s="1335"/>
      <c r="AC818" s="150"/>
      <c r="AD818" s="150"/>
      <c r="AE818" s="150"/>
      <c r="AF818" s="150"/>
      <c r="AG818" s="1360">
        <v>10</v>
      </c>
      <c r="AH818" s="1360"/>
      <c r="AI818" s="1334">
        <v>380</v>
      </c>
      <c r="AJ818" s="1334"/>
      <c r="AK818" s="1334"/>
      <c r="AL818" s="1334"/>
      <c r="AM818" s="1334"/>
      <c r="AN818" s="42"/>
      <c r="AO818" s="150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31"/>
      <c r="BG818" s="425"/>
      <c r="BH818" s="425"/>
    </row>
    <row r="819" spans="1:62" ht="14.25" customHeight="1">
      <c r="A819" s="1429" t="s">
        <v>265</v>
      </c>
      <c r="B819" s="1429"/>
      <c r="C819" s="1429"/>
      <c r="D819" s="1429"/>
      <c r="E819" s="1429"/>
      <c r="F819" s="1429"/>
      <c r="G819" s="1429"/>
      <c r="H819" s="1106">
        <v>0</v>
      </c>
      <c r="I819" s="1106"/>
      <c r="J819" s="1106"/>
      <c r="K819" s="1106"/>
      <c r="L819" s="1106"/>
      <c r="M819" s="1106"/>
      <c r="N819" s="150"/>
      <c r="O819" s="150"/>
      <c r="P819" s="636"/>
      <c r="Q819" s="154"/>
      <c r="R819" s="1354">
        <v>911</v>
      </c>
      <c r="S819" s="1355"/>
      <c r="T819" s="1355"/>
      <c r="U819" s="1355"/>
      <c r="V819" s="1355"/>
      <c r="W819" s="889"/>
      <c r="X819" s="889"/>
      <c r="Y819" s="889"/>
      <c r="Z819" s="889"/>
      <c r="AA819" s="889"/>
      <c r="AB819" s="1335"/>
      <c r="AC819" s="633"/>
      <c r="AD819" s="633"/>
      <c r="AE819" s="633"/>
      <c r="AF819" s="633"/>
      <c r="AG819" s="1360">
        <v>11</v>
      </c>
      <c r="AH819" s="1360"/>
      <c r="AI819" s="1334">
        <v>380</v>
      </c>
      <c r="AJ819" s="1334"/>
      <c r="AK819" s="1334"/>
      <c r="AL819" s="1334"/>
      <c r="AM819" s="1334"/>
      <c r="AN819" s="154"/>
      <c r="AO819" s="633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33"/>
      <c r="BG819" s="425"/>
      <c r="BH819" s="425"/>
    </row>
    <row r="820" spans="1:62" ht="14.25" customHeight="1">
      <c r="A820" s="1429" t="s">
        <v>266</v>
      </c>
      <c r="B820" s="1429"/>
      <c r="C820" s="1429"/>
      <c r="D820" s="1429"/>
      <c r="E820" s="1429"/>
      <c r="F820" s="1429"/>
      <c r="G820" s="1429"/>
      <c r="H820" s="1106"/>
      <c r="I820" s="1106"/>
      <c r="J820" s="1106"/>
      <c r="K820" s="1106"/>
      <c r="L820" s="1106"/>
      <c r="M820" s="1106"/>
      <c r="N820" s="631"/>
      <c r="O820" s="1664"/>
      <c r="P820" s="1664"/>
      <c r="Q820" s="1664"/>
      <c r="R820" s="1354">
        <v>912</v>
      </c>
      <c r="S820" s="1355"/>
      <c r="T820" s="1355"/>
      <c r="U820" s="1355"/>
      <c r="V820" s="1355"/>
      <c r="W820" s="889"/>
      <c r="X820" s="889"/>
      <c r="Y820" s="889"/>
      <c r="Z820" s="889"/>
      <c r="AA820" s="889"/>
      <c r="AB820" s="1335"/>
      <c r="AC820" s="150"/>
      <c r="AD820" s="150"/>
      <c r="AE820" s="150"/>
      <c r="AF820" s="150"/>
      <c r="AG820" s="1360">
        <v>12</v>
      </c>
      <c r="AH820" s="1360"/>
      <c r="AI820" s="1334">
        <v>380</v>
      </c>
      <c r="AJ820" s="1334"/>
      <c r="AK820" s="1334"/>
      <c r="AL820" s="1334"/>
      <c r="AM820" s="1334"/>
      <c r="AN820" s="154"/>
      <c r="AO820" s="150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33"/>
      <c r="BG820" s="425"/>
      <c r="BH820" s="425"/>
    </row>
    <row r="821" spans="1:62" ht="14.25" customHeight="1">
      <c r="A821" s="1033" t="s">
        <v>378</v>
      </c>
      <c r="B821" s="1033"/>
      <c r="C821" s="1033"/>
      <c r="D821" s="1033"/>
      <c r="E821" s="1033"/>
      <c r="F821" s="1033"/>
      <c r="G821" s="1033"/>
      <c r="H821" s="1679">
        <f>H819*O821</f>
        <v>0</v>
      </c>
      <c r="I821" s="1679"/>
      <c r="J821" s="1679"/>
      <c r="K821" s="1679"/>
      <c r="L821" s="1679"/>
      <c r="M821" s="1679"/>
      <c r="N821" s="630"/>
      <c r="O821" s="1332">
        <f>1024/2280</f>
        <v>0.44912280701754387</v>
      </c>
      <c r="P821" s="1333"/>
      <c r="Q821" s="1333"/>
      <c r="R821" s="1354">
        <v>913</v>
      </c>
      <c r="S821" s="1355"/>
      <c r="T821" s="1355"/>
      <c r="U821" s="1355"/>
      <c r="V821" s="1355"/>
      <c r="W821" s="1689" t="e">
        <f>#REF!</f>
        <v>#REF!</v>
      </c>
      <c r="X821" s="1689"/>
      <c r="Y821" s="1689"/>
      <c r="Z821" s="1689"/>
      <c r="AA821" s="1689"/>
      <c r="AB821" s="1690"/>
      <c r="AC821" s="150"/>
      <c r="AD821" s="141"/>
      <c r="AE821" s="141"/>
      <c r="AF821" s="141"/>
      <c r="AG821" s="1360"/>
      <c r="AH821" s="1360"/>
      <c r="AI821" s="1688">
        <f>SUM(AI809:AM820)</f>
        <v>4560</v>
      </c>
      <c r="AJ821" s="1688"/>
      <c r="AK821" s="1688"/>
      <c r="AL821" s="1688"/>
      <c r="AM821" s="1688"/>
      <c r="AN821" s="637" t="s">
        <v>56</v>
      </c>
      <c r="AO821" s="141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33"/>
      <c r="BG821" s="425"/>
      <c r="BH821" s="425"/>
    </row>
    <row r="822" spans="1:62" ht="14.25" customHeight="1">
      <c r="A822" s="1033" t="s">
        <v>379</v>
      </c>
      <c r="B822" s="1033"/>
      <c r="C822" s="1033"/>
      <c r="D822" s="1033"/>
      <c r="E822" s="1033"/>
      <c r="F822" s="1033"/>
      <c r="G822" s="1033"/>
      <c r="H822" s="1679">
        <f>H819*O822</f>
        <v>0</v>
      </c>
      <c r="I822" s="1679"/>
      <c r="J822" s="1679"/>
      <c r="K822" s="1679"/>
      <c r="L822" s="1679"/>
      <c r="M822" s="1679"/>
      <c r="N822" s="630"/>
      <c r="O822" s="1332">
        <f>347/2280</f>
        <v>0.15219298245614035</v>
      </c>
      <c r="P822" s="1333"/>
      <c r="Q822" s="1333"/>
      <c r="R822" s="1354">
        <v>914</v>
      </c>
      <c r="S822" s="1355"/>
      <c r="T822" s="1355"/>
      <c r="U822" s="1355"/>
      <c r="V822" s="1355"/>
      <c r="W822" s="1689" t="e">
        <f>#REF!</f>
        <v>#REF!</v>
      </c>
      <c r="X822" s="1689"/>
      <c r="Y822" s="1689"/>
      <c r="Z822" s="1689"/>
      <c r="AA822" s="1689"/>
      <c r="AB822" s="1690"/>
      <c r="AC822" s="141"/>
      <c r="AD822" s="638"/>
      <c r="AE822" s="638"/>
      <c r="AF822" s="638"/>
      <c r="AG822" s="1360"/>
      <c r="AH822" s="1360"/>
      <c r="AI822" s="1415">
        <f>AI821/H811</f>
        <v>380</v>
      </c>
      <c r="AJ822" s="1415"/>
      <c r="AK822" s="1415"/>
      <c r="AL822" s="1415"/>
      <c r="AM822" s="1415"/>
      <c r="AN822" s="637" t="s">
        <v>54</v>
      </c>
      <c r="AO822" s="549"/>
      <c r="AP822" s="549"/>
      <c r="AQ822" s="42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42"/>
      <c r="BF822" s="33"/>
      <c r="BG822" s="425"/>
      <c r="BH822" s="425"/>
    </row>
    <row r="823" spans="1:62" s="436" customFormat="1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1365">
        <v>915</v>
      </c>
      <c r="S823" s="1366"/>
      <c r="T823" s="1366"/>
      <c r="U823" s="1366"/>
      <c r="V823" s="1366"/>
      <c r="W823" s="889"/>
      <c r="X823" s="889"/>
      <c r="Y823" s="889"/>
      <c r="Z823" s="889"/>
      <c r="AA823" s="889"/>
      <c r="AB823" s="1335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9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3"/>
      <c r="BG823" s="425"/>
      <c r="BH823" s="425"/>
      <c r="BJ823" s="427"/>
    </row>
    <row r="824" spans="1:62" ht="12.75" customHeight="1">
      <c r="A824" s="481"/>
      <c r="B824" s="482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9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3"/>
      <c r="BG824" s="425"/>
      <c r="BH824" s="425"/>
      <c r="BI824" s="438"/>
    </row>
    <row r="825" spans="1:62" s="436" customFormat="1" ht="16.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139"/>
      <c r="U825" s="133"/>
      <c r="V825" s="133"/>
      <c r="W825" s="133"/>
      <c r="X825" s="133"/>
      <c r="Y825" s="133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9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3"/>
      <c r="BG825" s="425"/>
      <c r="BH825" s="425"/>
    </row>
    <row r="826" spans="1:62" s="436" customFormat="1" ht="16.5" customHeight="1" thickBo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139"/>
      <c r="U826" s="133"/>
      <c r="V826" s="133"/>
      <c r="W826" s="133"/>
      <c r="X826" s="133"/>
      <c r="Y826" s="133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9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3"/>
      <c r="BG826" s="425"/>
      <c r="BH826" s="425"/>
    </row>
    <row r="827" spans="1:62" s="426" customFormat="1" ht="25.5" thickTop="1">
      <c r="A827" s="479" t="s">
        <v>1583</v>
      </c>
      <c r="B827" s="550"/>
      <c r="C827" s="550"/>
      <c r="D827" s="550"/>
      <c r="E827" s="550"/>
      <c r="F827" s="550"/>
      <c r="G827" s="550"/>
      <c r="H827" s="550"/>
      <c r="I827" s="550"/>
      <c r="J827" s="550"/>
      <c r="K827" s="550"/>
      <c r="L827" s="550"/>
      <c r="M827" s="550"/>
      <c r="N827" s="550"/>
      <c r="O827" s="550"/>
      <c r="P827" s="550"/>
      <c r="Q827" s="550"/>
      <c r="R827" s="550"/>
      <c r="S827" s="550"/>
      <c r="T827" s="550"/>
      <c r="U827" s="550"/>
      <c r="V827" s="550"/>
      <c r="W827" s="550"/>
      <c r="X827" s="550"/>
      <c r="Y827" s="550"/>
      <c r="Z827" s="550"/>
      <c r="AA827" s="550"/>
      <c r="AB827" s="550"/>
      <c r="AC827" s="550"/>
      <c r="AD827" s="550"/>
      <c r="AE827" s="550"/>
      <c r="AF827" s="550"/>
      <c r="AG827" s="550"/>
      <c r="AH827" s="550"/>
      <c r="AI827" s="550"/>
      <c r="AJ827" s="550"/>
      <c r="AK827" s="550"/>
      <c r="AL827" s="550"/>
      <c r="AM827" s="550"/>
      <c r="AN827" s="550"/>
      <c r="AO827" s="550"/>
      <c r="AP827" s="550"/>
      <c r="AQ827" s="550"/>
      <c r="AR827" s="550"/>
      <c r="AS827" s="550"/>
      <c r="AT827" s="550"/>
      <c r="AU827" s="550"/>
      <c r="AV827" s="550"/>
      <c r="AW827" s="550"/>
      <c r="AX827" s="550"/>
      <c r="AY827" s="550"/>
      <c r="AZ827" s="550"/>
      <c r="BA827" s="550"/>
      <c r="BB827" s="550"/>
      <c r="BC827" s="550"/>
      <c r="BD827" s="550"/>
      <c r="BE827" s="551"/>
      <c r="BF827" s="33"/>
      <c r="BG827" s="425"/>
      <c r="BH827" s="425"/>
    </row>
    <row r="828" spans="1:62" ht="12.75" customHeight="1">
      <c r="A828" s="481"/>
      <c r="B828" s="482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9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3"/>
      <c r="BG828" s="425"/>
      <c r="BH828" s="425"/>
      <c r="BI828" s="438"/>
    </row>
    <row r="829" spans="1:62" ht="12.75" customHeight="1">
      <c r="A829" s="552" t="s">
        <v>73</v>
      </c>
      <c r="B829" s="482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1143" t="s">
        <v>72</v>
      </c>
      <c r="P829" s="1143"/>
      <c r="Q829" s="1143"/>
      <c r="R829" s="1143"/>
      <c r="S829" s="1143"/>
      <c r="T829" s="1143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9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3"/>
      <c r="BG829" s="425"/>
      <c r="BH829" s="425"/>
      <c r="BI829" s="438"/>
    </row>
    <row r="830" spans="1:62" ht="12.75" customHeight="1">
      <c r="A830" s="553" t="s">
        <v>206</v>
      </c>
      <c r="B830" s="482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848"/>
      <c r="P830" s="848"/>
      <c r="Q830" s="848"/>
      <c r="R830" s="848"/>
      <c r="S830" s="848"/>
      <c r="T830" s="848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9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3"/>
      <c r="BG830" s="425"/>
      <c r="BH830" s="425"/>
      <c r="BI830" s="438"/>
    </row>
    <row r="831" spans="1:62" ht="16.5" customHeight="1">
      <c r="A831" s="554" t="s">
        <v>71</v>
      </c>
      <c r="B831" s="499"/>
      <c r="C831" s="498"/>
      <c r="D831" s="498"/>
      <c r="E831" s="498"/>
      <c r="F831" s="498"/>
      <c r="G831" s="498"/>
      <c r="H831" s="498"/>
      <c r="I831" s="498"/>
      <c r="J831" s="498"/>
      <c r="K831" s="498"/>
      <c r="L831" s="498"/>
      <c r="M831" s="498"/>
      <c r="N831" s="498"/>
      <c r="O831" s="1018"/>
      <c r="P831" s="1018"/>
      <c r="Q831" s="1018"/>
      <c r="R831" s="1018"/>
      <c r="S831" s="1018"/>
      <c r="T831" s="1018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9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3"/>
      <c r="BG831" s="425"/>
      <c r="BH831" s="425"/>
      <c r="BI831" s="438"/>
    </row>
    <row r="832" spans="1:62" ht="16.5" customHeight="1">
      <c r="A832" s="555" t="s">
        <v>86</v>
      </c>
      <c r="B832" s="506"/>
      <c r="C832" s="556"/>
      <c r="D832" s="556"/>
      <c r="E832" s="556"/>
      <c r="F832" s="556"/>
      <c r="G832" s="556"/>
      <c r="H832" s="556"/>
      <c r="I832" s="556"/>
      <c r="J832" s="556"/>
      <c r="K832" s="556"/>
      <c r="L832" s="556"/>
      <c r="M832" s="556"/>
      <c r="N832" s="556"/>
      <c r="O832" s="984">
        <v>0</v>
      </c>
      <c r="P832" s="984"/>
      <c r="Q832" s="984"/>
      <c r="R832" s="984"/>
      <c r="S832" s="984"/>
      <c r="T832" s="984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9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3"/>
      <c r="BG832" s="425"/>
      <c r="BH832" s="425"/>
      <c r="BI832" s="438"/>
    </row>
    <row r="833" spans="1:61" ht="16.5" customHeight="1">
      <c r="A833" s="555" t="s">
        <v>67</v>
      </c>
      <c r="B833" s="506"/>
      <c r="C833" s="556"/>
      <c r="D833" s="556"/>
      <c r="E833" s="556"/>
      <c r="F833" s="556"/>
      <c r="G833" s="556"/>
      <c r="H833" s="556"/>
      <c r="I833" s="556"/>
      <c r="J833" s="556"/>
      <c r="K833" s="556"/>
      <c r="L833" s="556"/>
      <c r="M833" s="556"/>
      <c r="N833" s="556"/>
      <c r="O833" s="984"/>
      <c r="P833" s="984"/>
      <c r="Q833" s="984"/>
      <c r="R833" s="984"/>
      <c r="S833" s="984"/>
      <c r="T833" s="984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9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3"/>
      <c r="BG833" s="425"/>
      <c r="BH833" s="425"/>
      <c r="BI833" s="438"/>
    </row>
    <row r="834" spans="1:61" ht="16.5" customHeight="1">
      <c r="A834" s="555" t="s">
        <v>267</v>
      </c>
      <c r="B834" s="506"/>
      <c r="C834" s="556"/>
      <c r="D834" s="556"/>
      <c r="E834" s="556"/>
      <c r="F834" s="556"/>
      <c r="G834" s="556"/>
      <c r="H834" s="556"/>
      <c r="I834" s="556"/>
      <c r="J834" s="556"/>
      <c r="K834" s="556"/>
      <c r="L834" s="556"/>
      <c r="M834" s="556"/>
      <c r="N834" s="556"/>
      <c r="O834" s="984">
        <v>0</v>
      </c>
      <c r="P834" s="984"/>
      <c r="Q834" s="984"/>
      <c r="R834" s="984"/>
      <c r="S834" s="984"/>
      <c r="T834" s="984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9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3"/>
      <c r="BG834" s="425"/>
      <c r="BH834" s="425"/>
      <c r="BI834" s="438"/>
    </row>
    <row r="835" spans="1:61" ht="16.5" customHeight="1">
      <c r="A835" s="555" t="s">
        <v>68</v>
      </c>
      <c r="B835" s="506"/>
      <c r="C835" s="556"/>
      <c r="D835" s="556"/>
      <c r="E835" s="556"/>
      <c r="F835" s="556"/>
      <c r="G835" s="556"/>
      <c r="H835" s="556"/>
      <c r="I835" s="556"/>
      <c r="J835" s="556"/>
      <c r="K835" s="556"/>
      <c r="L835" s="556"/>
      <c r="M835" s="556"/>
      <c r="N835" s="556"/>
      <c r="O835" s="984"/>
      <c r="P835" s="984"/>
      <c r="Q835" s="984"/>
      <c r="R835" s="984"/>
      <c r="S835" s="984"/>
      <c r="T835" s="984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9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3"/>
      <c r="BG835" s="425"/>
      <c r="BH835" s="425"/>
      <c r="BI835" s="438"/>
    </row>
    <row r="836" spans="1:61" ht="16.5" customHeight="1">
      <c r="A836" s="555" t="s">
        <v>69</v>
      </c>
      <c r="B836" s="506"/>
      <c r="C836" s="556"/>
      <c r="D836" s="556"/>
      <c r="E836" s="556"/>
      <c r="F836" s="556"/>
      <c r="G836" s="556"/>
      <c r="H836" s="556"/>
      <c r="I836" s="556"/>
      <c r="J836" s="556"/>
      <c r="K836" s="556"/>
      <c r="L836" s="556"/>
      <c r="M836" s="556"/>
      <c r="N836" s="556"/>
      <c r="O836" s="984"/>
      <c r="P836" s="984"/>
      <c r="Q836" s="984"/>
      <c r="R836" s="984"/>
      <c r="S836" s="984"/>
      <c r="T836" s="984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9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3"/>
      <c r="BG836" s="425"/>
      <c r="BH836" s="425"/>
      <c r="BI836" s="438"/>
    </row>
    <row r="837" spans="1:61" ht="16.5" customHeight="1">
      <c r="A837" s="557" t="s">
        <v>70</v>
      </c>
      <c r="B837" s="504"/>
      <c r="C837" s="558"/>
      <c r="D837" s="558"/>
      <c r="E837" s="558"/>
      <c r="F837" s="558"/>
      <c r="G837" s="558"/>
      <c r="H837" s="558"/>
      <c r="I837" s="558"/>
      <c r="J837" s="558"/>
      <c r="K837" s="558"/>
      <c r="L837" s="558"/>
      <c r="M837" s="558"/>
      <c r="N837" s="558"/>
      <c r="O837" s="984"/>
      <c r="P837" s="984"/>
      <c r="Q837" s="984"/>
      <c r="R837" s="984"/>
      <c r="S837" s="984"/>
      <c r="T837" s="984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9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3"/>
      <c r="BG837" s="425"/>
      <c r="BH837" s="425"/>
      <c r="BI837" s="438"/>
    </row>
    <row r="838" spans="1:61" ht="16.5" customHeight="1">
      <c r="A838" s="557" t="s">
        <v>268</v>
      </c>
      <c r="B838" s="504"/>
      <c r="C838" s="558"/>
      <c r="D838" s="558"/>
      <c r="E838" s="558"/>
      <c r="F838" s="558"/>
      <c r="G838" s="558"/>
      <c r="H838" s="558"/>
      <c r="I838" s="558"/>
      <c r="J838" s="558"/>
      <c r="K838" s="558"/>
      <c r="L838" s="558"/>
      <c r="M838" s="558"/>
      <c r="N838" s="558"/>
      <c r="O838" s="984"/>
      <c r="P838" s="984"/>
      <c r="Q838" s="984"/>
      <c r="R838" s="984"/>
      <c r="S838" s="984"/>
      <c r="T838" s="984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9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3"/>
      <c r="BG838" s="425"/>
      <c r="BH838" s="425"/>
      <c r="BI838" s="438"/>
    </row>
    <row r="839" spans="1:61" ht="16.5" customHeight="1">
      <c r="A839" s="557" t="s">
        <v>269</v>
      </c>
      <c r="B839" s="504"/>
      <c r="C839" s="558"/>
      <c r="D839" s="558"/>
      <c r="E839" s="558"/>
      <c r="F839" s="558"/>
      <c r="G839" s="558"/>
      <c r="H839" s="558"/>
      <c r="I839" s="558"/>
      <c r="J839" s="558"/>
      <c r="K839" s="558"/>
      <c r="L839" s="558"/>
      <c r="M839" s="558"/>
      <c r="N839" s="558"/>
      <c r="O839" s="984"/>
      <c r="P839" s="984"/>
      <c r="Q839" s="984"/>
      <c r="R839" s="984"/>
      <c r="S839" s="984"/>
      <c r="T839" s="984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9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3"/>
      <c r="BG839" s="425"/>
      <c r="BH839" s="425"/>
      <c r="BI839" s="438"/>
    </row>
    <row r="840" spans="1:61" ht="16.5" customHeight="1">
      <c r="A840" s="557"/>
      <c r="B840" s="504" t="s">
        <v>66</v>
      </c>
      <c r="C840" s="558"/>
      <c r="D840" s="558"/>
      <c r="E840" s="558"/>
      <c r="F840" s="558"/>
      <c r="G840" s="558"/>
      <c r="H840" s="558"/>
      <c r="I840" s="558"/>
      <c r="J840" s="558"/>
      <c r="K840" s="558"/>
      <c r="L840" s="558"/>
      <c r="M840" s="558"/>
      <c r="N840" s="558"/>
      <c r="O840" s="984"/>
      <c r="P840" s="984"/>
      <c r="Q840" s="984"/>
      <c r="R840" s="984"/>
      <c r="S840" s="984"/>
      <c r="T840" s="984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9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3"/>
      <c r="BG840" s="425"/>
      <c r="BH840" s="425"/>
      <c r="BI840" s="438"/>
    </row>
    <row r="841" spans="1:61" ht="16.5" customHeight="1">
      <c r="A841" s="557"/>
      <c r="B841" s="504"/>
      <c r="C841" s="558"/>
      <c r="D841" s="558"/>
      <c r="E841" s="558"/>
      <c r="F841" s="558"/>
      <c r="G841" s="558" t="s">
        <v>681</v>
      </c>
      <c r="H841" s="558"/>
      <c r="I841" s="558"/>
      <c r="J841" s="558"/>
      <c r="K841" s="558"/>
      <c r="L841" s="558"/>
      <c r="M841" s="558"/>
      <c r="N841" s="558"/>
      <c r="O841" s="1023">
        <f>SUM(O831:T840)</f>
        <v>0</v>
      </c>
      <c r="P841" s="1023"/>
      <c r="Q841" s="1023"/>
      <c r="R841" s="1023"/>
      <c r="S841" s="1023"/>
      <c r="T841" s="1023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9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3"/>
      <c r="BG841" s="425"/>
      <c r="BH841" s="425"/>
      <c r="BI841" s="438"/>
    </row>
    <row r="842" spans="1:61" ht="12.75" customHeight="1">
      <c r="A842" s="559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9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3"/>
      <c r="BG842" s="425"/>
      <c r="BH842" s="425"/>
      <c r="BI842" s="438"/>
    </row>
    <row r="843" spans="1:61" ht="12.75" customHeight="1">
      <c r="A843" s="552" t="str">
        <f>"Isplaćeno za investicije u toku "&amp;U1&amp;".godine"</f>
        <v>Isplaćeno za investicije u toku 2012.godine</v>
      </c>
      <c r="B843" s="482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1143" t="s">
        <v>74</v>
      </c>
      <c r="P843" s="1143"/>
      <c r="Q843" s="1143"/>
      <c r="R843" s="1143"/>
      <c r="S843" s="1143"/>
      <c r="T843" s="1143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9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3"/>
      <c r="BG843" s="425"/>
      <c r="BH843" s="425"/>
      <c r="BI843" s="438"/>
    </row>
    <row r="844" spans="1:61" ht="12.75" customHeight="1">
      <c r="A844" s="560" t="s">
        <v>206</v>
      </c>
      <c r="B844" s="482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848"/>
      <c r="P844" s="848"/>
      <c r="Q844" s="848"/>
      <c r="R844" s="848"/>
      <c r="S844" s="848"/>
      <c r="T844" s="848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9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3"/>
      <c r="BG844" s="425"/>
      <c r="BH844" s="425"/>
      <c r="BI844" s="438"/>
    </row>
    <row r="845" spans="1:61" ht="17.25" customHeight="1">
      <c r="A845" s="561" t="str">
        <f>"Za radove i nabavke u toku "&amp;U1&amp;".godine"</f>
        <v>Za radove i nabavke u toku 2012.godine</v>
      </c>
      <c r="B845" s="498"/>
      <c r="C845" s="498"/>
      <c r="D845" s="498"/>
      <c r="E845" s="498"/>
      <c r="F845" s="498"/>
      <c r="G845" s="498"/>
      <c r="H845" s="498"/>
      <c r="I845" s="498"/>
      <c r="J845" s="498"/>
      <c r="K845" s="498"/>
      <c r="L845" s="498"/>
      <c r="M845" s="498"/>
      <c r="N845" s="498"/>
      <c r="O845" s="1018">
        <f>O841</f>
        <v>0</v>
      </c>
      <c r="P845" s="1018"/>
      <c r="Q845" s="1018"/>
      <c r="R845" s="1018"/>
      <c r="S845" s="1018"/>
      <c r="T845" s="1018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9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3"/>
      <c r="BG845" s="425"/>
      <c r="BH845" s="425"/>
      <c r="BI845" s="438"/>
    </row>
    <row r="846" spans="1:61" ht="17.25" customHeight="1">
      <c r="A846" s="562" t="str">
        <f>"Za obaveze po investicijama iz "&amp;U1-1&amp;".godine"</f>
        <v>Za obaveze po investicijama iz 2011.godine</v>
      </c>
      <c r="B846" s="556"/>
      <c r="C846" s="556"/>
      <c r="D846" s="556"/>
      <c r="E846" s="556"/>
      <c r="F846" s="556"/>
      <c r="G846" s="556"/>
      <c r="H846" s="556"/>
      <c r="I846" s="556"/>
      <c r="J846" s="556"/>
      <c r="K846" s="556"/>
      <c r="L846" s="556"/>
      <c r="M846" s="556"/>
      <c r="N846" s="556"/>
      <c r="O846" s="984">
        <v>0</v>
      </c>
      <c r="P846" s="984"/>
      <c r="Q846" s="984"/>
      <c r="R846" s="984"/>
      <c r="S846" s="984"/>
      <c r="T846" s="984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9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3"/>
      <c r="BG846" s="425"/>
      <c r="BH846" s="425"/>
      <c r="BI846" s="438"/>
    </row>
    <row r="847" spans="1:61" ht="17.25" customHeight="1">
      <c r="A847" s="562" t="str">
        <f>"Neplaćene obaveze za investicije u toku "&amp;U1&amp;".godine"</f>
        <v>Neplaćene obaveze za investicije u toku 2012.godine</v>
      </c>
      <c r="B847" s="556"/>
      <c r="C847" s="556"/>
      <c r="D847" s="556"/>
      <c r="E847" s="556"/>
      <c r="F847" s="556"/>
      <c r="G847" s="556"/>
      <c r="H847" s="556"/>
      <c r="I847" s="556"/>
      <c r="J847" s="556"/>
      <c r="K847" s="556"/>
      <c r="L847" s="556"/>
      <c r="M847" s="556"/>
      <c r="N847" s="556"/>
      <c r="O847" s="984">
        <v>0</v>
      </c>
      <c r="P847" s="984"/>
      <c r="Q847" s="984"/>
      <c r="R847" s="984"/>
      <c r="S847" s="984"/>
      <c r="T847" s="984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9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3"/>
      <c r="BG847" s="425"/>
      <c r="BH847" s="425"/>
      <c r="BI847" s="438"/>
    </row>
    <row r="848" spans="1:61" ht="17.25" customHeight="1">
      <c r="A848" s="557"/>
      <c r="B848" s="504"/>
      <c r="C848" s="558"/>
      <c r="D848" s="558"/>
      <c r="E848" s="558"/>
      <c r="F848" s="558"/>
      <c r="G848" s="558" t="s">
        <v>682</v>
      </c>
      <c r="H848" s="558"/>
      <c r="I848" s="558"/>
      <c r="J848" s="558"/>
      <c r="K848" s="558"/>
      <c r="L848" s="558"/>
      <c r="M848" s="558"/>
      <c r="N848" s="558"/>
      <c r="O848" s="1023">
        <f>SUM(O845:T847)</f>
        <v>0</v>
      </c>
      <c r="P848" s="1023"/>
      <c r="Q848" s="1023"/>
      <c r="R848" s="1023"/>
      <c r="S848" s="1023"/>
      <c r="T848" s="1023"/>
      <c r="U848" s="1418">
        <f>O841-O848</f>
        <v>0</v>
      </c>
      <c r="V848" s="1419"/>
      <c r="W848" s="1419"/>
      <c r="X848" s="1419"/>
      <c r="Y848" s="1419"/>
      <c r="Z848" s="1419"/>
      <c r="AA848" s="563">
        <f>IF(U848=0,0,"PAŽNJA! Provjerite razliku: (po izvorima - po godinama = "&amp;U848&amp;" )")</f>
        <v>0</v>
      </c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9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3"/>
      <c r="BG848" s="425"/>
      <c r="BH848" s="425"/>
      <c r="BI848" s="438"/>
    </row>
    <row r="849" spans="1:61" ht="12.75" customHeight="1">
      <c r="A849" s="481"/>
      <c r="B849" s="482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9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3"/>
      <c r="BG849" s="425"/>
      <c r="BH849" s="425"/>
      <c r="BI849" s="438"/>
    </row>
    <row r="850" spans="1:61" ht="12.75" customHeight="1">
      <c r="A850" s="552" t="s">
        <v>94</v>
      </c>
      <c r="B850" s="482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1143"/>
      <c r="AB850" s="1143"/>
      <c r="AC850" s="1143"/>
      <c r="AD850" s="1143"/>
      <c r="AE850" s="1143"/>
      <c r="AF850" s="1143"/>
      <c r="AG850" s="1065" t="s">
        <v>75</v>
      </c>
      <c r="AH850" s="1065"/>
      <c r="AI850" s="1065"/>
      <c r="AJ850" s="1065"/>
      <c r="AK850" s="1065"/>
      <c r="AL850" s="1065"/>
      <c r="AM850" s="31"/>
      <c r="AN850" s="31"/>
      <c r="AO850" s="31"/>
      <c r="AP850" s="31"/>
      <c r="AQ850" s="31"/>
      <c r="AR850" s="31"/>
      <c r="AS850" s="39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3"/>
      <c r="BG850" s="425"/>
      <c r="BH850" s="425"/>
      <c r="BI850" s="438"/>
    </row>
    <row r="851" spans="1:61" ht="17.25" customHeight="1" thickBot="1">
      <c r="A851" s="564"/>
      <c r="B851" s="558"/>
      <c r="C851" s="558"/>
      <c r="D851" s="558"/>
      <c r="E851" s="558"/>
      <c r="F851" s="558"/>
      <c r="G851" s="558"/>
      <c r="H851" s="558"/>
      <c r="I851" s="558"/>
      <c r="J851" s="558"/>
      <c r="K851" s="558"/>
      <c r="L851" s="558"/>
      <c r="M851" s="558"/>
      <c r="N851" s="558"/>
      <c r="O851" s="1416" t="s">
        <v>665</v>
      </c>
      <c r="P851" s="1417"/>
      <c r="Q851" s="1417"/>
      <c r="R851" s="1417"/>
      <c r="S851" s="1417"/>
      <c r="T851" s="1417"/>
      <c r="U851" s="1020" t="s">
        <v>673</v>
      </c>
      <c r="V851" s="1020"/>
      <c r="W851" s="1020"/>
      <c r="X851" s="1020"/>
      <c r="Y851" s="1020"/>
      <c r="Z851" s="1020"/>
      <c r="AA851" s="1020" t="s">
        <v>674</v>
      </c>
      <c r="AB851" s="1020"/>
      <c r="AC851" s="1020"/>
      <c r="AD851" s="1020"/>
      <c r="AE851" s="1020"/>
      <c r="AF851" s="1020"/>
      <c r="AG851" s="1363" t="s">
        <v>666</v>
      </c>
      <c r="AH851" s="1364"/>
      <c r="AI851" s="1364"/>
      <c r="AJ851" s="1364"/>
      <c r="AK851" s="1364"/>
      <c r="AL851" s="1364"/>
      <c r="AM851" s="31"/>
      <c r="AN851" s="31"/>
      <c r="AO851" s="31"/>
      <c r="AP851" s="31"/>
      <c r="AQ851" s="31"/>
      <c r="AR851" s="31"/>
      <c r="AS851" s="39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3"/>
      <c r="BG851" s="425"/>
      <c r="BH851" s="425"/>
      <c r="BI851" s="438"/>
    </row>
    <row r="852" spans="1:61" ht="15.75" customHeight="1" thickBot="1">
      <c r="A852" s="565" t="s">
        <v>279</v>
      </c>
      <c r="B852" s="566"/>
      <c r="C852" s="566"/>
      <c r="D852" s="566"/>
      <c r="E852" s="567"/>
      <c r="F852" s="567"/>
      <c r="G852" s="567"/>
      <c r="H852" s="567"/>
      <c r="I852" s="567"/>
      <c r="J852" s="567"/>
      <c r="K852" s="567"/>
      <c r="L852" s="567"/>
      <c r="M852" s="567"/>
      <c r="N852" s="567"/>
      <c r="O852" s="1046">
        <f>U852+AA852</f>
        <v>0</v>
      </c>
      <c r="P852" s="1046"/>
      <c r="Q852" s="1046"/>
      <c r="R852" s="1046"/>
      <c r="S852" s="1046"/>
      <c r="T852" s="1075"/>
      <c r="U852" s="1026">
        <f>U853+U858+U868+U873+U876+U881</f>
        <v>0</v>
      </c>
      <c r="V852" s="1026"/>
      <c r="W852" s="1026"/>
      <c r="X852" s="1026"/>
      <c r="Y852" s="1026"/>
      <c r="Z852" s="1026"/>
      <c r="AA852" s="1026">
        <f>AA853+AA858+AA868+AA873+AA876</f>
        <v>0</v>
      </c>
      <c r="AB852" s="1026"/>
      <c r="AC852" s="1026"/>
      <c r="AD852" s="1026"/>
      <c r="AE852" s="1026"/>
      <c r="AF852" s="1026"/>
      <c r="AG852" s="1045">
        <f>AG853+AG858+AG868+AG873+AG876</f>
        <v>0</v>
      </c>
      <c r="AH852" s="1046"/>
      <c r="AI852" s="1046"/>
      <c r="AJ852" s="1046"/>
      <c r="AK852" s="1046"/>
      <c r="AL852" s="1046"/>
      <c r="AM852" s="31"/>
      <c r="AN852" s="31"/>
      <c r="AO852" s="31"/>
      <c r="AP852" s="31"/>
      <c r="AQ852" s="31"/>
      <c r="AR852" s="31"/>
      <c r="AS852" s="39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3"/>
      <c r="BG852" s="425"/>
      <c r="BH852" s="425"/>
      <c r="BI852" s="438"/>
    </row>
    <row r="853" spans="1:61" ht="15.75" customHeight="1" thickBot="1">
      <c r="A853" s="565" t="s">
        <v>256</v>
      </c>
      <c r="B853" s="566"/>
      <c r="C853" s="566"/>
      <c r="D853" s="566"/>
      <c r="E853" s="567"/>
      <c r="F853" s="567"/>
      <c r="G853" s="567"/>
      <c r="H853" s="567"/>
      <c r="I853" s="567"/>
      <c r="J853" s="567"/>
      <c r="K853" s="567"/>
      <c r="L853" s="567"/>
      <c r="M853" s="567"/>
      <c r="N853" s="567"/>
      <c r="O853" s="1046">
        <f>U853+AA853</f>
        <v>0</v>
      </c>
      <c r="P853" s="1046"/>
      <c r="Q853" s="1046"/>
      <c r="R853" s="1046"/>
      <c r="S853" s="1046"/>
      <c r="T853" s="1075"/>
      <c r="U853" s="1026">
        <f>SUM(U854:Z857)</f>
        <v>0</v>
      </c>
      <c r="V853" s="1026"/>
      <c r="W853" s="1026"/>
      <c r="X853" s="1026"/>
      <c r="Y853" s="1026"/>
      <c r="Z853" s="1026"/>
      <c r="AA853" s="1026">
        <f>SUM(AA854:AF857)</f>
        <v>0</v>
      </c>
      <c r="AB853" s="1026"/>
      <c r="AC853" s="1026"/>
      <c r="AD853" s="1026"/>
      <c r="AE853" s="1026"/>
      <c r="AF853" s="1026"/>
      <c r="AG853" s="1045">
        <f>SUM(AG854:AL857)</f>
        <v>0</v>
      </c>
      <c r="AH853" s="1046"/>
      <c r="AI853" s="1046"/>
      <c r="AJ853" s="1046"/>
      <c r="AK853" s="1046"/>
      <c r="AL853" s="1046"/>
      <c r="AM853" s="31"/>
      <c r="AN853" s="31"/>
      <c r="AO853" s="31"/>
      <c r="AP853" s="31"/>
      <c r="AQ853" s="31"/>
      <c r="AR853" s="31"/>
      <c r="AS853" s="39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3"/>
      <c r="BG853" s="425"/>
      <c r="BH853" s="425"/>
      <c r="BI853" s="438"/>
    </row>
    <row r="854" spans="1:61" ht="15.75" customHeight="1">
      <c r="A854" s="568" t="s">
        <v>271</v>
      </c>
      <c r="B854" s="50"/>
      <c r="C854" s="50"/>
      <c r="D854" s="50"/>
      <c r="E854" s="498"/>
      <c r="F854" s="498"/>
      <c r="G854" s="498"/>
      <c r="H854" s="498"/>
      <c r="I854" s="498"/>
      <c r="J854" s="498"/>
      <c r="K854" s="498"/>
      <c r="L854" s="498"/>
      <c r="M854" s="498"/>
      <c r="N854" s="498"/>
      <c r="O854" s="1052">
        <f>U854+AA854</f>
        <v>0</v>
      </c>
      <c r="P854" s="1052"/>
      <c r="Q854" s="1052"/>
      <c r="R854" s="1052"/>
      <c r="S854" s="1052"/>
      <c r="T854" s="1053"/>
      <c r="U854" s="1074"/>
      <c r="V854" s="1074"/>
      <c r="W854" s="1074"/>
      <c r="X854" s="1074"/>
      <c r="Y854" s="1074"/>
      <c r="Z854" s="1074"/>
      <c r="AA854" s="1074"/>
      <c r="AB854" s="1074"/>
      <c r="AC854" s="1074"/>
      <c r="AD854" s="1074"/>
      <c r="AE854" s="1074"/>
      <c r="AF854" s="1074"/>
      <c r="AG854" s="1049"/>
      <c r="AH854" s="1050"/>
      <c r="AI854" s="1050"/>
      <c r="AJ854" s="1050"/>
      <c r="AK854" s="1050"/>
      <c r="AL854" s="1051"/>
      <c r="AM854" s="31"/>
      <c r="AN854" s="31"/>
      <c r="AO854" s="31"/>
      <c r="AP854" s="31"/>
      <c r="AQ854" s="31"/>
      <c r="AR854" s="31"/>
      <c r="AS854" s="39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3"/>
      <c r="BG854" s="425"/>
      <c r="BH854" s="425"/>
      <c r="BI854" s="438"/>
    </row>
    <row r="855" spans="1:61" ht="15.75" customHeight="1">
      <c r="A855" s="569" t="s">
        <v>272</v>
      </c>
      <c r="B855" s="570"/>
      <c r="C855" s="570"/>
      <c r="D855" s="570"/>
      <c r="E855" s="556"/>
      <c r="F855" s="556"/>
      <c r="G855" s="556"/>
      <c r="H855" s="556"/>
      <c r="I855" s="556"/>
      <c r="J855" s="556"/>
      <c r="K855" s="556"/>
      <c r="L855" s="556"/>
      <c r="M855" s="556"/>
      <c r="N855" s="556"/>
      <c r="O855" s="1023">
        <f>U855+AA855</f>
        <v>0</v>
      </c>
      <c r="P855" s="1023"/>
      <c r="Q855" s="1023"/>
      <c r="R855" s="1023"/>
      <c r="S855" s="1023"/>
      <c r="T855" s="1024"/>
      <c r="U855" s="1025"/>
      <c r="V855" s="1025"/>
      <c r="W855" s="1025"/>
      <c r="X855" s="1025"/>
      <c r="Y855" s="1025"/>
      <c r="Z855" s="1025"/>
      <c r="AA855" s="1025"/>
      <c r="AB855" s="1025"/>
      <c r="AC855" s="1025"/>
      <c r="AD855" s="1025"/>
      <c r="AE855" s="1025"/>
      <c r="AF855" s="1025"/>
      <c r="AG855" s="1002"/>
      <c r="AH855" s="1047"/>
      <c r="AI855" s="1047"/>
      <c r="AJ855" s="1047"/>
      <c r="AK855" s="1047"/>
      <c r="AL855" s="1048"/>
      <c r="AM855" s="31"/>
      <c r="AN855" s="31"/>
      <c r="AO855" s="31"/>
      <c r="AP855" s="31"/>
      <c r="AQ855" s="31"/>
      <c r="AR855" s="31"/>
      <c r="AS855" s="39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3"/>
      <c r="BG855" s="425"/>
      <c r="BH855" s="425"/>
      <c r="BI855" s="438"/>
    </row>
    <row r="856" spans="1:61" ht="15.75" customHeight="1">
      <c r="A856" s="569" t="s">
        <v>273</v>
      </c>
      <c r="B856" s="570"/>
      <c r="C856" s="570"/>
      <c r="D856" s="570"/>
      <c r="E856" s="556"/>
      <c r="F856" s="556"/>
      <c r="G856" s="556"/>
      <c r="H856" s="556"/>
      <c r="I856" s="556"/>
      <c r="J856" s="556"/>
      <c r="K856" s="556"/>
      <c r="L856" s="556"/>
      <c r="M856" s="556"/>
      <c r="N856" s="556"/>
      <c r="O856" s="1023">
        <f>U856+AA856</f>
        <v>0</v>
      </c>
      <c r="P856" s="1023"/>
      <c r="Q856" s="1023"/>
      <c r="R856" s="1023"/>
      <c r="S856" s="1023"/>
      <c r="T856" s="1024"/>
      <c r="U856" s="1025"/>
      <c r="V856" s="1025"/>
      <c r="W856" s="1025"/>
      <c r="X856" s="1025"/>
      <c r="Y856" s="1025"/>
      <c r="Z856" s="1025"/>
      <c r="AA856" s="1025"/>
      <c r="AB856" s="1025"/>
      <c r="AC856" s="1025"/>
      <c r="AD856" s="1025"/>
      <c r="AE856" s="1025"/>
      <c r="AF856" s="1025"/>
      <c r="AG856" s="1002"/>
      <c r="AH856" s="1047"/>
      <c r="AI856" s="1047"/>
      <c r="AJ856" s="1047"/>
      <c r="AK856" s="1047"/>
      <c r="AL856" s="1048"/>
      <c r="AM856" s="31"/>
      <c r="AN856" s="31"/>
      <c r="AO856" s="31"/>
      <c r="AP856" s="31"/>
      <c r="AQ856" s="31"/>
      <c r="AR856" s="31"/>
      <c r="AS856" s="39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3"/>
      <c r="BG856" s="425"/>
      <c r="BH856" s="425"/>
      <c r="BI856" s="438"/>
    </row>
    <row r="857" spans="1:61" ht="15.75" customHeight="1" thickBot="1">
      <c r="A857" s="571" t="s">
        <v>274</v>
      </c>
      <c r="B857" s="48"/>
      <c r="C857" s="48"/>
      <c r="D857" s="48"/>
      <c r="E857" s="558"/>
      <c r="F857" s="558"/>
      <c r="G857" s="558"/>
      <c r="H857" s="558"/>
      <c r="I857" s="558"/>
      <c r="J857" s="558"/>
      <c r="K857" s="558"/>
      <c r="L857" s="558"/>
      <c r="M857" s="558"/>
      <c r="N857" s="558"/>
      <c r="O857" s="1021">
        <f>U857</f>
        <v>0</v>
      </c>
      <c r="P857" s="1021"/>
      <c r="Q857" s="1021"/>
      <c r="R857" s="1021"/>
      <c r="S857" s="1021"/>
      <c r="T857" s="1022"/>
      <c r="U857" s="1067"/>
      <c r="V857" s="1067"/>
      <c r="W857" s="1067"/>
      <c r="X857" s="1067"/>
      <c r="Y857" s="1067"/>
      <c r="Z857" s="1067"/>
      <c r="AA857" s="1078" t="s">
        <v>661</v>
      </c>
      <c r="AB857" s="1078"/>
      <c r="AC857" s="1078"/>
      <c r="AD857" s="1078"/>
      <c r="AE857" s="1078"/>
      <c r="AF857" s="1078"/>
      <c r="AG857" s="1055" t="s">
        <v>704</v>
      </c>
      <c r="AH857" s="1056"/>
      <c r="AI857" s="1056"/>
      <c r="AJ857" s="1056"/>
      <c r="AK857" s="1056"/>
      <c r="AL857" s="1057"/>
      <c r="AM857" s="31"/>
      <c r="AN857" s="31"/>
      <c r="AO857" s="31"/>
      <c r="AP857" s="31"/>
      <c r="AQ857" s="31"/>
      <c r="AR857" s="31"/>
      <c r="AS857" s="39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3"/>
      <c r="BG857" s="425"/>
      <c r="BH857" s="425"/>
      <c r="BI857" s="438"/>
    </row>
    <row r="858" spans="1:61" ht="15.75" customHeight="1" thickBot="1">
      <c r="A858" s="565" t="s">
        <v>669</v>
      </c>
      <c r="B858" s="566"/>
      <c r="C858" s="566"/>
      <c r="D858" s="566"/>
      <c r="E858" s="567"/>
      <c r="F858" s="567"/>
      <c r="G858" s="567"/>
      <c r="H858" s="567"/>
      <c r="I858" s="567"/>
      <c r="J858" s="567"/>
      <c r="K858" s="567"/>
      <c r="L858" s="567"/>
      <c r="M858" s="567"/>
      <c r="N858" s="567"/>
      <c r="O858" s="1046">
        <f>SUM(O859:T867)</f>
        <v>0</v>
      </c>
      <c r="P858" s="1046"/>
      <c r="Q858" s="1046"/>
      <c r="R858" s="1046"/>
      <c r="S858" s="1046"/>
      <c r="T858" s="1075"/>
      <c r="U858" s="1026">
        <f>SUM(U859:Z867)</f>
        <v>0</v>
      </c>
      <c r="V858" s="1026"/>
      <c r="W858" s="1026"/>
      <c r="X858" s="1026"/>
      <c r="Y858" s="1026"/>
      <c r="Z858" s="1026"/>
      <c r="AA858" s="1026">
        <f>SUM(AA859:AF867)</f>
        <v>0</v>
      </c>
      <c r="AB858" s="1026"/>
      <c r="AC858" s="1026"/>
      <c r="AD858" s="1026"/>
      <c r="AE858" s="1026"/>
      <c r="AF858" s="1026"/>
      <c r="AG858" s="1045">
        <f>SUM(AG859:AL867)</f>
        <v>0</v>
      </c>
      <c r="AH858" s="1046"/>
      <c r="AI858" s="1046"/>
      <c r="AJ858" s="1046"/>
      <c r="AK858" s="1046"/>
      <c r="AL858" s="1046"/>
      <c r="AM858" s="31"/>
      <c r="AN858" s="31"/>
      <c r="AO858" s="31"/>
      <c r="AP858" s="31"/>
      <c r="AQ858" s="31"/>
      <c r="AR858" s="31"/>
      <c r="AS858" s="39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3"/>
      <c r="BG858" s="425"/>
      <c r="BH858" s="425"/>
      <c r="BI858" s="438"/>
    </row>
    <row r="859" spans="1:61" ht="15.75" customHeight="1">
      <c r="A859" s="568" t="s">
        <v>275</v>
      </c>
      <c r="B859" s="50"/>
      <c r="C859" s="50"/>
      <c r="D859" s="50"/>
      <c r="E859" s="498"/>
      <c r="F859" s="498"/>
      <c r="G859" s="498"/>
      <c r="H859" s="498"/>
      <c r="I859" s="498"/>
      <c r="J859" s="498"/>
      <c r="K859" s="498"/>
      <c r="L859" s="498"/>
      <c r="M859" s="498"/>
      <c r="N859" s="498"/>
      <c r="O859" s="1052">
        <f>U859+AA859</f>
        <v>0</v>
      </c>
      <c r="P859" s="1052"/>
      <c r="Q859" s="1052"/>
      <c r="R859" s="1052"/>
      <c r="S859" s="1052"/>
      <c r="T859" s="1053"/>
      <c r="U859" s="1074"/>
      <c r="V859" s="1074"/>
      <c r="W859" s="1074"/>
      <c r="X859" s="1074"/>
      <c r="Y859" s="1074"/>
      <c r="Z859" s="1074"/>
      <c r="AA859" s="1074"/>
      <c r="AB859" s="1074"/>
      <c r="AC859" s="1074"/>
      <c r="AD859" s="1074"/>
      <c r="AE859" s="1074"/>
      <c r="AF859" s="1074"/>
      <c r="AG859" s="1049"/>
      <c r="AH859" s="1050"/>
      <c r="AI859" s="1050"/>
      <c r="AJ859" s="1050"/>
      <c r="AK859" s="1050"/>
      <c r="AL859" s="1051"/>
      <c r="AM859" s="31"/>
      <c r="AN859" s="31"/>
      <c r="AO859" s="31"/>
      <c r="AP859" s="31"/>
      <c r="AQ859" s="31"/>
      <c r="AR859" s="31"/>
      <c r="AS859" s="39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3"/>
      <c r="BG859" s="425"/>
      <c r="BH859" s="425"/>
      <c r="BI859" s="438"/>
    </row>
    <row r="860" spans="1:61" ht="15.75" customHeight="1">
      <c r="A860" s="569" t="s">
        <v>276</v>
      </c>
      <c r="B860" s="570"/>
      <c r="C860" s="570"/>
      <c r="D860" s="570"/>
      <c r="E860" s="556"/>
      <c r="F860" s="556"/>
      <c r="G860" s="556"/>
      <c r="H860" s="556"/>
      <c r="I860" s="556"/>
      <c r="J860" s="556"/>
      <c r="K860" s="556"/>
      <c r="L860" s="556"/>
      <c r="M860" s="556"/>
      <c r="N860" s="556"/>
      <c r="O860" s="1023">
        <f t="shared" ref="O860:O866" si="11">U860+AA860</f>
        <v>0</v>
      </c>
      <c r="P860" s="1023"/>
      <c r="Q860" s="1023"/>
      <c r="R860" s="1023"/>
      <c r="S860" s="1023"/>
      <c r="T860" s="1024"/>
      <c r="U860" s="1025"/>
      <c r="V860" s="1025"/>
      <c r="W860" s="1025"/>
      <c r="X860" s="1025"/>
      <c r="Y860" s="1025"/>
      <c r="Z860" s="1025"/>
      <c r="AA860" s="1025"/>
      <c r="AB860" s="1025"/>
      <c r="AC860" s="1025"/>
      <c r="AD860" s="1025"/>
      <c r="AE860" s="1025"/>
      <c r="AF860" s="1025"/>
      <c r="AG860" s="1002"/>
      <c r="AH860" s="1047"/>
      <c r="AI860" s="1047"/>
      <c r="AJ860" s="1047"/>
      <c r="AK860" s="1047"/>
      <c r="AL860" s="1048"/>
      <c r="AM860" s="31"/>
      <c r="AN860" s="31"/>
      <c r="AO860" s="31"/>
      <c r="AP860" s="31"/>
      <c r="AQ860" s="31"/>
      <c r="AR860" s="31"/>
      <c r="AS860" s="39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3"/>
      <c r="BG860" s="425"/>
      <c r="BH860" s="425"/>
      <c r="BI860" s="438"/>
    </row>
    <row r="861" spans="1:61" ht="15.75" customHeight="1">
      <c r="A861" s="569" t="s">
        <v>277</v>
      </c>
      <c r="B861" s="570"/>
      <c r="C861" s="570"/>
      <c r="D861" s="570"/>
      <c r="E861" s="556"/>
      <c r="F861" s="556"/>
      <c r="G861" s="556"/>
      <c r="H861" s="556"/>
      <c r="I861" s="556"/>
      <c r="J861" s="556"/>
      <c r="K861" s="556"/>
      <c r="L861" s="556"/>
      <c r="M861" s="556"/>
      <c r="N861" s="556"/>
      <c r="O861" s="1023">
        <f t="shared" si="11"/>
        <v>0</v>
      </c>
      <c r="P861" s="1023"/>
      <c r="Q861" s="1023"/>
      <c r="R861" s="1023"/>
      <c r="S861" s="1023"/>
      <c r="T861" s="1024"/>
      <c r="U861" s="1025"/>
      <c r="V861" s="1025"/>
      <c r="W861" s="1025"/>
      <c r="X861" s="1025"/>
      <c r="Y861" s="1025"/>
      <c r="Z861" s="1025"/>
      <c r="AA861" s="1025"/>
      <c r="AB861" s="1025"/>
      <c r="AC861" s="1025"/>
      <c r="AD861" s="1025"/>
      <c r="AE861" s="1025"/>
      <c r="AF861" s="1025"/>
      <c r="AG861" s="1002"/>
      <c r="AH861" s="1047"/>
      <c r="AI861" s="1047"/>
      <c r="AJ861" s="1047"/>
      <c r="AK861" s="1047"/>
      <c r="AL861" s="1048"/>
      <c r="AM861" s="31"/>
      <c r="AN861" s="31"/>
      <c r="AO861" s="31"/>
      <c r="AP861" s="31"/>
      <c r="AQ861" s="31"/>
      <c r="AR861" s="31"/>
      <c r="AS861" s="39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3"/>
      <c r="BG861" s="425"/>
      <c r="BH861" s="425"/>
      <c r="BI861" s="438"/>
    </row>
    <row r="862" spans="1:61" ht="15.75" customHeight="1">
      <c r="A862" s="569" t="s">
        <v>278</v>
      </c>
      <c r="B862" s="570"/>
      <c r="C862" s="570"/>
      <c r="D862" s="570"/>
      <c r="E862" s="556"/>
      <c r="F862" s="556"/>
      <c r="G862" s="556"/>
      <c r="H862" s="556"/>
      <c r="I862" s="556"/>
      <c r="J862" s="556"/>
      <c r="K862" s="556"/>
      <c r="L862" s="556"/>
      <c r="M862" s="556"/>
      <c r="N862" s="556"/>
      <c r="O862" s="1023">
        <f t="shared" si="11"/>
        <v>0</v>
      </c>
      <c r="P862" s="1023"/>
      <c r="Q862" s="1023"/>
      <c r="R862" s="1023"/>
      <c r="S862" s="1023"/>
      <c r="T862" s="1024"/>
      <c r="U862" s="1025"/>
      <c r="V862" s="1025"/>
      <c r="W862" s="1025"/>
      <c r="X862" s="1025"/>
      <c r="Y862" s="1025"/>
      <c r="Z862" s="1025"/>
      <c r="AA862" s="1025"/>
      <c r="AB862" s="1025"/>
      <c r="AC862" s="1025"/>
      <c r="AD862" s="1025"/>
      <c r="AE862" s="1025"/>
      <c r="AF862" s="1025"/>
      <c r="AG862" s="1002"/>
      <c r="AH862" s="1047"/>
      <c r="AI862" s="1047"/>
      <c r="AJ862" s="1047"/>
      <c r="AK862" s="1047"/>
      <c r="AL862" s="1048"/>
      <c r="AM862" s="31"/>
      <c r="AN862" s="31"/>
      <c r="AO862" s="31"/>
      <c r="AP862" s="31"/>
      <c r="AQ862" s="31"/>
      <c r="AR862" s="31"/>
      <c r="AS862" s="39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3"/>
      <c r="BG862" s="425"/>
      <c r="BH862" s="425"/>
      <c r="BI862" s="438"/>
    </row>
    <row r="863" spans="1:61" ht="15.75" customHeight="1">
      <c r="A863" s="569" t="s">
        <v>280</v>
      </c>
      <c r="B863" s="570"/>
      <c r="C863" s="570"/>
      <c r="D863" s="570"/>
      <c r="E863" s="556"/>
      <c r="F863" s="556"/>
      <c r="G863" s="556"/>
      <c r="H863" s="556"/>
      <c r="I863" s="556"/>
      <c r="J863" s="556"/>
      <c r="K863" s="556"/>
      <c r="L863" s="556"/>
      <c r="M863" s="556"/>
      <c r="N863" s="556"/>
      <c r="O863" s="1023">
        <f t="shared" si="11"/>
        <v>0</v>
      </c>
      <c r="P863" s="1023"/>
      <c r="Q863" s="1023"/>
      <c r="R863" s="1023"/>
      <c r="S863" s="1023"/>
      <c r="T863" s="1024"/>
      <c r="U863" s="1025"/>
      <c r="V863" s="1025"/>
      <c r="W863" s="1025"/>
      <c r="X863" s="1025"/>
      <c r="Y863" s="1025"/>
      <c r="Z863" s="1025"/>
      <c r="AA863" s="1025"/>
      <c r="AB863" s="1025"/>
      <c r="AC863" s="1025"/>
      <c r="AD863" s="1025"/>
      <c r="AE863" s="1025"/>
      <c r="AF863" s="1025"/>
      <c r="AG863" s="1002"/>
      <c r="AH863" s="1047"/>
      <c r="AI863" s="1047"/>
      <c r="AJ863" s="1047"/>
      <c r="AK863" s="1047"/>
      <c r="AL863" s="1048"/>
      <c r="AM863" s="31"/>
      <c r="AN863" s="31"/>
      <c r="AO863" s="31"/>
      <c r="AP863" s="31"/>
      <c r="AQ863" s="31"/>
      <c r="AR863" s="31"/>
      <c r="AS863" s="39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3"/>
      <c r="BG863" s="425"/>
      <c r="BH863" s="425"/>
      <c r="BI863" s="438"/>
    </row>
    <row r="864" spans="1:61" ht="15.75" customHeight="1">
      <c r="A864" s="569" t="s">
        <v>281</v>
      </c>
      <c r="B864" s="570"/>
      <c r="C864" s="570"/>
      <c r="D864" s="570"/>
      <c r="E864" s="556"/>
      <c r="F864" s="556"/>
      <c r="G864" s="556"/>
      <c r="H864" s="556"/>
      <c r="I864" s="556"/>
      <c r="J864" s="556"/>
      <c r="K864" s="556"/>
      <c r="L864" s="556"/>
      <c r="M864" s="556"/>
      <c r="N864" s="556"/>
      <c r="O864" s="1023">
        <f t="shared" si="11"/>
        <v>0</v>
      </c>
      <c r="P864" s="1023"/>
      <c r="Q864" s="1023"/>
      <c r="R864" s="1023"/>
      <c r="S864" s="1023"/>
      <c r="T864" s="1024"/>
      <c r="U864" s="1025"/>
      <c r="V864" s="1025"/>
      <c r="W864" s="1025"/>
      <c r="X864" s="1025"/>
      <c r="Y864" s="1025"/>
      <c r="Z864" s="1025"/>
      <c r="AA864" s="1025"/>
      <c r="AB864" s="1025"/>
      <c r="AC864" s="1025"/>
      <c r="AD864" s="1025"/>
      <c r="AE864" s="1025"/>
      <c r="AF864" s="1025"/>
      <c r="AG864" s="1002"/>
      <c r="AH864" s="1047"/>
      <c r="AI864" s="1047"/>
      <c r="AJ864" s="1047"/>
      <c r="AK864" s="1047"/>
      <c r="AL864" s="1048"/>
      <c r="AM864" s="31"/>
      <c r="AN864" s="31"/>
      <c r="AO864" s="31"/>
      <c r="AP864" s="31"/>
      <c r="AQ864" s="31"/>
      <c r="AR864" s="31"/>
      <c r="AS864" s="39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3"/>
      <c r="BG864" s="425"/>
      <c r="BH864" s="425"/>
      <c r="BI864" s="438"/>
    </row>
    <row r="865" spans="1:61" ht="15.75" customHeight="1">
      <c r="A865" s="569" t="s">
        <v>282</v>
      </c>
      <c r="B865" s="570"/>
      <c r="C865" s="570"/>
      <c r="D865" s="570"/>
      <c r="E865" s="556"/>
      <c r="F865" s="556"/>
      <c r="G865" s="556"/>
      <c r="H865" s="556"/>
      <c r="I865" s="556"/>
      <c r="J865" s="556"/>
      <c r="K865" s="556"/>
      <c r="L865" s="556"/>
      <c r="M865" s="556"/>
      <c r="N865" s="556"/>
      <c r="O865" s="1023">
        <f t="shared" si="11"/>
        <v>0</v>
      </c>
      <c r="P865" s="1023"/>
      <c r="Q865" s="1023"/>
      <c r="R865" s="1023"/>
      <c r="S865" s="1023"/>
      <c r="T865" s="1024"/>
      <c r="U865" s="1025"/>
      <c r="V865" s="1025"/>
      <c r="W865" s="1025"/>
      <c r="X865" s="1025"/>
      <c r="Y865" s="1025"/>
      <c r="Z865" s="1025"/>
      <c r="AA865" s="1025"/>
      <c r="AB865" s="1025"/>
      <c r="AC865" s="1025"/>
      <c r="AD865" s="1025"/>
      <c r="AE865" s="1025"/>
      <c r="AF865" s="1025"/>
      <c r="AG865" s="1002"/>
      <c r="AH865" s="1047"/>
      <c r="AI865" s="1047"/>
      <c r="AJ865" s="1047"/>
      <c r="AK865" s="1047"/>
      <c r="AL865" s="1048"/>
      <c r="AM865" s="31"/>
      <c r="AN865" s="31"/>
      <c r="AO865" s="31"/>
      <c r="AP865" s="31"/>
      <c r="AQ865" s="31"/>
      <c r="AR865" s="31"/>
      <c r="AS865" s="39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3"/>
      <c r="BG865" s="425"/>
      <c r="BH865" s="425"/>
      <c r="BI865" s="438"/>
    </row>
    <row r="866" spans="1:61" ht="15.75" customHeight="1">
      <c r="A866" s="569" t="s">
        <v>283</v>
      </c>
      <c r="B866" s="570"/>
      <c r="C866" s="570"/>
      <c r="D866" s="570"/>
      <c r="E866" s="556"/>
      <c r="F866" s="556"/>
      <c r="G866" s="556"/>
      <c r="H866" s="556"/>
      <c r="I866" s="556"/>
      <c r="J866" s="556"/>
      <c r="K866" s="556"/>
      <c r="L866" s="556"/>
      <c r="M866" s="556"/>
      <c r="N866" s="556"/>
      <c r="O866" s="1023">
        <f t="shared" si="11"/>
        <v>0</v>
      </c>
      <c r="P866" s="1023"/>
      <c r="Q866" s="1023"/>
      <c r="R866" s="1023"/>
      <c r="S866" s="1023"/>
      <c r="T866" s="1024"/>
      <c r="U866" s="1025"/>
      <c r="V866" s="1025"/>
      <c r="W866" s="1025"/>
      <c r="X866" s="1025"/>
      <c r="Y866" s="1025"/>
      <c r="Z866" s="1025"/>
      <c r="AA866" s="1025"/>
      <c r="AB866" s="1025"/>
      <c r="AC866" s="1025"/>
      <c r="AD866" s="1025"/>
      <c r="AE866" s="1025"/>
      <c r="AF866" s="1025"/>
      <c r="AG866" s="1002"/>
      <c r="AH866" s="1047"/>
      <c r="AI866" s="1047"/>
      <c r="AJ866" s="1047"/>
      <c r="AK866" s="1047"/>
      <c r="AL866" s="1048"/>
      <c r="AM866" s="31"/>
      <c r="AN866" s="31"/>
      <c r="AO866" s="31"/>
      <c r="AP866" s="31"/>
      <c r="AQ866" s="31"/>
      <c r="AR866" s="31"/>
      <c r="AS866" s="39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3"/>
      <c r="BG866" s="425"/>
      <c r="BH866" s="425"/>
      <c r="BI866" s="438"/>
    </row>
    <row r="867" spans="1:61" ht="15.75" customHeight="1" thickBot="1">
      <c r="A867" s="571" t="s">
        <v>284</v>
      </c>
      <c r="B867" s="48"/>
      <c r="C867" s="48"/>
      <c r="D867" s="48"/>
      <c r="E867" s="558"/>
      <c r="F867" s="558"/>
      <c r="G867" s="558"/>
      <c r="H867" s="558"/>
      <c r="I867" s="558"/>
      <c r="J867" s="558"/>
      <c r="K867" s="558"/>
      <c r="L867" s="558"/>
      <c r="M867" s="558"/>
      <c r="N867" s="558"/>
      <c r="O867" s="1021">
        <f t="shared" ref="O867:O883" si="12">U867+AA867</f>
        <v>0</v>
      </c>
      <c r="P867" s="1021"/>
      <c r="Q867" s="1021"/>
      <c r="R867" s="1021"/>
      <c r="S867" s="1021"/>
      <c r="T867" s="1022"/>
      <c r="U867" s="1067"/>
      <c r="V867" s="1067"/>
      <c r="W867" s="1067"/>
      <c r="X867" s="1067"/>
      <c r="Y867" s="1067"/>
      <c r="Z867" s="1067"/>
      <c r="AA867" s="1067"/>
      <c r="AB867" s="1067"/>
      <c r="AC867" s="1067"/>
      <c r="AD867" s="1067"/>
      <c r="AE867" s="1067"/>
      <c r="AF867" s="1067"/>
      <c r="AG867" s="1062"/>
      <c r="AH867" s="1063"/>
      <c r="AI867" s="1063"/>
      <c r="AJ867" s="1063"/>
      <c r="AK867" s="1063"/>
      <c r="AL867" s="1064"/>
      <c r="AM867" s="31"/>
      <c r="AN867" s="31"/>
      <c r="AO867" s="31"/>
      <c r="AP867" s="31"/>
      <c r="AQ867" s="31"/>
      <c r="AR867" s="31"/>
      <c r="AS867" s="39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3"/>
      <c r="BG867" s="425"/>
      <c r="BH867" s="425"/>
      <c r="BI867" s="438"/>
    </row>
    <row r="868" spans="1:61" ht="17.25" customHeight="1" thickBot="1">
      <c r="A868" s="565" t="s">
        <v>670</v>
      </c>
      <c r="B868" s="566"/>
      <c r="C868" s="566"/>
      <c r="D868" s="566"/>
      <c r="E868" s="567"/>
      <c r="F868" s="567"/>
      <c r="G868" s="567"/>
      <c r="H868" s="567"/>
      <c r="I868" s="567"/>
      <c r="J868" s="567"/>
      <c r="K868" s="567"/>
      <c r="L868" s="567"/>
      <c r="M868" s="567"/>
      <c r="N868" s="567"/>
      <c r="O868" s="1046">
        <f>SUM(O869:T871)</f>
        <v>0</v>
      </c>
      <c r="P868" s="1046"/>
      <c r="Q868" s="1046"/>
      <c r="R868" s="1046"/>
      <c r="S868" s="1046"/>
      <c r="T868" s="1075"/>
      <c r="U868" s="1026">
        <f>SUM(U869:Z871)</f>
        <v>0</v>
      </c>
      <c r="V868" s="1026"/>
      <c r="W868" s="1026"/>
      <c r="X868" s="1026"/>
      <c r="Y868" s="1026"/>
      <c r="Z868" s="1026"/>
      <c r="AA868" s="1026">
        <f>SUM(AA869:AF871)</f>
        <v>0</v>
      </c>
      <c r="AB868" s="1026"/>
      <c r="AC868" s="1026"/>
      <c r="AD868" s="1026"/>
      <c r="AE868" s="1026"/>
      <c r="AF868" s="1026"/>
      <c r="AG868" s="1045">
        <f>SUM(AG869:AL871)</f>
        <v>0</v>
      </c>
      <c r="AH868" s="1046"/>
      <c r="AI868" s="1046"/>
      <c r="AJ868" s="1046"/>
      <c r="AK868" s="1046"/>
      <c r="AL868" s="1046"/>
      <c r="AM868" s="31"/>
      <c r="AN868" s="31"/>
      <c r="AO868" s="31"/>
      <c r="AP868" s="31"/>
      <c r="AQ868" s="31"/>
      <c r="AR868" s="31"/>
      <c r="AS868" s="39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3"/>
      <c r="BG868" s="425"/>
      <c r="BH868" s="425"/>
      <c r="BI868" s="438"/>
    </row>
    <row r="869" spans="1:61" ht="15.75" customHeight="1">
      <c r="A869" s="568" t="s">
        <v>285</v>
      </c>
      <c r="B869" s="50"/>
      <c r="C869" s="50"/>
      <c r="D869" s="50"/>
      <c r="E869" s="498"/>
      <c r="F869" s="498"/>
      <c r="G869" s="498"/>
      <c r="H869" s="498"/>
      <c r="I869" s="498"/>
      <c r="J869" s="498"/>
      <c r="K869" s="498"/>
      <c r="L869" s="498"/>
      <c r="M869" s="498"/>
      <c r="N869" s="498"/>
      <c r="O869" s="1052">
        <f t="shared" si="12"/>
        <v>0</v>
      </c>
      <c r="P869" s="1052"/>
      <c r="Q869" s="1052"/>
      <c r="R869" s="1052"/>
      <c r="S869" s="1052"/>
      <c r="T869" s="1053"/>
      <c r="U869" s="1074"/>
      <c r="V869" s="1074"/>
      <c r="W869" s="1074"/>
      <c r="X869" s="1074"/>
      <c r="Y869" s="1074"/>
      <c r="Z869" s="1074"/>
      <c r="AA869" s="1074"/>
      <c r="AB869" s="1074"/>
      <c r="AC869" s="1074"/>
      <c r="AD869" s="1074"/>
      <c r="AE869" s="1074"/>
      <c r="AF869" s="1074"/>
      <c r="AG869" s="1049"/>
      <c r="AH869" s="1050"/>
      <c r="AI869" s="1050"/>
      <c r="AJ869" s="1050"/>
      <c r="AK869" s="1050"/>
      <c r="AL869" s="1051"/>
      <c r="AM869" s="31"/>
      <c r="AN869" s="31"/>
      <c r="AO869" s="31"/>
      <c r="AP869" s="31"/>
      <c r="AQ869" s="31"/>
      <c r="AR869" s="31"/>
      <c r="AS869" s="39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3"/>
      <c r="BG869" s="425"/>
      <c r="BH869" s="425"/>
      <c r="BI869" s="438"/>
    </row>
    <row r="870" spans="1:61" ht="15.75" customHeight="1">
      <c r="A870" s="569" t="s">
        <v>667</v>
      </c>
      <c r="B870" s="570"/>
      <c r="C870" s="570"/>
      <c r="D870" s="570"/>
      <c r="E870" s="556"/>
      <c r="F870" s="556"/>
      <c r="G870" s="556"/>
      <c r="H870" s="556"/>
      <c r="I870" s="556"/>
      <c r="J870" s="556"/>
      <c r="K870" s="556"/>
      <c r="L870" s="556"/>
      <c r="M870" s="556"/>
      <c r="N870" s="556"/>
      <c r="O870" s="1023">
        <f t="shared" si="12"/>
        <v>0</v>
      </c>
      <c r="P870" s="1023"/>
      <c r="Q870" s="1023"/>
      <c r="R870" s="1023"/>
      <c r="S870" s="1023"/>
      <c r="T870" s="1024"/>
      <c r="U870" s="1025"/>
      <c r="V870" s="1025"/>
      <c r="W870" s="1025"/>
      <c r="X870" s="1025"/>
      <c r="Y870" s="1025"/>
      <c r="Z870" s="1025"/>
      <c r="AA870" s="1025"/>
      <c r="AB870" s="1025"/>
      <c r="AC870" s="1025"/>
      <c r="AD870" s="1025"/>
      <c r="AE870" s="1025"/>
      <c r="AF870" s="1025"/>
      <c r="AG870" s="1002"/>
      <c r="AH870" s="1047"/>
      <c r="AI870" s="1047"/>
      <c r="AJ870" s="1047"/>
      <c r="AK870" s="1047"/>
      <c r="AL870" s="1048"/>
      <c r="AM870" s="31"/>
      <c r="AN870" s="31"/>
      <c r="AO870" s="31"/>
      <c r="AP870" s="31"/>
      <c r="AQ870" s="31"/>
      <c r="AR870" s="31"/>
      <c r="AS870" s="39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3"/>
      <c r="BG870" s="425"/>
      <c r="BH870" s="425"/>
      <c r="BI870" s="438"/>
    </row>
    <row r="871" spans="1:61" ht="15.75" customHeight="1" thickBot="1">
      <c r="A871" s="571" t="s">
        <v>286</v>
      </c>
      <c r="B871" s="48"/>
      <c r="C871" s="48"/>
      <c r="D871" s="48"/>
      <c r="E871" s="558"/>
      <c r="F871" s="558"/>
      <c r="G871" s="558"/>
      <c r="H871" s="558"/>
      <c r="I871" s="558"/>
      <c r="J871" s="558"/>
      <c r="K871" s="558"/>
      <c r="L871" s="558"/>
      <c r="M871" s="558"/>
      <c r="N871" s="558"/>
      <c r="O871" s="1021">
        <f t="shared" si="12"/>
        <v>0</v>
      </c>
      <c r="P871" s="1021"/>
      <c r="Q871" s="1021"/>
      <c r="R871" s="1021"/>
      <c r="S871" s="1021"/>
      <c r="T871" s="1022"/>
      <c r="U871" s="1067"/>
      <c r="V871" s="1067"/>
      <c r="W871" s="1067"/>
      <c r="X871" s="1067"/>
      <c r="Y871" s="1067"/>
      <c r="Z871" s="1067"/>
      <c r="AA871" s="1067"/>
      <c r="AB871" s="1067"/>
      <c r="AC871" s="1067"/>
      <c r="AD871" s="1067"/>
      <c r="AE871" s="1067"/>
      <c r="AF871" s="1067"/>
      <c r="AG871" s="1062"/>
      <c r="AH871" s="1063"/>
      <c r="AI871" s="1063"/>
      <c r="AJ871" s="1063"/>
      <c r="AK871" s="1063"/>
      <c r="AL871" s="1064"/>
      <c r="AM871" s="31"/>
      <c r="AN871" s="31"/>
      <c r="AO871" s="31"/>
      <c r="AP871" s="31"/>
      <c r="AQ871" s="31"/>
      <c r="AR871" s="31"/>
      <c r="AS871" s="39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3"/>
      <c r="BG871" s="425"/>
      <c r="BH871" s="425"/>
      <c r="BI871" s="438"/>
    </row>
    <row r="872" spans="1:61" ht="21" customHeight="1" thickBot="1">
      <c r="A872" s="565" t="s">
        <v>668</v>
      </c>
      <c r="B872" s="566"/>
      <c r="C872" s="566"/>
      <c r="D872" s="566"/>
      <c r="E872" s="567"/>
      <c r="F872" s="567"/>
      <c r="G872" s="567"/>
      <c r="H872" s="567"/>
      <c r="I872" s="567"/>
      <c r="J872" s="567"/>
      <c r="K872" s="567"/>
      <c r="L872" s="567"/>
      <c r="M872" s="567"/>
      <c r="N872" s="567"/>
      <c r="O872" s="1046">
        <f>U872</f>
        <v>0</v>
      </c>
      <c r="P872" s="1046"/>
      <c r="Q872" s="1046"/>
      <c r="R872" s="1046"/>
      <c r="S872" s="1046"/>
      <c r="T872" s="1075"/>
      <c r="U872" s="1066"/>
      <c r="V872" s="1066"/>
      <c r="W872" s="1066"/>
      <c r="X872" s="1066"/>
      <c r="Y872" s="1066"/>
      <c r="Z872" s="1066"/>
      <c r="AA872" s="1373" t="s">
        <v>661</v>
      </c>
      <c r="AB872" s="1373"/>
      <c r="AC872" s="1373"/>
      <c r="AD872" s="1373"/>
      <c r="AE872" s="1373"/>
      <c r="AF872" s="1373"/>
      <c r="AG872" s="1068" t="s">
        <v>704</v>
      </c>
      <c r="AH872" s="1069"/>
      <c r="AI872" s="1069"/>
      <c r="AJ872" s="1069"/>
      <c r="AK872" s="1069"/>
      <c r="AL872" s="1070"/>
      <c r="AM872" s="31"/>
      <c r="AN872" s="31"/>
      <c r="AO872" s="31"/>
      <c r="AP872" s="31"/>
      <c r="AQ872" s="31"/>
      <c r="AR872" s="31"/>
      <c r="AS872" s="39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3"/>
      <c r="BG872" s="425"/>
      <c r="BH872" s="425"/>
      <c r="BI872" s="438"/>
    </row>
    <row r="873" spans="1:61" ht="15.75" customHeight="1" thickBot="1">
      <c r="A873" s="565" t="s">
        <v>287</v>
      </c>
      <c r="B873" s="566"/>
      <c r="C873" s="566"/>
      <c r="D873" s="566"/>
      <c r="E873" s="567"/>
      <c r="F873" s="567"/>
      <c r="G873" s="567"/>
      <c r="H873" s="567"/>
      <c r="I873" s="567"/>
      <c r="J873" s="567"/>
      <c r="K873" s="567"/>
      <c r="L873" s="567"/>
      <c r="M873" s="567"/>
      <c r="N873" s="567"/>
      <c r="O873" s="1046">
        <f t="shared" si="12"/>
        <v>0</v>
      </c>
      <c r="P873" s="1046"/>
      <c r="Q873" s="1046"/>
      <c r="R873" s="1046"/>
      <c r="S873" s="1046"/>
      <c r="T873" s="1075"/>
      <c r="U873" s="1026">
        <f>SUM(U874:Z875)</f>
        <v>0</v>
      </c>
      <c r="V873" s="1026"/>
      <c r="W873" s="1026"/>
      <c r="X873" s="1026"/>
      <c r="Y873" s="1026"/>
      <c r="Z873" s="1026"/>
      <c r="AA873" s="1026">
        <f>SUM(AA874:AF875)</f>
        <v>0</v>
      </c>
      <c r="AB873" s="1026"/>
      <c r="AC873" s="1026"/>
      <c r="AD873" s="1026"/>
      <c r="AE873" s="1026"/>
      <c r="AF873" s="1026"/>
      <c r="AG873" s="1045">
        <f>SUM(AG874:AL875)</f>
        <v>0</v>
      </c>
      <c r="AH873" s="1046"/>
      <c r="AI873" s="1046"/>
      <c r="AJ873" s="1046"/>
      <c r="AK873" s="1046"/>
      <c r="AL873" s="1046"/>
      <c r="AM873" s="31"/>
      <c r="AN873" s="31"/>
      <c r="AO873" s="31"/>
      <c r="AP873" s="31"/>
      <c r="AQ873" s="31"/>
      <c r="AR873" s="31"/>
      <c r="AS873" s="39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3"/>
      <c r="BG873" s="425"/>
      <c r="BH873" s="425"/>
      <c r="BI873" s="438"/>
    </row>
    <row r="874" spans="1:61" ht="15.75" customHeight="1">
      <c r="A874" s="568" t="s">
        <v>288</v>
      </c>
      <c r="B874" s="50"/>
      <c r="C874" s="50"/>
      <c r="D874" s="50"/>
      <c r="E874" s="498"/>
      <c r="F874" s="498"/>
      <c r="G874" s="498"/>
      <c r="H874" s="498"/>
      <c r="I874" s="498"/>
      <c r="J874" s="498"/>
      <c r="K874" s="498"/>
      <c r="L874" s="498"/>
      <c r="M874" s="498"/>
      <c r="N874" s="498"/>
      <c r="O874" s="1052">
        <f t="shared" si="12"/>
        <v>0</v>
      </c>
      <c r="P874" s="1052"/>
      <c r="Q874" s="1052"/>
      <c r="R874" s="1052"/>
      <c r="S874" s="1052"/>
      <c r="T874" s="1053"/>
      <c r="U874" s="1074"/>
      <c r="V874" s="1074"/>
      <c r="W874" s="1074"/>
      <c r="X874" s="1074"/>
      <c r="Y874" s="1074"/>
      <c r="Z874" s="1074"/>
      <c r="AA874" s="1074"/>
      <c r="AB874" s="1074"/>
      <c r="AC874" s="1074"/>
      <c r="AD874" s="1074"/>
      <c r="AE874" s="1074"/>
      <c r="AF874" s="1074"/>
      <c r="AG874" s="1049"/>
      <c r="AH874" s="1050"/>
      <c r="AI874" s="1050"/>
      <c r="AJ874" s="1050"/>
      <c r="AK874" s="1050"/>
      <c r="AL874" s="1051"/>
      <c r="AM874" s="31"/>
      <c r="AN874" s="31"/>
      <c r="AO874" s="31"/>
      <c r="AP874" s="31"/>
      <c r="AQ874" s="31"/>
      <c r="AR874" s="31"/>
      <c r="AS874" s="39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3"/>
      <c r="BG874" s="425"/>
      <c r="BH874" s="425"/>
      <c r="BI874" s="438"/>
    </row>
    <row r="875" spans="1:61" ht="15.75" customHeight="1" thickBot="1">
      <c r="A875" s="571" t="s">
        <v>289</v>
      </c>
      <c r="B875" s="48"/>
      <c r="C875" s="48"/>
      <c r="D875" s="48"/>
      <c r="E875" s="558"/>
      <c r="F875" s="558"/>
      <c r="G875" s="558"/>
      <c r="H875" s="558"/>
      <c r="I875" s="558"/>
      <c r="J875" s="558"/>
      <c r="K875" s="558"/>
      <c r="L875" s="558"/>
      <c r="M875" s="558"/>
      <c r="N875" s="558"/>
      <c r="O875" s="1021">
        <f t="shared" si="12"/>
        <v>0</v>
      </c>
      <c r="P875" s="1021"/>
      <c r="Q875" s="1021"/>
      <c r="R875" s="1021"/>
      <c r="S875" s="1021"/>
      <c r="T875" s="1022"/>
      <c r="U875" s="1067"/>
      <c r="V875" s="1067"/>
      <c r="W875" s="1067"/>
      <c r="X875" s="1067"/>
      <c r="Y875" s="1067"/>
      <c r="Z875" s="1067"/>
      <c r="AA875" s="1067"/>
      <c r="AB875" s="1067"/>
      <c r="AC875" s="1067"/>
      <c r="AD875" s="1067"/>
      <c r="AE875" s="1067"/>
      <c r="AF875" s="1067"/>
      <c r="AG875" s="1062"/>
      <c r="AH875" s="1063"/>
      <c r="AI875" s="1063"/>
      <c r="AJ875" s="1063"/>
      <c r="AK875" s="1063"/>
      <c r="AL875" s="1064"/>
      <c r="AM875" s="31"/>
      <c r="AN875" s="31"/>
      <c r="AO875" s="31"/>
      <c r="AP875" s="31"/>
      <c r="AQ875" s="31"/>
      <c r="AR875" s="31"/>
      <c r="AS875" s="39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3"/>
      <c r="BG875" s="425"/>
      <c r="BH875" s="425"/>
      <c r="BI875" s="438"/>
    </row>
    <row r="876" spans="1:61" ht="15.75" customHeight="1" thickBot="1">
      <c r="A876" s="565" t="s">
        <v>290</v>
      </c>
      <c r="B876" s="566"/>
      <c r="C876" s="566"/>
      <c r="D876" s="566"/>
      <c r="E876" s="567"/>
      <c r="F876" s="567"/>
      <c r="G876" s="567"/>
      <c r="H876" s="567"/>
      <c r="I876" s="567"/>
      <c r="J876" s="567"/>
      <c r="K876" s="567"/>
      <c r="L876" s="567"/>
      <c r="M876" s="567"/>
      <c r="N876" s="567"/>
      <c r="O876" s="1046">
        <f t="shared" si="12"/>
        <v>0</v>
      </c>
      <c r="P876" s="1046"/>
      <c r="Q876" s="1046"/>
      <c r="R876" s="1046"/>
      <c r="S876" s="1046"/>
      <c r="T876" s="1075"/>
      <c r="U876" s="1026">
        <f>SUM(U877:Z880)</f>
        <v>0</v>
      </c>
      <c r="V876" s="1026"/>
      <c r="W876" s="1026"/>
      <c r="X876" s="1026"/>
      <c r="Y876" s="1026"/>
      <c r="Z876" s="1026"/>
      <c r="AA876" s="1026">
        <f>SUM(AA877:AF880)</f>
        <v>0</v>
      </c>
      <c r="AB876" s="1026"/>
      <c r="AC876" s="1026"/>
      <c r="AD876" s="1026"/>
      <c r="AE876" s="1026"/>
      <c r="AF876" s="1026"/>
      <c r="AG876" s="1045">
        <f>SUM(AG877:AL880)</f>
        <v>0</v>
      </c>
      <c r="AH876" s="1046"/>
      <c r="AI876" s="1046"/>
      <c r="AJ876" s="1046"/>
      <c r="AK876" s="1046"/>
      <c r="AL876" s="1046"/>
      <c r="AM876" s="31"/>
      <c r="AN876" s="31"/>
      <c r="AO876" s="31"/>
      <c r="AP876" s="31"/>
      <c r="AQ876" s="31"/>
      <c r="AR876" s="31"/>
      <c r="AS876" s="39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3"/>
      <c r="BG876" s="425"/>
      <c r="BH876" s="425"/>
      <c r="BI876" s="438"/>
    </row>
    <row r="877" spans="1:61" ht="15.75" customHeight="1">
      <c r="A877" s="568" t="s">
        <v>292</v>
      </c>
      <c r="B877" s="50"/>
      <c r="C877" s="50"/>
      <c r="D877" s="50"/>
      <c r="E877" s="498"/>
      <c r="F877" s="498"/>
      <c r="G877" s="498"/>
      <c r="H877" s="498"/>
      <c r="I877" s="498"/>
      <c r="J877" s="498"/>
      <c r="K877" s="498"/>
      <c r="L877" s="498"/>
      <c r="M877" s="498"/>
      <c r="N877" s="498"/>
      <c r="O877" s="1052">
        <f t="shared" si="12"/>
        <v>0</v>
      </c>
      <c r="P877" s="1052"/>
      <c r="Q877" s="1052"/>
      <c r="R877" s="1052"/>
      <c r="S877" s="1052"/>
      <c r="T877" s="1053"/>
      <c r="U877" s="1074"/>
      <c r="V877" s="1074"/>
      <c r="W877" s="1074"/>
      <c r="X877" s="1074"/>
      <c r="Y877" s="1074"/>
      <c r="Z877" s="1074"/>
      <c r="AA877" s="1074"/>
      <c r="AB877" s="1074"/>
      <c r="AC877" s="1074"/>
      <c r="AD877" s="1074"/>
      <c r="AE877" s="1074"/>
      <c r="AF877" s="1074"/>
      <c r="AG877" s="1049"/>
      <c r="AH877" s="1050"/>
      <c r="AI877" s="1050"/>
      <c r="AJ877" s="1050"/>
      <c r="AK877" s="1050"/>
      <c r="AL877" s="1051"/>
      <c r="AM877" s="31"/>
      <c r="AN877" s="31"/>
      <c r="AO877" s="31"/>
      <c r="AP877" s="31"/>
      <c r="AQ877" s="31"/>
      <c r="AR877" s="31"/>
      <c r="AS877" s="39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3"/>
      <c r="BG877" s="425"/>
      <c r="BH877" s="425"/>
      <c r="BI877" s="438"/>
    </row>
    <row r="878" spans="1:61" ht="15.75" customHeight="1">
      <c r="A878" s="569" t="s">
        <v>291</v>
      </c>
      <c r="B878" s="570"/>
      <c r="C878" s="570"/>
      <c r="D878" s="570"/>
      <c r="E878" s="556"/>
      <c r="F878" s="556"/>
      <c r="G878" s="556"/>
      <c r="H878" s="556"/>
      <c r="I878" s="556"/>
      <c r="J878" s="556"/>
      <c r="K878" s="556"/>
      <c r="L878" s="556"/>
      <c r="M878" s="556"/>
      <c r="N878" s="556"/>
      <c r="O878" s="1023">
        <f t="shared" si="12"/>
        <v>0</v>
      </c>
      <c r="P878" s="1023"/>
      <c r="Q878" s="1023"/>
      <c r="R878" s="1023"/>
      <c r="S878" s="1023"/>
      <c r="T878" s="1024"/>
      <c r="U878" s="1025">
        <v>0</v>
      </c>
      <c r="V878" s="1025"/>
      <c r="W878" s="1025"/>
      <c r="X878" s="1025"/>
      <c r="Y878" s="1025"/>
      <c r="Z878" s="1025"/>
      <c r="AA878" s="1025">
        <v>0</v>
      </c>
      <c r="AB878" s="1025"/>
      <c r="AC878" s="1025"/>
      <c r="AD878" s="1025"/>
      <c r="AE878" s="1025"/>
      <c r="AF878" s="1025"/>
      <c r="AG878" s="1002"/>
      <c r="AH878" s="1047"/>
      <c r="AI878" s="1047"/>
      <c r="AJ878" s="1047"/>
      <c r="AK878" s="1047"/>
      <c r="AL878" s="1048"/>
      <c r="AM878" s="31"/>
      <c r="AN878" s="31"/>
      <c r="AO878" s="31"/>
      <c r="AP878" s="31"/>
      <c r="AQ878" s="31"/>
      <c r="AR878" s="31"/>
      <c r="AS878" s="39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3"/>
      <c r="BG878" s="425"/>
      <c r="BH878" s="425"/>
      <c r="BI878" s="438"/>
    </row>
    <row r="879" spans="1:61" ht="15.75" customHeight="1">
      <c r="A879" s="569" t="s">
        <v>293</v>
      </c>
      <c r="B879" s="570"/>
      <c r="C879" s="570"/>
      <c r="D879" s="570"/>
      <c r="E879" s="556"/>
      <c r="F879" s="556"/>
      <c r="G879" s="556"/>
      <c r="H879" s="556"/>
      <c r="I879" s="556"/>
      <c r="J879" s="556"/>
      <c r="K879" s="556"/>
      <c r="L879" s="556"/>
      <c r="M879" s="556"/>
      <c r="N879" s="556"/>
      <c r="O879" s="1023">
        <f t="shared" si="12"/>
        <v>0</v>
      </c>
      <c r="P879" s="1023"/>
      <c r="Q879" s="1023"/>
      <c r="R879" s="1023"/>
      <c r="S879" s="1023"/>
      <c r="T879" s="1024"/>
      <c r="U879" s="1025"/>
      <c r="V879" s="1025"/>
      <c r="W879" s="1025"/>
      <c r="X879" s="1025"/>
      <c r="Y879" s="1025"/>
      <c r="Z879" s="1025"/>
      <c r="AA879" s="1025">
        <v>0</v>
      </c>
      <c r="AB879" s="1025"/>
      <c r="AC879" s="1025"/>
      <c r="AD879" s="1025"/>
      <c r="AE879" s="1025"/>
      <c r="AF879" s="1025"/>
      <c r="AG879" s="1002">
        <v>0</v>
      </c>
      <c r="AH879" s="1047"/>
      <c r="AI879" s="1047"/>
      <c r="AJ879" s="1047"/>
      <c r="AK879" s="1047"/>
      <c r="AL879" s="1048"/>
      <c r="AM879" s="31"/>
      <c r="AN879" s="31"/>
      <c r="AO879" s="31"/>
      <c r="AP879" s="31"/>
      <c r="AQ879" s="31"/>
      <c r="AR879" s="31"/>
      <c r="AS879" s="39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3"/>
      <c r="BG879" s="425"/>
      <c r="BH879" s="425"/>
      <c r="BI879" s="438"/>
    </row>
    <row r="880" spans="1:61" ht="15.75" customHeight="1" thickBot="1">
      <c r="A880" s="571" t="s">
        <v>294</v>
      </c>
      <c r="B880" s="48"/>
      <c r="C880" s="48"/>
      <c r="D880" s="48"/>
      <c r="E880" s="558"/>
      <c r="F880" s="558"/>
      <c r="G880" s="558"/>
      <c r="H880" s="558"/>
      <c r="I880" s="558"/>
      <c r="J880" s="558"/>
      <c r="K880" s="558"/>
      <c r="L880" s="558"/>
      <c r="M880" s="558"/>
      <c r="N880" s="558"/>
      <c r="O880" s="1021">
        <f t="shared" si="12"/>
        <v>0</v>
      </c>
      <c r="P880" s="1021"/>
      <c r="Q880" s="1021"/>
      <c r="R880" s="1021"/>
      <c r="S880" s="1021"/>
      <c r="T880" s="1022"/>
      <c r="U880" s="1067"/>
      <c r="V880" s="1067"/>
      <c r="W880" s="1067"/>
      <c r="X880" s="1067"/>
      <c r="Y880" s="1067"/>
      <c r="Z880" s="1067"/>
      <c r="AA880" s="1067"/>
      <c r="AB880" s="1067"/>
      <c r="AC880" s="1067"/>
      <c r="AD880" s="1067"/>
      <c r="AE880" s="1067"/>
      <c r="AF880" s="1067"/>
      <c r="AG880" s="1062">
        <v>0</v>
      </c>
      <c r="AH880" s="1063"/>
      <c r="AI880" s="1063"/>
      <c r="AJ880" s="1063"/>
      <c r="AK880" s="1063"/>
      <c r="AL880" s="1064"/>
      <c r="AM880" s="31"/>
      <c r="AN880" s="31"/>
      <c r="AO880" s="31"/>
      <c r="AP880" s="31"/>
      <c r="AQ880" s="31"/>
      <c r="AR880" s="31"/>
      <c r="AS880" s="39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3"/>
      <c r="BG880" s="425"/>
      <c r="BH880" s="425"/>
      <c r="BI880" s="438"/>
    </row>
    <row r="881" spans="1:61" ht="15.75" customHeight="1" thickBot="1">
      <c r="A881" s="572" t="s">
        <v>295</v>
      </c>
      <c r="B881" s="566"/>
      <c r="C881" s="566"/>
      <c r="D881" s="566"/>
      <c r="E881" s="567"/>
      <c r="F881" s="567"/>
      <c r="G881" s="567"/>
      <c r="H881" s="567"/>
      <c r="I881" s="567"/>
      <c r="J881" s="567"/>
      <c r="K881" s="567"/>
      <c r="L881" s="567"/>
      <c r="M881" s="567"/>
      <c r="N881" s="567"/>
      <c r="O881" s="1046">
        <f>U881</f>
        <v>0</v>
      </c>
      <c r="P881" s="1046"/>
      <c r="Q881" s="1046"/>
      <c r="R881" s="1046"/>
      <c r="S881" s="1046"/>
      <c r="T881" s="1075"/>
      <c r="U881" s="1066">
        <v>0</v>
      </c>
      <c r="V881" s="1066"/>
      <c r="W881" s="1066"/>
      <c r="X881" s="1066"/>
      <c r="Y881" s="1066"/>
      <c r="Z881" s="1066"/>
      <c r="AA881" s="1373" t="s">
        <v>661</v>
      </c>
      <c r="AB881" s="1373"/>
      <c r="AC881" s="1373"/>
      <c r="AD881" s="1373"/>
      <c r="AE881" s="1373"/>
      <c r="AF881" s="1373"/>
      <c r="AG881" s="1068" t="s">
        <v>704</v>
      </c>
      <c r="AH881" s="1069"/>
      <c r="AI881" s="1069"/>
      <c r="AJ881" s="1069"/>
      <c r="AK881" s="1069"/>
      <c r="AL881" s="1070"/>
      <c r="AM881" s="31"/>
      <c r="AN881" s="31"/>
      <c r="AO881" s="31"/>
      <c r="AP881" s="31"/>
      <c r="AQ881" s="31"/>
      <c r="AR881" s="31"/>
      <c r="AS881" s="39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3"/>
      <c r="BG881" s="425"/>
      <c r="BH881" s="425"/>
      <c r="BI881" s="438"/>
    </row>
    <row r="882" spans="1:61" ht="15.75" customHeight="1" thickBot="1">
      <c r="A882" s="572" t="s">
        <v>296</v>
      </c>
      <c r="B882" s="566"/>
      <c r="C882" s="566"/>
      <c r="D882" s="566"/>
      <c r="E882" s="567"/>
      <c r="F882" s="567"/>
      <c r="G882" s="567"/>
      <c r="H882" s="567"/>
      <c r="I882" s="567"/>
      <c r="J882" s="567"/>
      <c r="K882" s="567"/>
      <c r="L882" s="567"/>
      <c r="M882" s="567"/>
      <c r="N882" s="567"/>
      <c r="O882" s="1046">
        <f t="shared" si="12"/>
        <v>0</v>
      </c>
      <c r="P882" s="1046"/>
      <c r="Q882" s="1046"/>
      <c r="R882" s="1046"/>
      <c r="S882" s="1046"/>
      <c r="T882" s="1075"/>
      <c r="U882" s="1066"/>
      <c r="V882" s="1066"/>
      <c r="W882" s="1066"/>
      <c r="X882" s="1066"/>
      <c r="Y882" s="1066"/>
      <c r="Z882" s="1066"/>
      <c r="AA882" s="1066"/>
      <c r="AB882" s="1066"/>
      <c r="AC882" s="1066"/>
      <c r="AD882" s="1066"/>
      <c r="AE882" s="1066"/>
      <c r="AF882" s="1066"/>
      <c r="AG882" s="1150"/>
      <c r="AH882" s="1151"/>
      <c r="AI882" s="1151"/>
      <c r="AJ882" s="1151"/>
      <c r="AK882" s="1151"/>
      <c r="AL882" s="1152"/>
      <c r="AM882" s="31"/>
      <c r="AN882" s="31"/>
      <c r="AO882" s="31"/>
      <c r="AP882" s="31"/>
      <c r="AQ882" s="31"/>
      <c r="AR882" s="31"/>
      <c r="AS882" s="39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3"/>
      <c r="BG882" s="425"/>
      <c r="BH882" s="425"/>
      <c r="BI882" s="438"/>
    </row>
    <row r="883" spans="1:61" ht="15.75" customHeight="1" thickBot="1">
      <c r="A883" s="572" t="s">
        <v>91</v>
      </c>
      <c r="B883" s="566"/>
      <c r="C883" s="566"/>
      <c r="D883" s="566"/>
      <c r="E883" s="567"/>
      <c r="F883" s="567"/>
      <c r="G883" s="567"/>
      <c r="H883" s="567"/>
      <c r="I883" s="567"/>
      <c r="J883" s="567"/>
      <c r="K883" s="567"/>
      <c r="L883" s="567"/>
      <c r="M883" s="567"/>
      <c r="N883" s="567"/>
      <c r="O883" s="1046">
        <f t="shared" si="12"/>
        <v>0</v>
      </c>
      <c r="P883" s="1046"/>
      <c r="Q883" s="1046"/>
      <c r="R883" s="1046"/>
      <c r="S883" s="1046"/>
      <c r="T883" s="1075"/>
      <c r="U883" s="1066"/>
      <c r="V883" s="1066"/>
      <c r="W883" s="1066"/>
      <c r="X883" s="1066"/>
      <c r="Y883" s="1066"/>
      <c r="Z883" s="1066"/>
      <c r="AA883" s="1066">
        <v>0</v>
      </c>
      <c r="AB883" s="1066"/>
      <c r="AC883" s="1066"/>
      <c r="AD883" s="1066"/>
      <c r="AE883" s="1066"/>
      <c r="AF883" s="1066"/>
      <c r="AG883" s="1150"/>
      <c r="AH883" s="1151"/>
      <c r="AI883" s="1151"/>
      <c r="AJ883" s="1151"/>
      <c r="AK883" s="1151"/>
      <c r="AL883" s="1152"/>
      <c r="AM883" s="31"/>
      <c r="AN883" s="31"/>
      <c r="AO883" s="31"/>
      <c r="AP883" s="31"/>
      <c r="AQ883" s="31"/>
      <c r="AR883" s="31"/>
      <c r="AS883" s="39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3"/>
      <c r="BG883" s="425"/>
      <c r="BH883" s="425"/>
      <c r="BI883" s="438"/>
    </row>
    <row r="884" spans="1:61" ht="15.75" customHeight="1" thickBot="1">
      <c r="A884" s="572" t="s">
        <v>92</v>
      </c>
      <c r="B884" s="566"/>
      <c r="C884" s="566"/>
      <c r="D884" s="566"/>
      <c r="E884" s="567"/>
      <c r="F884" s="567"/>
      <c r="G884" s="567"/>
      <c r="H884" s="567"/>
      <c r="I884" s="567"/>
      <c r="J884" s="567"/>
      <c r="K884" s="567"/>
      <c r="L884" s="567"/>
      <c r="M884" s="567"/>
      <c r="N884" s="567"/>
      <c r="O884" s="1046">
        <f>AA884</f>
        <v>0</v>
      </c>
      <c r="P884" s="1046"/>
      <c r="Q884" s="1046"/>
      <c r="R884" s="1046"/>
      <c r="S884" s="1046"/>
      <c r="T884" s="1075"/>
      <c r="U884" s="1373" t="s">
        <v>661</v>
      </c>
      <c r="V884" s="1373"/>
      <c r="W884" s="1373"/>
      <c r="X884" s="1373"/>
      <c r="Y884" s="1373"/>
      <c r="Z884" s="1373"/>
      <c r="AA884" s="1066"/>
      <c r="AB884" s="1066"/>
      <c r="AC884" s="1066"/>
      <c r="AD884" s="1066"/>
      <c r="AE884" s="1066"/>
      <c r="AF884" s="1066"/>
      <c r="AG884" s="1150"/>
      <c r="AH884" s="1151"/>
      <c r="AI884" s="1151"/>
      <c r="AJ884" s="1151"/>
      <c r="AK884" s="1151"/>
      <c r="AL884" s="1152"/>
      <c r="AM884" s="31"/>
      <c r="AN884" s="31"/>
      <c r="AO884" s="31"/>
      <c r="AP884" s="31"/>
      <c r="AQ884" s="31"/>
      <c r="AR884" s="31"/>
      <c r="AS884" s="39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3"/>
      <c r="BG884" s="425"/>
      <c r="BH884" s="425"/>
      <c r="BI884" s="438"/>
    </row>
    <row r="885" spans="1:61" ht="20.25" customHeight="1" thickBot="1">
      <c r="A885" s="557"/>
      <c r="B885" s="504"/>
      <c r="C885" s="558"/>
      <c r="D885" s="558"/>
      <c r="E885" s="558"/>
      <c r="F885" s="558"/>
      <c r="G885" s="558"/>
      <c r="H885" s="558"/>
      <c r="I885" s="558" t="s">
        <v>664</v>
      </c>
      <c r="J885" s="558"/>
      <c r="K885" s="558"/>
      <c r="L885" s="558"/>
      <c r="M885" s="558"/>
      <c r="N885" s="558"/>
      <c r="O885" s="1021" t="e">
        <f>#REF!</f>
        <v>#REF!</v>
      </c>
      <c r="P885" s="1021"/>
      <c r="Q885" s="1021"/>
      <c r="R885" s="1021"/>
      <c r="S885" s="1021"/>
      <c r="T885" s="1022"/>
      <c r="U885" s="1413" t="e">
        <f>#REF!</f>
        <v>#REF!</v>
      </c>
      <c r="V885" s="1413"/>
      <c r="W885" s="1413"/>
      <c r="X885" s="1413"/>
      <c r="Y885" s="1413"/>
      <c r="Z885" s="1413"/>
      <c r="AA885" s="1413" t="e">
        <f>#REF!</f>
        <v>#REF!</v>
      </c>
      <c r="AB885" s="1413"/>
      <c r="AC885" s="1413"/>
      <c r="AD885" s="1413"/>
      <c r="AE885" s="1413"/>
      <c r="AF885" s="1413"/>
      <c r="AG885" s="1803" t="e">
        <f>#REF!</f>
        <v>#REF!</v>
      </c>
      <c r="AH885" s="1023"/>
      <c r="AI885" s="1023"/>
      <c r="AJ885" s="1023"/>
      <c r="AK885" s="1023"/>
      <c r="AL885" s="1023"/>
      <c r="AM885" s="31"/>
      <c r="AN885" s="31"/>
      <c r="AO885" s="31"/>
      <c r="AP885" s="31"/>
      <c r="AQ885" s="31"/>
      <c r="AR885" s="31"/>
      <c r="AS885" s="39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3"/>
      <c r="BG885" s="425"/>
      <c r="BH885" s="425"/>
      <c r="BI885" s="438"/>
    </row>
    <row r="886" spans="1:61" ht="15.75" customHeight="1" thickTop="1">
      <c r="A886" s="1377" t="str">
        <f>"Isplaćeno za investicije u toku "&amp;U1&amp;".godine"</f>
        <v>Isplaćeno za investicije u toku 2012.godine</v>
      </c>
      <c r="B886" s="1377"/>
      <c r="C886" s="1377"/>
      <c r="D886" s="1377"/>
      <c r="E886" s="1377"/>
      <c r="F886" s="1377"/>
      <c r="G886" s="1377"/>
      <c r="H886" s="1377"/>
      <c r="I886" s="1377"/>
      <c r="J886" s="1377"/>
      <c r="K886" s="1377"/>
      <c r="L886" s="1377"/>
      <c r="M886" s="1377"/>
      <c r="N886" s="1378"/>
      <c r="O886" s="1821">
        <f>O848</f>
        <v>0</v>
      </c>
      <c r="P886" s="1821"/>
      <c r="Q886" s="1821"/>
      <c r="R886" s="1821"/>
      <c r="S886" s="1821"/>
      <c r="T886" s="182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9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3"/>
      <c r="BG886" s="425"/>
      <c r="BH886" s="425"/>
      <c r="BI886" s="438"/>
    </row>
    <row r="887" spans="1:61" ht="15.75" customHeight="1">
      <c r="A887" s="1377" t="s">
        <v>672</v>
      </c>
      <c r="B887" s="1377"/>
      <c r="C887" s="1377"/>
      <c r="D887" s="1377"/>
      <c r="E887" s="1377"/>
      <c r="F887" s="1377"/>
      <c r="G887" s="1377"/>
      <c r="H887" s="1377"/>
      <c r="I887" s="1377"/>
      <c r="J887" s="1377"/>
      <c r="K887" s="1377"/>
      <c r="L887" s="1377"/>
      <c r="M887" s="1377"/>
      <c r="N887" s="1378"/>
      <c r="O887" s="1379" t="e">
        <f>O886-O885</f>
        <v>#REF!</v>
      </c>
      <c r="P887" s="1379"/>
      <c r="Q887" s="1379"/>
      <c r="R887" s="1379"/>
      <c r="S887" s="1379"/>
      <c r="T887" s="1379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9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3"/>
      <c r="BG887" s="425"/>
      <c r="BH887" s="425"/>
      <c r="BI887" s="438"/>
    </row>
    <row r="888" spans="1:61" ht="15.75" customHeight="1">
      <c r="A888" s="481"/>
      <c r="B888" s="482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9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3"/>
      <c r="BG888" s="425"/>
      <c r="BH888" s="425"/>
      <c r="BI888" s="438"/>
    </row>
    <row r="889" spans="1:61" ht="15.75" customHeight="1">
      <c r="A889" s="573" t="s">
        <v>671</v>
      </c>
      <c r="B889" s="482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1143" t="s">
        <v>95</v>
      </c>
      <c r="P889" s="1143"/>
      <c r="Q889" s="1143"/>
      <c r="R889" s="1143"/>
      <c r="S889" s="1143"/>
      <c r="T889" s="1143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9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3"/>
      <c r="BG889" s="425"/>
      <c r="BH889" s="425"/>
      <c r="BI889" s="438"/>
    </row>
    <row r="890" spans="1:61" ht="18.75" customHeight="1">
      <c r="A890" s="574" t="s">
        <v>222</v>
      </c>
      <c r="B890" s="575"/>
      <c r="C890" s="575"/>
      <c r="D890" s="575"/>
      <c r="E890" s="575"/>
      <c r="F890" s="575"/>
      <c r="G890" s="575"/>
      <c r="H890" s="575"/>
      <c r="I890" s="575"/>
      <c r="J890" s="575"/>
      <c r="K890" s="575"/>
      <c r="L890" s="575"/>
      <c r="M890" s="575"/>
      <c r="N890" s="575"/>
      <c r="O890" s="1397"/>
      <c r="P890" s="1397"/>
      <c r="Q890" s="1397"/>
      <c r="R890" s="1397"/>
      <c r="S890" s="1397"/>
      <c r="T890" s="1397"/>
      <c r="U890" s="1144" t="e">
        <f>#REF!-O890-O891-O892</f>
        <v>#REF!</v>
      </c>
      <c r="V890" s="1144"/>
      <c r="W890" s="1144"/>
      <c r="X890" s="1144"/>
      <c r="Y890" s="1144"/>
      <c r="Z890" s="1144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9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3"/>
      <c r="BG890" s="425"/>
      <c r="BH890" s="425"/>
      <c r="BI890" s="438"/>
    </row>
    <row r="891" spans="1:61" ht="18.75" customHeight="1">
      <c r="A891" s="576" t="s">
        <v>87</v>
      </c>
      <c r="B891" s="577"/>
      <c r="C891" s="577"/>
      <c r="D891" s="577"/>
      <c r="E891" s="577"/>
      <c r="F891" s="577"/>
      <c r="G891" s="577"/>
      <c r="H891" s="577"/>
      <c r="I891" s="577"/>
      <c r="J891" s="577"/>
      <c r="K891" s="577"/>
      <c r="L891" s="577"/>
      <c r="M891" s="577"/>
      <c r="N891" s="577"/>
      <c r="O891" s="1399" t="e">
        <f>U885</f>
        <v>#REF!</v>
      </c>
      <c r="P891" s="1399"/>
      <c r="Q891" s="1399"/>
      <c r="R891" s="1399"/>
      <c r="S891" s="1399"/>
      <c r="T891" s="1399"/>
      <c r="U891" s="1145"/>
      <c r="V891" s="1145"/>
      <c r="W891" s="1145"/>
      <c r="X891" s="1145"/>
      <c r="Y891" s="1145"/>
      <c r="Z891" s="1145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9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3"/>
      <c r="BG891" s="425"/>
      <c r="BH891" s="425"/>
      <c r="BI891" s="438"/>
    </row>
    <row r="892" spans="1:61" ht="18.75" customHeight="1" thickBot="1">
      <c r="A892" s="578" t="s">
        <v>93</v>
      </c>
      <c r="B892" s="579"/>
      <c r="C892" s="579"/>
      <c r="D892" s="579"/>
      <c r="E892" s="579"/>
      <c r="F892" s="579"/>
      <c r="G892" s="579"/>
      <c r="H892" s="579"/>
      <c r="I892" s="579"/>
      <c r="J892" s="579"/>
      <c r="K892" s="579"/>
      <c r="L892" s="579"/>
      <c r="M892" s="579"/>
      <c r="N892" s="579"/>
      <c r="O892" s="1447"/>
      <c r="P892" s="1447"/>
      <c r="Q892" s="1447"/>
      <c r="R892" s="1447"/>
      <c r="S892" s="1447"/>
      <c r="T892" s="1447"/>
      <c r="U892" s="1145"/>
      <c r="V892" s="1145"/>
      <c r="W892" s="1145"/>
      <c r="X892" s="1145"/>
      <c r="Y892" s="1145"/>
      <c r="Z892" s="1145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9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3"/>
      <c r="BG892" s="425"/>
      <c r="BH892" s="425"/>
      <c r="BI892" s="438"/>
    </row>
    <row r="893" spans="1:61" ht="18.75" customHeight="1" thickTop="1" thickBot="1">
      <c r="A893" s="580" t="s">
        <v>88</v>
      </c>
      <c r="B893" s="581"/>
      <c r="C893" s="581"/>
      <c r="D893" s="581"/>
      <c r="E893" s="581"/>
      <c r="F893" s="581"/>
      <c r="G893" s="581"/>
      <c r="H893" s="581"/>
      <c r="I893" s="581"/>
      <c r="J893" s="581"/>
      <c r="K893" s="581"/>
      <c r="L893" s="581"/>
      <c r="M893" s="581"/>
      <c r="N893" s="581"/>
      <c r="O893" s="1398">
        <v>0</v>
      </c>
      <c r="P893" s="1398"/>
      <c r="Q893" s="1398"/>
      <c r="R893" s="1398"/>
      <c r="S893" s="1398"/>
      <c r="T893" s="1398"/>
      <c r="U893" s="1145"/>
      <c r="V893" s="1145"/>
      <c r="W893" s="1145"/>
      <c r="X893" s="1145"/>
      <c r="Y893" s="1145"/>
      <c r="Z893" s="1145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9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3"/>
      <c r="BG893" s="425"/>
      <c r="BH893" s="425"/>
      <c r="BI893" s="438"/>
    </row>
    <row r="894" spans="1:61" ht="18.75" customHeight="1" thickTop="1">
      <c r="A894" s="582" t="str">
        <f>"Vrijednost aktiviranih sredstava u toku "&amp;U1&amp;".godine"</f>
        <v>Vrijednost aktiviranih sredstava u toku 2012.godine</v>
      </c>
      <c r="B894" s="583"/>
      <c r="C894" s="583"/>
      <c r="D894" s="583"/>
      <c r="E894" s="583"/>
      <c r="F894" s="583"/>
      <c r="G894" s="583"/>
      <c r="H894" s="583"/>
      <c r="I894" s="583"/>
      <c r="J894" s="583"/>
      <c r="K894" s="583"/>
      <c r="L894" s="583"/>
      <c r="M894" s="583"/>
      <c r="N894" s="583"/>
      <c r="O894" s="1376" t="e">
        <f>O885</f>
        <v>#REF!</v>
      </c>
      <c r="P894" s="1376"/>
      <c r="Q894" s="1376"/>
      <c r="R894" s="1376"/>
      <c r="S894" s="1376"/>
      <c r="T894" s="1376"/>
      <c r="U894" s="1145"/>
      <c r="V894" s="1145"/>
      <c r="W894" s="1145"/>
      <c r="X894" s="1145"/>
      <c r="Y894" s="1145"/>
      <c r="Z894" s="1145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9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3"/>
      <c r="BG894" s="425"/>
      <c r="BH894" s="425"/>
      <c r="BI894" s="438"/>
    </row>
    <row r="895" spans="1:61" ht="18.75" customHeight="1">
      <c r="A895" s="562" t="str">
        <f>"Stalna sredstva u pripremi na kraju "&amp;U1&amp;".godine"</f>
        <v>Stalna sredstva u pripremi na kraju 2012.godine</v>
      </c>
      <c r="B895" s="556"/>
      <c r="C895" s="556"/>
      <c r="D895" s="556"/>
      <c r="E895" s="556"/>
      <c r="F895" s="556"/>
      <c r="G895" s="556"/>
      <c r="H895" s="556"/>
      <c r="I895" s="556"/>
      <c r="J895" s="556"/>
      <c r="K895" s="556"/>
      <c r="L895" s="556"/>
      <c r="M895" s="556"/>
      <c r="N895" s="556"/>
      <c r="O895" s="984">
        <v>0</v>
      </c>
      <c r="P895" s="984"/>
      <c r="Q895" s="984"/>
      <c r="R895" s="984"/>
      <c r="S895" s="984"/>
      <c r="T895" s="984"/>
      <c r="U895" s="1145"/>
      <c r="V895" s="1145"/>
      <c r="W895" s="1145"/>
      <c r="X895" s="1145"/>
      <c r="Y895" s="1145"/>
      <c r="Z895" s="1145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9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3"/>
      <c r="BG895" s="425"/>
      <c r="BH895" s="425"/>
      <c r="BI895" s="438"/>
    </row>
    <row r="896" spans="1:61" ht="14.25" customHeight="1">
      <c r="A896" s="481"/>
      <c r="B896" s="482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9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3"/>
      <c r="BG896" s="425"/>
      <c r="BH896" s="425"/>
      <c r="BI896" s="438"/>
    </row>
    <row r="897" spans="1:61" ht="14.25" customHeight="1">
      <c r="A897" s="481"/>
      <c r="B897" s="482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9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3"/>
      <c r="BG897" s="425"/>
      <c r="BH897" s="425"/>
      <c r="BI897" s="438"/>
    </row>
    <row r="898" spans="1:61" ht="14.25" customHeight="1">
      <c r="A898" s="481"/>
      <c r="B898" s="482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9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3"/>
      <c r="BG898" s="425"/>
      <c r="BH898" s="425"/>
      <c r="BI898" s="438"/>
    </row>
    <row r="899" spans="1:61" ht="14.25" customHeight="1">
      <c r="A899" s="481"/>
      <c r="B899" s="482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9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3"/>
      <c r="BG899" s="425"/>
      <c r="BH899" s="425"/>
      <c r="BI899" s="438"/>
    </row>
    <row r="900" spans="1:61" s="447" customFormat="1" ht="21" customHeight="1">
      <c r="A900" s="1389" t="s">
        <v>1584</v>
      </c>
      <c r="B900" s="1389"/>
      <c r="C900" s="1389"/>
      <c r="D900" s="1389"/>
      <c r="E900" s="1389"/>
      <c r="F900" s="1389"/>
      <c r="G900" s="1389"/>
      <c r="H900" s="1389"/>
      <c r="I900" s="1389"/>
      <c r="J900" s="1389"/>
      <c r="K900" s="1389"/>
      <c r="L900" s="1389"/>
      <c r="M900" s="1389"/>
      <c r="N900" s="1389"/>
      <c r="O900" s="1389"/>
      <c r="P900" s="1389"/>
      <c r="Q900" s="1389"/>
      <c r="R900" s="1389"/>
      <c r="S900" s="1389"/>
      <c r="T900" s="1389"/>
      <c r="U900" s="1389"/>
      <c r="V900" s="1389"/>
      <c r="W900" s="1389"/>
      <c r="X900" s="1389"/>
      <c r="Y900" s="1389"/>
      <c r="Z900" s="1389"/>
      <c r="AA900" s="1389"/>
      <c r="AB900" s="1389"/>
      <c r="AC900" s="1389"/>
      <c r="AD900" s="1389"/>
      <c r="AE900" s="1389"/>
      <c r="AF900" s="1389"/>
      <c r="AG900" s="1389"/>
      <c r="AH900" s="1389"/>
      <c r="AI900" s="1389"/>
      <c r="AJ900" s="1389"/>
      <c r="AK900" s="1389"/>
      <c r="AL900" s="1389"/>
      <c r="AM900" s="1389"/>
      <c r="AN900" s="1389"/>
      <c r="AO900" s="1389"/>
      <c r="AP900" s="1389"/>
      <c r="AQ900" s="1389"/>
      <c r="AR900" s="1389"/>
      <c r="AS900" s="1389"/>
      <c r="AT900" s="1389"/>
      <c r="AU900" s="1389"/>
      <c r="AV900" s="1389"/>
      <c r="AW900" s="1389"/>
      <c r="AX900" s="1389"/>
      <c r="AY900" s="1389"/>
      <c r="AZ900" s="1389"/>
      <c r="BA900" s="1389"/>
      <c r="BB900" s="1389"/>
      <c r="BC900" s="1389"/>
      <c r="BD900" s="1389"/>
      <c r="BE900" s="1389"/>
      <c r="BF900" s="1389"/>
      <c r="BG900" s="446"/>
      <c r="BH900" s="446"/>
      <c r="BI900" s="438"/>
    </row>
    <row r="901" spans="1:61" s="447" customFormat="1" ht="14.25">
      <c r="A901" s="584"/>
      <c r="B901" s="585"/>
      <c r="C901" s="585"/>
      <c r="D901" s="585"/>
      <c r="E901" s="585"/>
      <c r="F901" s="586"/>
      <c r="G901" s="587"/>
      <c r="H901" s="587"/>
      <c r="I901" s="587"/>
      <c r="J901" s="587"/>
      <c r="K901" s="587"/>
      <c r="L901" s="587"/>
      <c r="M901" s="587"/>
      <c r="N901" s="587"/>
      <c r="O901" s="587"/>
      <c r="P901" s="587"/>
      <c r="Q901" s="587"/>
      <c r="R901" s="587"/>
      <c r="S901" s="587"/>
      <c r="T901" s="587"/>
      <c r="U901" s="587"/>
      <c r="V901" s="587"/>
      <c r="W901" s="587"/>
      <c r="X901" s="587"/>
      <c r="Y901" s="587"/>
      <c r="Z901" s="587"/>
      <c r="AA901" s="587"/>
      <c r="AB901" s="587"/>
      <c r="AC901" s="587"/>
      <c r="AD901" s="587"/>
      <c r="AE901" s="587"/>
      <c r="AF901" s="587"/>
      <c r="AG901" s="588"/>
      <c r="AH901" s="588"/>
      <c r="AI901" s="588"/>
      <c r="AJ901" s="588"/>
      <c r="AK901" s="588"/>
      <c r="AL901" s="588"/>
      <c r="AM901" s="588"/>
      <c r="AN901" s="588"/>
      <c r="AO901" s="588"/>
      <c r="AP901" s="588"/>
      <c r="AQ901" s="588"/>
      <c r="AR901" s="588"/>
      <c r="AS901" s="589"/>
      <c r="AT901" s="590"/>
      <c r="AU901" s="590"/>
      <c r="AV901" s="590"/>
      <c r="AW901" s="590"/>
      <c r="AX901" s="590"/>
      <c r="AY901" s="590"/>
      <c r="AZ901" s="590"/>
      <c r="BA901" s="590"/>
      <c r="BB901" s="590"/>
      <c r="BC901" s="590"/>
      <c r="BD901" s="590"/>
      <c r="BE901" s="590"/>
      <c r="BF901" s="590"/>
      <c r="BG901" s="446"/>
      <c r="BH901" s="446"/>
      <c r="BI901" s="438"/>
    </row>
    <row r="902" spans="1:61" s="447" customFormat="1" ht="14.25">
      <c r="A902" s="584" t="s">
        <v>680</v>
      </c>
      <c r="B902" s="585"/>
      <c r="C902" s="585"/>
      <c r="D902" s="585"/>
      <c r="E902" s="585"/>
      <c r="F902" s="586"/>
      <c r="G902" s="587"/>
      <c r="H902" s="587"/>
      <c r="I902" s="587"/>
      <c r="J902" s="587"/>
      <c r="K902" s="587"/>
      <c r="L902" s="587"/>
      <c r="M902" s="587"/>
      <c r="N902" s="587"/>
      <c r="O902" s="587"/>
      <c r="P902" s="587"/>
      <c r="Q902" s="587"/>
      <c r="R902" s="587"/>
      <c r="S902" s="587"/>
      <c r="T902" s="587"/>
      <c r="U902" s="587"/>
      <c r="V902" s="587"/>
      <c r="W902" s="587"/>
      <c r="X902" s="587"/>
      <c r="Y902" s="587"/>
      <c r="Z902" s="587"/>
      <c r="AA902" s="587"/>
      <c r="AB902" s="587"/>
      <c r="AC902" s="587"/>
      <c r="AD902" s="587"/>
      <c r="AE902" s="587"/>
      <c r="AF902" s="587"/>
      <c r="AG902" s="588"/>
      <c r="AH902" s="588"/>
      <c r="AI902" s="588"/>
      <c r="AJ902" s="588"/>
      <c r="AK902" s="588"/>
      <c r="AL902" s="588"/>
      <c r="AM902" s="588"/>
      <c r="AN902" s="588"/>
      <c r="AO902" s="588"/>
      <c r="AP902" s="588"/>
      <c r="AQ902" s="588"/>
      <c r="AR902" s="588"/>
      <c r="AS902" s="589"/>
      <c r="AT902" s="590"/>
      <c r="AU902" s="590"/>
      <c r="AV902" s="590"/>
      <c r="AW902" s="590"/>
      <c r="AX902" s="590"/>
      <c r="AY902" s="590"/>
      <c r="AZ902" s="590"/>
      <c r="BA902" s="590"/>
      <c r="BB902" s="590"/>
      <c r="BC902" s="590"/>
      <c r="BD902" s="590"/>
      <c r="BE902" s="590"/>
      <c r="BF902" s="590"/>
      <c r="BG902" s="446"/>
      <c r="BH902" s="446"/>
      <c r="BI902" s="438"/>
    </row>
    <row r="903" spans="1:61" s="447" customFormat="1">
      <c r="A903" s="1388" t="s">
        <v>96</v>
      </c>
      <c r="B903" s="1388"/>
      <c r="C903" s="1388" t="s">
        <v>675</v>
      </c>
      <c r="D903" s="1388"/>
      <c r="E903" s="1388"/>
      <c r="F903" s="1388"/>
      <c r="G903" s="1388"/>
      <c r="H903" s="1388"/>
      <c r="I903" s="1388"/>
      <c r="J903" s="1388"/>
      <c r="K903" s="1388"/>
      <c r="L903" s="1388"/>
      <c r="M903" s="1388"/>
      <c r="N903" s="1388"/>
      <c r="O903" s="1388"/>
      <c r="P903" s="1388"/>
      <c r="Q903" s="1388" t="s">
        <v>676</v>
      </c>
      <c r="R903" s="1388"/>
      <c r="S903" s="1388"/>
      <c r="T903" s="1388"/>
      <c r="U903" s="1388"/>
      <c r="V903" s="1388"/>
      <c r="W903" s="1388"/>
      <c r="X903" s="1388"/>
      <c r="Y903" s="591"/>
      <c r="Z903" s="591"/>
      <c r="AA903" s="591"/>
      <c r="AB903" s="591"/>
      <c r="AC903" s="591"/>
      <c r="AD903" s="591"/>
      <c r="AE903" s="591"/>
      <c r="AF903" s="591"/>
      <c r="AG903" s="591"/>
      <c r="AH903" s="591"/>
      <c r="AI903" s="591"/>
      <c r="AJ903" s="591"/>
      <c r="AK903" s="591"/>
      <c r="AL903" s="591"/>
      <c r="AM903" s="591"/>
      <c r="AN903" s="591"/>
      <c r="AO903" s="591"/>
      <c r="AP903" s="591"/>
      <c r="AQ903" s="591"/>
      <c r="AR903" s="591"/>
      <c r="AS903" s="589"/>
      <c r="AT903" s="590"/>
      <c r="AU903" s="590"/>
      <c r="AV903" s="590"/>
      <c r="AW903" s="590"/>
      <c r="AX903" s="590"/>
      <c r="AY903" s="590"/>
      <c r="AZ903" s="590"/>
      <c r="BA903" s="590"/>
      <c r="BB903" s="590"/>
      <c r="BC903" s="590"/>
      <c r="BD903" s="590"/>
      <c r="BE903" s="590"/>
      <c r="BF903" s="590"/>
      <c r="BG903" s="446"/>
      <c r="BH903" s="446"/>
      <c r="BI903" s="438"/>
    </row>
    <row r="904" spans="1:61" s="447" customFormat="1">
      <c r="A904" s="1374" t="s">
        <v>459</v>
      </c>
      <c r="B904" s="1374"/>
      <c r="C904" s="1374" t="s">
        <v>677</v>
      </c>
      <c r="D904" s="1374"/>
      <c r="E904" s="1374"/>
      <c r="F904" s="1374"/>
      <c r="G904" s="1374"/>
      <c r="H904" s="1374"/>
      <c r="I904" s="1374"/>
      <c r="J904" s="1374"/>
      <c r="K904" s="1374"/>
      <c r="L904" s="1374"/>
      <c r="M904" s="1374"/>
      <c r="N904" s="1374"/>
      <c r="O904" s="1374"/>
      <c r="P904" s="1374"/>
      <c r="Q904" s="1374" t="s">
        <v>678</v>
      </c>
      <c r="R904" s="1374"/>
      <c r="S904" s="1374"/>
      <c r="T904" s="1374"/>
      <c r="U904" s="1374"/>
      <c r="V904" s="1374"/>
      <c r="W904" s="1374"/>
      <c r="X904" s="1374"/>
      <c r="Y904" s="591"/>
      <c r="Z904" s="591"/>
      <c r="AA904" s="591"/>
      <c r="AB904" s="591"/>
      <c r="AC904" s="591"/>
      <c r="AD904" s="591"/>
      <c r="AE904" s="591"/>
      <c r="AF904" s="591"/>
      <c r="AG904" s="591"/>
      <c r="AH904" s="591"/>
      <c r="AI904" s="591"/>
      <c r="AJ904" s="591"/>
      <c r="AK904" s="591"/>
      <c r="AL904" s="591"/>
      <c r="AM904" s="591"/>
      <c r="AN904" s="591"/>
      <c r="AO904" s="591"/>
      <c r="AP904" s="591"/>
      <c r="AQ904" s="591"/>
      <c r="AR904" s="591"/>
      <c r="AS904" s="589"/>
      <c r="AT904" s="590"/>
      <c r="AU904" s="590"/>
      <c r="AV904" s="590"/>
      <c r="AW904" s="590"/>
      <c r="AX904" s="590"/>
      <c r="AY904" s="590"/>
      <c r="AZ904" s="590"/>
      <c r="BA904" s="590"/>
      <c r="BB904" s="590"/>
      <c r="BC904" s="590"/>
      <c r="BD904" s="590"/>
      <c r="BE904" s="590"/>
      <c r="BF904" s="590"/>
      <c r="BG904" s="446"/>
      <c r="BH904" s="446"/>
      <c r="BI904" s="438"/>
    </row>
    <row r="905" spans="1:61" s="447" customFormat="1">
      <c r="A905" s="1374"/>
      <c r="B905" s="1374"/>
      <c r="C905" s="1374" t="s">
        <v>679</v>
      </c>
      <c r="D905" s="1374"/>
      <c r="E905" s="1374"/>
      <c r="F905" s="1374"/>
      <c r="G905" s="1374"/>
      <c r="H905" s="1374"/>
      <c r="I905" s="1374"/>
      <c r="J905" s="1374"/>
      <c r="K905" s="1374"/>
      <c r="L905" s="1374"/>
      <c r="M905" s="1374"/>
      <c r="N905" s="1374"/>
      <c r="O905" s="1374"/>
      <c r="P905" s="1374"/>
      <c r="Q905" s="1374" t="s">
        <v>178</v>
      </c>
      <c r="R905" s="1374"/>
      <c r="S905" s="1374"/>
      <c r="T905" s="1374"/>
      <c r="U905" s="1374"/>
      <c r="V905" s="1374"/>
      <c r="W905" s="1374"/>
      <c r="X905" s="1374"/>
      <c r="Y905" s="591"/>
      <c r="Z905" s="591"/>
      <c r="AA905" s="591"/>
      <c r="AB905" s="591"/>
      <c r="AC905" s="591"/>
      <c r="AD905" s="591"/>
      <c r="AE905" s="591"/>
      <c r="AF905" s="591"/>
      <c r="AG905" s="591"/>
      <c r="AH905" s="591"/>
      <c r="AI905" s="591"/>
      <c r="AJ905" s="591"/>
      <c r="AK905" s="591"/>
      <c r="AL905" s="591"/>
      <c r="AM905" s="591"/>
      <c r="AN905" s="591"/>
      <c r="AO905" s="591"/>
      <c r="AP905" s="591"/>
      <c r="AQ905" s="591"/>
      <c r="AR905" s="591"/>
      <c r="AS905" s="589"/>
      <c r="AT905" s="590"/>
      <c r="AU905" s="590"/>
      <c r="AV905" s="590"/>
      <c r="AW905" s="590"/>
      <c r="AX905" s="590"/>
      <c r="AY905" s="590"/>
      <c r="AZ905" s="590"/>
      <c r="BA905" s="590"/>
      <c r="BB905" s="590"/>
      <c r="BC905" s="590"/>
      <c r="BD905" s="590"/>
      <c r="BE905" s="590"/>
      <c r="BF905" s="590"/>
      <c r="BG905" s="446"/>
      <c r="BH905" s="446"/>
      <c r="BI905" s="438"/>
    </row>
    <row r="906" spans="1:61" s="447" customFormat="1">
      <c r="A906" s="1390"/>
      <c r="B906" s="1390"/>
      <c r="C906" s="1390"/>
      <c r="D906" s="1390"/>
      <c r="E906" s="1390"/>
      <c r="F906" s="1390"/>
      <c r="G906" s="1390"/>
      <c r="H906" s="1390"/>
      <c r="I906" s="1390"/>
      <c r="J906" s="1390"/>
      <c r="K906" s="1390"/>
      <c r="L906" s="1390"/>
      <c r="M906" s="1390"/>
      <c r="N906" s="1390"/>
      <c r="O906" s="1390"/>
      <c r="P906" s="1390"/>
      <c r="Q906" s="1390" t="s">
        <v>55</v>
      </c>
      <c r="R906" s="1390"/>
      <c r="S906" s="1390"/>
      <c r="T906" s="1390"/>
      <c r="U906" s="1390"/>
      <c r="V906" s="1390"/>
      <c r="W906" s="1390"/>
      <c r="X906" s="1390"/>
      <c r="Y906" s="591"/>
      <c r="Z906" s="591"/>
      <c r="AA906" s="591"/>
      <c r="AB906" s="591"/>
      <c r="AC906" s="591"/>
      <c r="AD906" s="591"/>
      <c r="AE906" s="591"/>
      <c r="AF906" s="591"/>
      <c r="AG906" s="591"/>
      <c r="AH906" s="591"/>
      <c r="AI906" s="591"/>
      <c r="AJ906" s="591"/>
      <c r="AK906" s="591"/>
      <c r="AL906" s="591"/>
      <c r="AM906" s="591"/>
      <c r="AN906" s="591"/>
      <c r="AO906" s="591"/>
      <c r="AP906" s="591"/>
      <c r="AQ906" s="591"/>
      <c r="AR906" s="591"/>
      <c r="AS906" s="589"/>
      <c r="AT906" s="590"/>
      <c r="AU906" s="590"/>
      <c r="AV906" s="590"/>
      <c r="AW906" s="590"/>
      <c r="AX906" s="590"/>
      <c r="AY906" s="590"/>
      <c r="AZ906" s="590"/>
      <c r="BA906" s="590"/>
      <c r="BB906" s="590"/>
      <c r="BC906" s="590"/>
      <c r="BD906" s="590"/>
      <c r="BE906" s="590"/>
      <c r="BF906" s="590"/>
      <c r="BG906" s="446"/>
      <c r="BH906" s="446"/>
      <c r="BI906" s="438"/>
    </row>
    <row r="907" spans="1:61" s="447" customFormat="1" ht="17.25" customHeight="1">
      <c r="A907" s="1146">
        <v>0</v>
      </c>
      <c r="B907" s="1146"/>
      <c r="C907" s="1146">
        <v>1</v>
      </c>
      <c r="D907" s="1146"/>
      <c r="E907" s="1146"/>
      <c r="F907" s="1146"/>
      <c r="G907" s="1146"/>
      <c r="H907" s="1146"/>
      <c r="I907" s="1146"/>
      <c r="J907" s="1146"/>
      <c r="K907" s="1146"/>
      <c r="L907" s="1146"/>
      <c r="M907" s="1146"/>
      <c r="N907" s="1146"/>
      <c r="O907" s="1146"/>
      <c r="P907" s="1146"/>
      <c r="Q907" s="1146">
        <v>2</v>
      </c>
      <c r="R907" s="1146"/>
      <c r="S907" s="1146"/>
      <c r="T907" s="1146"/>
      <c r="U907" s="1146"/>
      <c r="V907" s="1146"/>
      <c r="W907" s="1146"/>
      <c r="X907" s="1146"/>
      <c r="Y907" s="591"/>
      <c r="Z907" s="591"/>
      <c r="AA907" s="591"/>
      <c r="AB907" s="591"/>
      <c r="AC907" s="591"/>
      <c r="AD907" s="591"/>
      <c r="AE907" s="591"/>
      <c r="AF907" s="591"/>
      <c r="AG907" s="591"/>
      <c r="AH907" s="591"/>
      <c r="AI907" s="591"/>
      <c r="AJ907" s="591"/>
      <c r="AK907" s="591"/>
      <c r="AL907" s="591"/>
      <c r="AM907" s="591"/>
      <c r="AN907" s="591"/>
      <c r="AO907" s="591"/>
      <c r="AP907" s="591"/>
      <c r="AQ907" s="591"/>
      <c r="AR907" s="591"/>
      <c r="AS907" s="589"/>
      <c r="AT907" s="590"/>
      <c r="AU907" s="590"/>
      <c r="AV907" s="590"/>
      <c r="AW907" s="590"/>
      <c r="AX907" s="590"/>
      <c r="AY907" s="590"/>
      <c r="AZ907" s="590"/>
      <c r="BA907" s="590"/>
      <c r="BB907" s="590"/>
      <c r="BC907" s="590"/>
      <c r="BD907" s="590"/>
      <c r="BE907" s="590"/>
      <c r="BF907" s="590"/>
      <c r="BG907" s="446"/>
      <c r="BH907" s="446"/>
      <c r="BI907" s="438"/>
    </row>
    <row r="908" spans="1:61" s="447" customFormat="1" ht="17.25" customHeight="1">
      <c r="A908" s="1044">
        <v>1</v>
      </c>
      <c r="B908" s="1044"/>
      <c r="C908" s="1076" t="str">
        <f>F12</f>
        <v>Raiffeisen Bank dd Bosna i Hercegovina</v>
      </c>
      <c r="D908" s="1076"/>
      <c r="E908" s="1076"/>
      <c r="F908" s="1076"/>
      <c r="G908" s="1076"/>
      <c r="H908" s="1076"/>
      <c r="I908" s="1076"/>
      <c r="J908" s="1076"/>
      <c r="K908" s="1076"/>
      <c r="L908" s="1076"/>
      <c r="M908" s="1076"/>
      <c r="N908" s="1076"/>
      <c r="O908" s="1076"/>
      <c r="P908" s="1076"/>
      <c r="Q908" s="1077">
        <v>645423.9</v>
      </c>
      <c r="R908" s="1077"/>
      <c r="S908" s="1077"/>
      <c r="T908" s="1077"/>
      <c r="U908" s="1077"/>
      <c r="V908" s="1077"/>
      <c r="W908" s="1077"/>
      <c r="X908" s="1077"/>
      <c r="Y908" s="591"/>
      <c r="Z908" s="591"/>
      <c r="AA908" s="591"/>
      <c r="AB908" s="591"/>
      <c r="AC908" s="591"/>
      <c r="AD908" s="591"/>
      <c r="AE908" s="591"/>
      <c r="AF908" s="591"/>
      <c r="AG908" s="591"/>
      <c r="AH908" s="591"/>
      <c r="AI908" s="591"/>
      <c r="AJ908" s="591"/>
      <c r="AK908" s="591"/>
      <c r="AL908" s="591"/>
      <c r="AM908" s="591"/>
      <c r="AN908" s="591"/>
      <c r="AO908" s="591"/>
      <c r="AP908" s="591"/>
      <c r="AQ908" s="591"/>
      <c r="AR908" s="591"/>
      <c r="AS908" s="589"/>
      <c r="AT908" s="590"/>
      <c r="AU908" s="590"/>
      <c r="AV908" s="590"/>
      <c r="AW908" s="590"/>
      <c r="AX908" s="590"/>
      <c r="AY908" s="590"/>
      <c r="AZ908" s="590"/>
      <c r="BA908" s="590"/>
      <c r="BB908" s="590"/>
      <c r="BC908" s="590"/>
      <c r="BD908" s="590"/>
      <c r="BE908" s="590"/>
      <c r="BF908" s="590"/>
      <c r="BG908" s="446"/>
      <c r="BH908" s="446"/>
      <c r="BI908" s="438"/>
    </row>
    <row r="909" spans="1:61" s="447" customFormat="1" ht="17.25" customHeight="1">
      <c r="A909" s="1044">
        <v>2</v>
      </c>
      <c r="B909" s="1044"/>
      <c r="C909" s="1076"/>
      <c r="D909" s="1076"/>
      <c r="E909" s="1076"/>
      <c r="F909" s="1076"/>
      <c r="G909" s="1076"/>
      <c r="H909" s="1076"/>
      <c r="I909" s="1076"/>
      <c r="J909" s="1076"/>
      <c r="K909" s="1076"/>
      <c r="L909" s="1076"/>
      <c r="M909" s="1076"/>
      <c r="N909" s="1076"/>
      <c r="O909" s="1076"/>
      <c r="P909" s="1076"/>
      <c r="Q909" s="1077">
        <v>0</v>
      </c>
      <c r="R909" s="1077"/>
      <c r="S909" s="1077"/>
      <c r="T909" s="1077"/>
      <c r="U909" s="1077"/>
      <c r="V909" s="1077"/>
      <c r="W909" s="1077"/>
      <c r="X909" s="1077"/>
      <c r="Y909" s="591"/>
      <c r="Z909" s="591"/>
      <c r="AA909" s="591"/>
      <c r="AB909" s="591"/>
      <c r="AC909" s="591"/>
      <c r="AD909" s="591"/>
      <c r="AE909" s="591"/>
      <c r="AF909" s="591"/>
      <c r="AG909" s="591"/>
      <c r="AH909" s="591"/>
      <c r="AI909" s="591"/>
      <c r="AJ909" s="591"/>
      <c r="AK909" s="591"/>
      <c r="AL909" s="591"/>
      <c r="AM909" s="591"/>
      <c r="AN909" s="591"/>
      <c r="AO909" s="591"/>
      <c r="AP909" s="591"/>
      <c r="AQ909" s="591"/>
      <c r="AR909" s="591"/>
      <c r="AS909" s="589"/>
      <c r="AT909" s="590"/>
      <c r="AU909" s="590"/>
      <c r="AV909" s="590"/>
      <c r="AW909" s="590"/>
      <c r="AX909" s="590"/>
      <c r="AY909" s="590"/>
      <c r="AZ909" s="590"/>
      <c r="BA909" s="590"/>
      <c r="BB909" s="590"/>
      <c r="BC909" s="590"/>
      <c r="BD909" s="590"/>
      <c r="BE909" s="590"/>
      <c r="BF909" s="590"/>
      <c r="BG909" s="446"/>
      <c r="BH909" s="446"/>
      <c r="BI909" s="438"/>
    </row>
    <row r="910" spans="1:61" s="447" customFormat="1" ht="17.25" customHeight="1">
      <c r="A910" s="1044">
        <v>3</v>
      </c>
      <c r="B910" s="1044"/>
      <c r="C910" s="1076"/>
      <c r="D910" s="1076"/>
      <c r="E910" s="1076"/>
      <c r="F910" s="1076"/>
      <c r="G910" s="1076"/>
      <c r="H910" s="1076"/>
      <c r="I910" s="1076"/>
      <c r="J910" s="1076"/>
      <c r="K910" s="1076"/>
      <c r="L910" s="1076"/>
      <c r="M910" s="1076"/>
      <c r="N910" s="1076"/>
      <c r="O910" s="1076"/>
      <c r="P910" s="1076"/>
      <c r="Q910" s="1077">
        <v>0</v>
      </c>
      <c r="R910" s="1077"/>
      <c r="S910" s="1077"/>
      <c r="T910" s="1077"/>
      <c r="U910" s="1077"/>
      <c r="V910" s="1077"/>
      <c r="W910" s="1077"/>
      <c r="X910" s="1077"/>
      <c r="Y910" s="591"/>
      <c r="Z910" s="591"/>
      <c r="AA910" s="591"/>
      <c r="AB910" s="591"/>
      <c r="AC910" s="591"/>
      <c r="AD910" s="591"/>
      <c r="AE910" s="591"/>
      <c r="AF910" s="591"/>
      <c r="AG910" s="591"/>
      <c r="AH910" s="591"/>
      <c r="AI910" s="591"/>
      <c r="AJ910" s="591"/>
      <c r="AK910" s="591"/>
      <c r="AL910" s="591"/>
      <c r="AM910" s="591"/>
      <c r="AN910" s="591"/>
      <c r="AO910" s="591"/>
      <c r="AP910" s="591"/>
      <c r="AQ910" s="591"/>
      <c r="AR910" s="591"/>
      <c r="AS910" s="589"/>
      <c r="AT910" s="590"/>
      <c r="AU910" s="590"/>
      <c r="AV910" s="590"/>
      <c r="AW910" s="590"/>
      <c r="AX910" s="590"/>
      <c r="AY910" s="590"/>
      <c r="AZ910" s="590"/>
      <c r="BA910" s="590"/>
      <c r="BB910" s="590"/>
      <c r="BC910" s="590"/>
      <c r="BD910" s="590"/>
      <c r="BE910" s="590"/>
      <c r="BF910" s="590"/>
      <c r="BG910" s="446"/>
      <c r="BH910" s="446"/>
      <c r="BI910" s="438"/>
    </row>
    <row r="911" spans="1:61" s="447" customFormat="1" ht="17.25" customHeight="1">
      <c r="A911" s="1044">
        <v>4</v>
      </c>
      <c r="B911" s="1044"/>
      <c r="C911" s="1076"/>
      <c r="D911" s="1076"/>
      <c r="E911" s="1076"/>
      <c r="F911" s="1076"/>
      <c r="G911" s="1076"/>
      <c r="H911" s="1076"/>
      <c r="I911" s="1076"/>
      <c r="J911" s="1076"/>
      <c r="K911" s="1076"/>
      <c r="L911" s="1076"/>
      <c r="M911" s="1076"/>
      <c r="N911" s="1076"/>
      <c r="O911" s="1076"/>
      <c r="P911" s="1076"/>
      <c r="Q911" s="1077"/>
      <c r="R911" s="1077"/>
      <c r="S911" s="1077"/>
      <c r="T911" s="1077"/>
      <c r="U911" s="1077"/>
      <c r="V911" s="1077"/>
      <c r="W911" s="1077"/>
      <c r="X911" s="1077"/>
      <c r="Y911" s="591"/>
      <c r="Z911" s="591"/>
      <c r="AA911" s="591"/>
      <c r="AB911" s="591"/>
      <c r="AC911" s="591"/>
      <c r="AD911" s="591"/>
      <c r="AE911" s="591"/>
      <c r="AF911" s="591"/>
      <c r="AG911" s="591"/>
      <c r="AH911" s="591"/>
      <c r="AI911" s="591"/>
      <c r="AJ911" s="591"/>
      <c r="AK911" s="591"/>
      <c r="AL911" s="591"/>
      <c r="AM911" s="591"/>
      <c r="AN911" s="591"/>
      <c r="AO911" s="591"/>
      <c r="AP911" s="591"/>
      <c r="AQ911" s="591"/>
      <c r="AR911" s="591"/>
      <c r="AS911" s="589"/>
      <c r="AT911" s="590"/>
      <c r="AU911" s="590"/>
      <c r="AV911" s="590"/>
      <c r="AW911" s="590"/>
      <c r="AX911" s="590"/>
      <c r="AY911" s="590"/>
      <c r="AZ911" s="590"/>
      <c r="BA911" s="590"/>
      <c r="BB911" s="590"/>
      <c r="BC911" s="590"/>
      <c r="BD911" s="590"/>
      <c r="BE911" s="590"/>
      <c r="BF911" s="590"/>
      <c r="BG911" s="446"/>
      <c r="BH911" s="446"/>
      <c r="BI911" s="438"/>
    </row>
    <row r="912" spans="1:61" s="447" customFormat="1" ht="17.25" customHeight="1">
      <c r="A912" s="1044">
        <v>5</v>
      </c>
      <c r="B912" s="1044"/>
      <c r="C912" s="1076"/>
      <c r="D912" s="1076"/>
      <c r="E912" s="1076"/>
      <c r="F912" s="1076"/>
      <c r="G912" s="1076"/>
      <c r="H912" s="1076"/>
      <c r="I912" s="1076"/>
      <c r="J912" s="1076"/>
      <c r="K912" s="1076"/>
      <c r="L912" s="1076"/>
      <c r="M912" s="1076"/>
      <c r="N912" s="1076"/>
      <c r="O912" s="1076"/>
      <c r="P912" s="1076"/>
      <c r="Q912" s="1077"/>
      <c r="R912" s="1077"/>
      <c r="S912" s="1077"/>
      <c r="T912" s="1077"/>
      <c r="U912" s="1077"/>
      <c r="V912" s="1077"/>
      <c r="W912" s="1077"/>
      <c r="X912" s="1077"/>
      <c r="Y912" s="591"/>
      <c r="Z912" s="591"/>
      <c r="AA912" s="591"/>
      <c r="AB912" s="591"/>
      <c r="AC912" s="591"/>
      <c r="AD912" s="591"/>
      <c r="AE912" s="591"/>
      <c r="AF912" s="591"/>
      <c r="AG912" s="591"/>
      <c r="AH912" s="591"/>
      <c r="AI912" s="591"/>
      <c r="AJ912" s="591"/>
      <c r="AK912" s="591"/>
      <c r="AL912" s="591"/>
      <c r="AM912" s="591"/>
      <c r="AN912" s="591"/>
      <c r="AO912" s="591"/>
      <c r="AP912" s="591"/>
      <c r="AQ912" s="591"/>
      <c r="AR912" s="591"/>
      <c r="AS912" s="589"/>
      <c r="AT912" s="590"/>
      <c r="AU912" s="590"/>
      <c r="AV912" s="590"/>
      <c r="AW912" s="590"/>
      <c r="AX912" s="590"/>
      <c r="AY912" s="590"/>
      <c r="AZ912" s="590"/>
      <c r="BA912" s="590"/>
      <c r="BB912" s="590"/>
      <c r="BC912" s="590"/>
      <c r="BD912" s="590"/>
      <c r="BE912" s="590"/>
      <c r="BF912" s="590"/>
      <c r="BG912" s="446"/>
      <c r="BH912" s="446"/>
      <c r="BI912" s="438"/>
    </row>
    <row r="913" spans="1:62" s="447" customFormat="1" ht="16.5" customHeight="1">
      <c r="A913" s="1044">
        <v>6</v>
      </c>
      <c r="B913" s="1044"/>
      <c r="C913" s="1076"/>
      <c r="D913" s="1076"/>
      <c r="E913" s="1076"/>
      <c r="F913" s="1076"/>
      <c r="G913" s="1076"/>
      <c r="H913" s="1076"/>
      <c r="I913" s="1076"/>
      <c r="J913" s="1076"/>
      <c r="K913" s="1076"/>
      <c r="L913" s="1076"/>
      <c r="M913" s="1076"/>
      <c r="N913" s="1076"/>
      <c r="O913" s="1076"/>
      <c r="P913" s="1076"/>
      <c r="Q913" s="1077"/>
      <c r="R913" s="1077"/>
      <c r="S913" s="1077"/>
      <c r="T913" s="1077"/>
      <c r="U913" s="1077"/>
      <c r="V913" s="1077"/>
      <c r="W913" s="1077"/>
      <c r="X913" s="1077"/>
      <c r="Y913" s="591"/>
      <c r="Z913" s="591"/>
      <c r="AA913" s="591"/>
      <c r="AB913" s="591"/>
      <c r="AC913" s="591"/>
      <c r="AD913" s="591"/>
      <c r="AE913" s="591"/>
      <c r="AF913" s="591"/>
      <c r="AG913" s="591"/>
      <c r="AH913" s="591"/>
      <c r="AI913" s="591"/>
      <c r="AJ913" s="591"/>
      <c r="AK913" s="591"/>
      <c r="AL913" s="591"/>
      <c r="AM913" s="591"/>
      <c r="AN913" s="591"/>
      <c r="AO913" s="591"/>
      <c r="AP913" s="591"/>
      <c r="AQ913" s="591"/>
      <c r="AR913" s="591"/>
      <c r="AS913" s="589"/>
      <c r="AT913" s="590"/>
      <c r="AU913" s="590"/>
      <c r="AV913" s="590"/>
      <c r="AW913" s="590"/>
      <c r="AX913" s="590"/>
      <c r="AY913" s="590"/>
      <c r="AZ913" s="590"/>
      <c r="BA913" s="590"/>
      <c r="BB913" s="590"/>
      <c r="BC913" s="590"/>
      <c r="BD913" s="590"/>
      <c r="BE913" s="590"/>
      <c r="BF913" s="590"/>
      <c r="BG913" s="446"/>
      <c r="BH913" s="446"/>
      <c r="BI913" s="438"/>
    </row>
    <row r="914" spans="1:62" s="447" customFormat="1" ht="16.5" customHeight="1">
      <c r="A914" s="592"/>
      <c r="B914" s="592"/>
      <c r="C914" s="592"/>
      <c r="D914" s="592"/>
      <c r="E914" s="592"/>
      <c r="F914" s="593"/>
      <c r="G914" s="591"/>
      <c r="H914" s="591"/>
      <c r="I914" s="591"/>
      <c r="J914" s="591"/>
      <c r="K914" s="591"/>
      <c r="L914" s="591"/>
      <c r="M914" s="591"/>
      <c r="N914" s="591"/>
      <c r="O914" s="591"/>
      <c r="P914" s="591"/>
      <c r="Q914" s="1394">
        <v>645423.9</v>
      </c>
      <c r="R914" s="1393"/>
      <c r="S914" s="1393"/>
      <c r="T914" s="1393"/>
      <c r="U914" s="1393"/>
      <c r="V914" s="1393"/>
      <c r="W914" s="1393"/>
      <c r="X914" s="1393"/>
      <c r="Y914" s="1392">
        <f>SUM(Q908:X913)-Q914</f>
        <v>0</v>
      </c>
      <c r="Z914" s="1393"/>
      <c r="AA914" s="1393"/>
      <c r="AB914" s="1393"/>
      <c r="AC914" s="1393"/>
      <c r="AD914" s="1393"/>
      <c r="AE914" s="1393"/>
      <c r="AF914" s="1393"/>
      <c r="AG914" s="591"/>
      <c r="AH914" s="591"/>
      <c r="AI914" s="591"/>
      <c r="AJ914" s="591"/>
      <c r="AK914" s="591"/>
      <c r="AL914" s="591"/>
      <c r="AM914" s="591"/>
      <c r="AN914" s="591"/>
      <c r="AO914" s="591"/>
      <c r="AP914" s="591"/>
      <c r="AQ914" s="591"/>
      <c r="AR914" s="591"/>
      <c r="AS914" s="589"/>
      <c r="AT914" s="590"/>
      <c r="AU914" s="590"/>
      <c r="AV914" s="590"/>
      <c r="AW914" s="590"/>
      <c r="AX914" s="590"/>
      <c r="AY914" s="590"/>
      <c r="AZ914" s="590"/>
      <c r="BA914" s="590"/>
      <c r="BB914" s="590"/>
      <c r="BC914" s="590"/>
      <c r="BD914" s="590"/>
      <c r="BE914" s="590"/>
      <c r="BF914" s="590"/>
      <c r="BG914" s="446"/>
      <c r="BH914" s="446"/>
      <c r="BI914" s="438"/>
    </row>
    <row r="915" spans="1:62" s="447" customFormat="1" ht="16.5" customHeight="1">
      <c r="A915" s="594"/>
      <c r="B915" s="588"/>
      <c r="C915" s="591"/>
      <c r="D915" s="591"/>
      <c r="E915" s="591"/>
      <c r="F915" s="591"/>
      <c r="G915" s="591"/>
      <c r="H915" s="591"/>
      <c r="I915" s="591"/>
      <c r="J915" s="591"/>
      <c r="K915" s="591"/>
      <c r="L915" s="591"/>
      <c r="M915" s="591"/>
      <c r="N915" s="591"/>
      <c r="O915" s="591"/>
      <c r="P915" s="591"/>
      <c r="Q915" s="591"/>
      <c r="R915" s="591"/>
      <c r="S915" s="591"/>
      <c r="T915" s="591"/>
      <c r="U915" s="591"/>
      <c r="V915" s="591"/>
      <c r="W915" s="591"/>
      <c r="X915" s="591"/>
      <c r="Y915" s="595">
        <f>IF(Y914=0,0,"PAŽNJA! Upisani kapital na grupi 40 = "&amp;#REF!)</f>
        <v>0</v>
      </c>
      <c r="Z915" s="591"/>
      <c r="AA915" s="591"/>
      <c r="AB915" s="591"/>
      <c r="AC915" s="591"/>
      <c r="AD915" s="591"/>
      <c r="AE915" s="591"/>
      <c r="AF915" s="591"/>
      <c r="AG915" s="591"/>
      <c r="AH915" s="591"/>
      <c r="AI915" s="591"/>
      <c r="AJ915" s="591"/>
      <c r="AK915" s="591"/>
      <c r="AL915" s="591"/>
      <c r="AM915" s="591"/>
      <c r="AN915" s="591"/>
      <c r="AO915" s="591"/>
      <c r="AP915" s="591"/>
      <c r="AQ915" s="591"/>
      <c r="AR915" s="591"/>
      <c r="AS915" s="596"/>
      <c r="AT915" s="591"/>
      <c r="AU915" s="591"/>
      <c r="AV915" s="591"/>
      <c r="AW915" s="591"/>
      <c r="AX915" s="591"/>
      <c r="AY915" s="591"/>
      <c r="AZ915" s="591"/>
      <c r="BA915" s="591"/>
      <c r="BB915" s="591"/>
      <c r="BC915" s="591"/>
      <c r="BD915" s="591"/>
      <c r="BE915" s="591"/>
      <c r="BF915" s="590"/>
      <c r="BG915" s="446"/>
      <c r="BH915" s="446"/>
      <c r="BI915" s="438"/>
    </row>
    <row r="916" spans="1:62" s="436" customFormat="1" ht="16.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139"/>
      <c r="U916" s="133"/>
      <c r="V916" s="133"/>
      <c r="W916" s="133"/>
      <c r="X916" s="133"/>
      <c r="Y916" s="133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9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3"/>
      <c r="BG916" s="425"/>
      <c r="BH916" s="425"/>
    </row>
    <row r="917" spans="1:62" s="436" customFormat="1" ht="16.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139"/>
      <c r="U917" s="133"/>
      <c r="V917" s="133"/>
      <c r="W917" s="133"/>
      <c r="X917" s="133"/>
      <c r="Y917" s="133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9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3"/>
      <c r="BG917" s="425"/>
      <c r="BH917" s="425"/>
    </row>
    <row r="918" spans="1:62" s="436" customFormat="1" ht="16.5" customHeight="1" thickBo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139"/>
      <c r="U918" s="133"/>
      <c r="V918" s="133"/>
      <c r="W918" s="133"/>
      <c r="X918" s="133"/>
      <c r="Y918" s="133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9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3"/>
      <c r="BG918" s="425"/>
      <c r="BH918" s="425"/>
    </row>
    <row r="919" spans="1:62" ht="23.25" thickTop="1">
      <c r="A919" s="521" t="s">
        <v>1585</v>
      </c>
      <c r="B919" s="484"/>
      <c r="C919" s="484"/>
      <c r="D919" s="484"/>
      <c r="E919" s="484"/>
      <c r="F919" s="484"/>
      <c r="G919" s="484"/>
      <c r="H919" s="484"/>
      <c r="I919" s="484"/>
      <c r="J919" s="484"/>
      <c r="K919" s="484"/>
      <c r="L919" s="484"/>
      <c r="M919" s="484"/>
      <c r="N919" s="484"/>
      <c r="O919" s="484"/>
      <c r="P919" s="484"/>
      <c r="Q919" s="484"/>
      <c r="R919" s="484"/>
      <c r="S919" s="484"/>
      <c r="T919" s="484"/>
      <c r="U919" s="484"/>
      <c r="V919" s="484"/>
      <c r="W919" s="484"/>
      <c r="X919" s="484"/>
      <c r="Y919" s="484"/>
      <c r="Z919" s="484"/>
      <c r="AA919" s="484"/>
      <c r="AB919" s="484"/>
      <c r="AC919" s="484"/>
      <c r="AD919" s="484"/>
      <c r="AE919" s="484"/>
      <c r="AF919" s="484"/>
      <c r="AG919" s="484"/>
      <c r="AH919" s="484"/>
      <c r="AI919" s="484"/>
      <c r="AJ919" s="484"/>
      <c r="AK919" s="484"/>
      <c r="AL919" s="484"/>
      <c r="AM919" s="484"/>
      <c r="AN919" s="484"/>
      <c r="AO919" s="484"/>
      <c r="AP919" s="484"/>
      <c r="AQ919" s="484"/>
      <c r="AR919" s="484"/>
      <c r="AS919" s="484"/>
      <c r="AT919" s="484"/>
      <c r="AU919" s="484"/>
      <c r="AV919" s="484"/>
      <c r="AW919" s="484"/>
      <c r="AX919" s="484"/>
      <c r="AY919" s="484"/>
      <c r="AZ919" s="484"/>
      <c r="BA919" s="484"/>
      <c r="BB919" s="484"/>
      <c r="BC919" s="484"/>
      <c r="BD919" s="484"/>
      <c r="BE919" s="485"/>
      <c r="BF919" s="33"/>
      <c r="BG919" s="425"/>
      <c r="BH919" s="425"/>
      <c r="BJ919" s="427"/>
    </row>
    <row r="920" spans="1:62" ht="16.5">
      <c r="A920" s="528"/>
      <c r="B920" s="529"/>
      <c r="C920" s="529"/>
      <c r="D920" s="529"/>
      <c r="E920" s="529"/>
      <c r="F920" s="529"/>
      <c r="G920" s="529"/>
      <c r="H920" s="529"/>
      <c r="I920" s="529"/>
      <c r="J920" s="529"/>
      <c r="K920" s="529"/>
      <c r="L920" s="529"/>
      <c r="M920" s="529"/>
      <c r="N920" s="529"/>
      <c r="O920" s="529"/>
      <c r="P920" s="529"/>
      <c r="Q920" s="529"/>
      <c r="R920" s="529"/>
      <c r="S920" s="529"/>
      <c r="T920" s="529"/>
      <c r="U920" s="529"/>
      <c r="V920" s="529"/>
      <c r="W920" s="529"/>
      <c r="X920" s="529"/>
      <c r="Y920" s="529"/>
      <c r="Z920" s="529"/>
      <c r="AA920" s="529"/>
      <c r="AB920" s="529"/>
      <c r="AC920" s="529"/>
      <c r="AD920" s="529"/>
      <c r="AE920" s="529"/>
      <c r="AF920" s="529"/>
      <c r="AG920" s="529"/>
      <c r="AH920" s="529"/>
      <c r="AI920" s="529"/>
      <c r="AJ920" s="529"/>
      <c r="AK920" s="529"/>
      <c r="AL920" s="529"/>
      <c r="AM920" s="529"/>
      <c r="AN920" s="529"/>
      <c r="AO920" s="529"/>
      <c r="AP920" s="529"/>
      <c r="AQ920" s="529"/>
      <c r="AR920" s="529"/>
      <c r="AS920" s="529"/>
      <c r="AT920" s="529"/>
      <c r="AU920" s="529"/>
      <c r="AV920" s="529"/>
      <c r="AW920" s="529"/>
      <c r="AX920" s="529"/>
      <c r="AY920" s="529"/>
      <c r="AZ920" s="529"/>
      <c r="BA920" s="529"/>
      <c r="BB920" s="529"/>
      <c r="BC920" s="529"/>
      <c r="BD920" s="529"/>
      <c r="BE920" s="529"/>
      <c r="BF920" s="409"/>
      <c r="BG920" s="425"/>
      <c r="BH920" s="425"/>
      <c r="BJ920" s="427"/>
    </row>
    <row r="921" spans="1:62" ht="16.5">
      <c r="A921" s="528"/>
      <c r="B921" s="529"/>
      <c r="C921" s="529"/>
      <c r="D921" s="529"/>
      <c r="E921" s="529"/>
      <c r="F921" s="529"/>
      <c r="G921" s="529"/>
      <c r="H921" s="529"/>
      <c r="I921" s="529"/>
      <c r="J921" s="529"/>
      <c r="K921" s="529"/>
      <c r="L921" s="529"/>
      <c r="M921" s="529"/>
      <c r="N921" s="529"/>
      <c r="O921" s="529"/>
      <c r="P921" s="529"/>
      <c r="Q921" s="529"/>
      <c r="R921" s="529"/>
      <c r="S921" s="529"/>
      <c r="T921" s="529"/>
      <c r="U921" s="529"/>
      <c r="V921" s="529"/>
      <c r="W921" s="529"/>
      <c r="X921" s="529"/>
      <c r="Y921" s="529"/>
      <c r="Z921" s="529"/>
      <c r="AA921" s="529"/>
      <c r="AB921" s="529"/>
      <c r="AC921" s="529"/>
      <c r="AD921" s="529"/>
      <c r="AE921" s="529"/>
      <c r="AF921" s="529"/>
      <c r="AG921" s="529"/>
      <c r="AH921" s="529"/>
      <c r="AI921" s="529"/>
      <c r="AJ921" s="529"/>
      <c r="AK921" s="529"/>
      <c r="AL921" s="529"/>
      <c r="AM921" s="529"/>
      <c r="AN921" s="529"/>
      <c r="AO921" s="529"/>
      <c r="AP921" s="529"/>
      <c r="AQ921" s="529"/>
      <c r="AR921" s="529"/>
      <c r="AS921" s="529"/>
      <c r="AT921" s="529"/>
      <c r="AU921" s="529"/>
      <c r="AV921" s="529"/>
      <c r="AW921" s="529"/>
      <c r="AX921" s="529"/>
      <c r="AY921" s="529"/>
      <c r="AZ921" s="529"/>
      <c r="BA921" s="529"/>
      <c r="BB921" s="529"/>
      <c r="BC921" s="529"/>
      <c r="BD921" s="529"/>
      <c r="BE921" s="529"/>
      <c r="BF921" s="409"/>
      <c r="BG921" s="425"/>
      <c r="BH921" s="425"/>
      <c r="BJ921" s="427"/>
    </row>
    <row r="922" spans="1:62" ht="18.75">
      <c r="A922" s="530" t="s">
        <v>1550</v>
      </c>
      <c r="B922" s="529"/>
      <c r="C922" s="529"/>
      <c r="D922" s="529"/>
      <c r="E922" s="529"/>
      <c r="F922" s="529"/>
      <c r="G922" s="529"/>
      <c r="H922" s="529"/>
      <c r="I922" s="529"/>
      <c r="J922" s="529"/>
      <c r="K922" s="529"/>
      <c r="L922" s="529"/>
      <c r="M922" s="529"/>
      <c r="N922" s="529"/>
      <c r="O922" s="529"/>
      <c r="P922" s="529"/>
      <c r="Q922" s="529"/>
      <c r="R922" s="529"/>
      <c r="S922" s="529"/>
      <c r="T922" s="529"/>
      <c r="U922" s="529"/>
      <c r="V922" s="529"/>
      <c r="W922" s="529"/>
      <c r="X922" s="529"/>
      <c r="Y922" s="529"/>
      <c r="Z922" s="529"/>
      <c r="AA922" s="529"/>
      <c r="AB922" s="529"/>
      <c r="AC922" s="529"/>
      <c r="AD922" s="529"/>
      <c r="AE922" s="529"/>
      <c r="AF922" s="529"/>
      <c r="AG922" s="529"/>
      <c r="AH922" s="529"/>
      <c r="AI922" s="529"/>
      <c r="AJ922" s="529"/>
      <c r="AK922" s="529"/>
      <c r="AL922" s="529"/>
      <c r="AM922" s="529"/>
      <c r="AN922" s="529"/>
      <c r="AO922" s="529"/>
      <c r="AP922" s="529"/>
      <c r="AQ922" s="529"/>
      <c r="AR922" s="529"/>
      <c r="AS922" s="529"/>
      <c r="AT922" s="529"/>
      <c r="AU922" s="529"/>
      <c r="AV922" s="529"/>
      <c r="AW922" s="529"/>
      <c r="AX922" s="529"/>
      <c r="AY922" s="529"/>
      <c r="AZ922" s="529"/>
      <c r="BA922" s="529"/>
      <c r="BB922" s="529"/>
      <c r="BC922" s="529"/>
      <c r="BD922" s="529"/>
      <c r="BE922" s="529"/>
      <c r="BF922" s="409"/>
      <c r="BG922" s="425"/>
      <c r="BH922" s="425"/>
      <c r="BJ922" s="427"/>
    </row>
    <row r="923" spans="1:62" ht="16.5" customHeight="1">
      <c r="A923" s="531" t="s">
        <v>1320</v>
      </c>
      <c r="B923" s="532"/>
      <c r="C923" s="532"/>
      <c r="D923" s="532"/>
      <c r="E923" s="532"/>
      <c r="F923" s="532"/>
      <c r="G923" s="533"/>
      <c r="H923" s="533"/>
      <c r="I923" s="533"/>
      <c r="J923" s="533"/>
      <c r="K923" s="533"/>
      <c r="L923" s="533"/>
      <c r="M923" s="533"/>
      <c r="N923" s="533"/>
      <c r="O923" s="533"/>
      <c r="P923" s="533"/>
      <c r="Q923" s="533"/>
      <c r="R923" s="533"/>
      <c r="S923" s="533"/>
      <c r="T923" s="533"/>
      <c r="U923" s="533"/>
      <c r="V923" s="1381">
        <v>100</v>
      </c>
      <c r="W923" s="1382"/>
      <c r="X923" s="1382"/>
      <c r="Y923" s="1382"/>
      <c r="Z923" s="1383"/>
      <c r="AA923" s="534" t="s">
        <v>305</v>
      </c>
      <c r="AB923" s="535"/>
      <c r="AC923" s="535"/>
      <c r="AD923" s="535"/>
      <c r="AE923" s="535"/>
      <c r="AF923" s="535"/>
      <c r="AG923" s="535"/>
      <c r="AH923" s="535"/>
      <c r="AI923" s="535"/>
      <c r="AJ923" s="535"/>
      <c r="AK923" s="535"/>
      <c r="AL923" s="535"/>
      <c r="AM923" s="535"/>
      <c r="AN923" s="535"/>
      <c r="AO923" s="535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3"/>
      <c r="BG923" s="425"/>
      <c r="BH923" s="425"/>
    </row>
    <row r="924" spans="1:62" ht="16.5" customHeight="1">
      <c r="A924" s="531" t="s">
        <v>1330</v>
      </c>
      <c r="B924" s="532"/>
      <c r="C924" s="532"/>
      <c r="D924" s="532"/>
      <c r="E924" s="532"/>
      <c r="F924" s="532"/>
      <c r="G924" s="533"/>
      <c r="H924" s="533"/>
      <c r="I924" s="533"/>
      <c r="J924" s="533"/>
      <c r="K924" s="533"/>
      <c r="L924" s="533"/>
      <c r="M924" s="533"/>
      <c r="N924" s="533"/>
      <c r="O924" s="533"/>
      <c r="P924" s="533"/>
      <c r="Q924" s="533"/>
      <c r="R924" s="533"/>
      <c r="S924" s="533"/>
      <c r="T924" s="533"/>
      <c r="U924" s="533"/>
      <c r="V924" s="1381">
        <v>0</v>
      </c>
      <c r="W924" s="1382"/>
      <c r="X924" s="1382"/>
      <c r="Y924" s="1382"/>
      <c r="Z924" s="1383"/>
      <c r="AA924" s="534" t="s">
        <v>305</v>
      </c>
      <c r="AB924" s="535"/>
      <c r="AC924" s="535"/>
      <c r="AD924" s="535"/>
      <c r="AE924" s="535"/>
      <c r="AF924" s="535"/>
      <c r="AG924" s="535"/>
      <c r="AH924" s="535"/>
      <c r="AI924" s="535"/>
      <c r="AJ924" s="535"/>
      <c r="AK924" s="535"/>
      <c r="AL924" s="535"/>
      <c r="AM924" s="535"/>
      <c r="AN924" s="535"/>
      <c r="AO924" s="535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3"/>
      <c r="BG924" s="425"/>
      <c r="BH924" s="425"/>
    </row>
    <row r="925" spans="1:62" s="426" customFormat="1" ht="1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9"/>
      <c r="AT925" s="31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425"/>
      <c r="BH925" s="425"/>
    </row>
    <row r="926" spans="1:62" ht="18">
      <c r="A926" s="530" t="s">
        <v>49</v>
      </c>
      <c r="B926" s="536"/>
      <c r="C926" s="536"/>
      <c r="D926" s="535"/>
      <c r="E926" s="535"/>
      <c r="F926" s="535"/>
      <c r="G926" s="535"/>
      <c r="H926" s="535"/>
      <c r="I926" s="535"/>
      <c r="J926" s="535"/>
      <c r="K926" s="535"/>
      <c r="L926" s="535"/>
      <c r="M926" s="535"/>
      <c r="N926" s="535"/>
      <c r="O926" s="535"/>
      <c r="P926" s="535"/>
      <c r="Q926" s="535"/>
      <c r="R926" s="535"/>
      <c r="S926" s="535"/>
      <c r="T926" s="535"/>
      <c r="U926" s="535"/>
      <c r="V926" s="535"/>
      <c r="W926" s="535"/>
      <c r="X926" s="535"/>
      <c r="Y926" s="535"/>
      <c r="Z926" s="535"/>
      <c r="AA926" s="535"/>
      <c r="AB926" s="535"/>
      <c r="AC926" s="535"/>
      <c r="AD926" s="535"/>
      <c r="AE926" s="535"/>
      <c r="AF926" s="535"/>
      <c r="AG926" s="535"/>
      <c r="AH926" s="535"/>
      <c r="AI926" s="535"/>
      <c r="AJ926" s="535"/>
      <c r="AK926" s="535"/>
      <c r="AL926" s="535"/>
      <c r="AM926" s="535"/>
      <c r="AN926" s="535"/>
      <c r="AO926" s="535"/>
      <c r="AP926" s="31"/>
      <c r="AQ926" s="31"/>
      <c r="AR926" s="31"/>
      <c r="AS926" s="537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33"/>
      <c r="BG926" s="425"/>
      <c r="BH926" s="425"/>
    </row>
    <row r="927" spans="1:62" ht="14.25">
      <c r="A927" s="480" t="s">
        <v>41</v>
      </c>
      <c r="B927" s="538"/>
      <c r="C927" s="538"/>
      <c r="D927" s="538"/>
      <c r="E927" s="538"/>
      <c r="F927" s="538"/>
      <c r="G927" s="538"/>
      <c r="H927" s="538"/>
      <c r="I927" s="538"/>
      <c r="J927" s="538"/>
      <c r="K927" s="538"/>
      <c r="L927" s="538"/>
      <c r="M927" s="538"/>
      <c r="N927" s="535"/>
      <c r="O927" s="535"/>
      <c r="P927" s="535"/>
      <c r="Q927" s="535"/>
      <c r="R927" s="535"/>
      <c r="S927" s="535"/>
      <c r="T927" s="535"/>
      <c r="U927" s="535"/>
      <c r="V927" s="535"/>
      <c r="W927" s="535"/>
      <c r="X927" s="535"/>
      <c r="Y927" s="535"/>
      <c r="Z927" s="535"/>
      <c r="AA927" s="535"/>
      <c r="AB927" s="535"/>
      <c r="AC927" s="535"/>
      <c r="AD927" s="535"/>
      <c r="AE927" s="535"/>
      <c r="AF927" s="535"/>
      <c r="AG927" s="535"/>
      <c r="AH927" s="535"/>
      <c r="AI927" s="535"/>
      <c r="AJ927" s="535"/>
      <c r="AK927" s="535"/>
      <c r="AL927" s="535"/>
      <c r="AM927" s="535"/>
      <c r="AN927" s="535"/>
      <c r="AO927" s="535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3"/>
      <c r="BG927" s="425"/>
      <c r="BH927" s="425"/>
    </row>
    <row r="928" spans="1:62" ht="14.25">
      <c r="A928" s="480" t="s">
        <v>42</v>
      </c>
      <c r="B928" s="538"/>
      <c r="C928" s="538"/>
      <c r="D928" s="538"/>
      <c r="E928" s="538"/>
      <c r="F928" s="538"/>
      <c r="G928" s="538"/>
      <c r="H928" s="538"/>
      <c r="I928" s="538"/>
      <c r="J928" s="538"/>
      <c r="K928" s="538"/>
      <c r="L928" s="538"/>
      <c r="M928" s="538"/>
      <c r="N928" s="535"/>
      <c r="O928" s="535"/>
      <c r="P928" s="535"/>
      <c r="Q928" s="535"/>
      <c r="R928" s="535"/>
      <c r="S928" s="535"/>
      <c r="T928" s="535"/>
      <c r="U928" s="535"/>
      <c r="V928" s="535"/>
      <c r="W928" s="535"/>
      <c r="X928" s="535"/>
      <c r="Y928" s="535"/>
      <c r="Z928" s="535"/>
      <c r="AA928" s="535"/>
      <c r="AB928" s="535"/>
      <c r="AC928" s="535"/>
      <c r="AD928" s="535"/>
      <c r="AE928" s="535"/>
      <c r="AF928" s="535"/>
      <c r="AG928" s="535"/>
      <c r="AH928" s="535"/>
      <c r="AI928" s="535"/>
      <c r="AJ928" s="535"/>
      <c r="AK928" s="535"/>
      <c r="AL928" s="535"/>
      <c r="AM928" s="535"/>
      <c r="AN928" s="535"/>
      <c r="AO928" s="535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3"/>
      <c r="BG928" s="425"/>
      <c r="BH928" s="425"/>
    </row>
    <row r="929" spans="1:60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433"/>
      <c r="BH929" s="433"/>
    </row>
    <row r="930" spans="1:60" ht="27.75" customHeight="1">
      <c r="A930" s="1027"/>
      <c r="B930" s="1028"/>
      <c r="C930" s="1028"/>
      <c r="D930" s="1028"/>
      <c r="E930" s="1028"/>
      <c r="F930" s="1029"/>
      <c r="G930" s="1103" t="s">
        <v>1314</v>
      </c>
      <c r="H930" s="1071"/>
      <c r="I930" s="1375" t="s">
        <v>1320</v>
      </c>
      <c r="J930" s="1375"/>
      <c r="K930" s="1375"/>
      <c r="L930" s="1375"/>
      <c r="M930" s="1375"/>
      <c r="N930" s="1375"/>
      <c r="O930" s="1375"/>
      <c r="P930" s="1375"/>
      <c r="Q930" s="1375"/>
      <c r="R930" s="1375"/>
      <c r="S930" s="1375"/>
      <c r="T930" s="1375"/>
      <c r="U930" s="1375"/>
      <c r="V930" s="1375"/>
      <c r="W930" s="1375"/>
      <c r="X930" s="1375"/>
      <c r="Y930" s="1375"/>
      <c r="Z930" s="1375"/>
      <c r="AA930" s="1375"/>
      <c r="AB930" s="1375"/>
      <c r="AC930" s="1375"/>
      <c r="AD930" s="1375"/>
      <c r="AE930" s="1375"/>
      <c r="AF930" s="1375"/>
      <c r="AG930" s="1375"/>
      <c r="AH930" s="1375"/>
      <c r="AI930" s="1375"/>
      <c r="AJ930" s="1375"/>
      <c r="AK930" s="1375"/>
      <c r="AL930" s="1375"/>
      <c r="AM930" s="1133"/>
      <c r="AN930" s="978"/>
      <c r="AO930" s="978" t="s">
        <v>1330</v>
      </c>
      <c r="AP930" s="978"/>
      <c r="AQ930" s="978"/>
      <c r="AR930" s="1103"/>
      <c r="AS930" s="978"/>
      <c r="AT930" s="1147" t="s">
        <v>1331</v>
      </c>
      <c r="AU930" s="978" t="s">
        <v>1332</v>
      </c>
      <c r="AV930" s="107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433"/>
      <c r="BH930" s="433"/>
    </row>
    <row r="931" spans="1:60" ht="27.75" customHeight="1">
      <c r="A931" s="1030"/>
      <c r="B931" s="1031"/>
      <c r="C931" s="1031"/>
      <c r="D931" s="1031"/>
      <c r="E931" s="1031"/>
      <c r="F931" s="1032"/>
      <c r="G931" s="1104"/>
      <c r="H931" s="1072"/>
      <c r="I931" s="979" t="s">
        <v>1321</v>
      </c>
      <c r="J931" s="979" t="s">
        <v>1336</v>
      </c>
      <c r="K931" s="979" t="s">
        <v>1337</v>
      </c>
      <c r="L931" s="979" t="s">
        <v>1322</v>
      </c>
      <c r="M931" s="979"/>
      <c r="N931" s="1103" t="s">
        <v>1323</v>
      </c>
      <c r="O931" s="978" t="s">
        <v>412</v>
      </c>
      <c r="P931" s="978" t="s">
        <v>1467</v>
      </c>
      <c r="Q931" s="978" t="s">
        <v>1324</v>
      </c>
      <c r="R931" s="1071"/>
      <c r="S931" s="979" t="s">
        <v>1339</v>
      </c>
      <c r="T931" s="979" t="s">
        <v>1340</v>
      </c>
      <c r="U931" s="979" t="s">
        <v>1341</v>
      </c>
      <c r="V931" s="979" t="s">
        <v>1343</v>
      </c>
      <c r="W931" s="979" t="s">
        <v>1342</v>
      </c>
      <c r="X931" s="1103" t="s">
        <v>168</v>
      </c>
      <c r="Y931" s="978" t="s">
        <v>1325</v>
      </c>
      <c r="Z931" s="978" t="s">
        <v>1326</v>
      </c>
      <c r="AA931" s="978" t="s">
        <v>1327</v>
      </c>
      <c r="AB931" s="1071" t="s">
        <v>1328</v>
      </c>
      <c r="AC931" s="979" t="s">
        <v>1329</v>
      </c>
      <c r="AD931" s="979" t="s">
        <v>1334</v>
      </c>
      <c r="AE931" s="979" t="s">
        <v>1335</v>
      </c>
      <c r="AF931" s="979" t="s">
        <v>428</v>
      </c>
      <c r="AG931" s="979"/>
      <c r="AH931" s="1103"/>
      <c r="AI931" s="978" t="s">
        <v>225</v>
      </c>
      <c r="AJ931" s="978" t="s">
        <v>1551</v>
      </c>
      <c r="AK931" s="978"/>
      <c r="AL931" s="978"/>
      <c r="AM931" s="1134"/>
      <c r="AN931" s="979"/>
      <c r="AO931" s="979"/>
      <c r="AP931" s="979"/>
      <c r="AQ931" s="979"/>
      <c r="AR931" s="1104"/>
      <c r="AS931" s="979"/>
      <c r="AT931" s="1148"/>
      <c r="AU931" s="979"/>
      <c r="AV931" s="1072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433"/>
      <c r="BH931" s="433"/>
    </row>
    <row r="932" spans="1:60" ht="27.75" customHeight="1">
      <c r="A932" s="1030" t="s">
        <v>429</v>
      </c>
      <c r="B932" s="1031"/>
      <c r="C932" s="1031"/>
      <c r="D932" s="1031"/>
      <c r="E932" s="1031"/>
      <c r="F932" s="1032"/>
      <c r="G932" s="1104"/>
      <c r="H932" s="1072"/>
      <c r="I932" s="979"/>
      <c r="J932" s="979"/>
      <c r="K932" s="979"/>
      <c r="L932" s="979"/>
      <c r="M932" s="979"/>
      <c r="N932" s="1104"/>
      <c r="O932" s="979"/>
      <c r="P932" s="979"/>
      <c r="Q932" s="979"/>
      <c r="R932" s="1072"/>
      <c r="S932" s="979"/>
      <c r="T932" s="979"/>
      <c r="U932" s="979"/>
      <c r="V932" s="979"/>
      <c r="W932" s="979"/>
      <c r="X932" s="1104"/>
      <c r="Y932" s="979"/>
      <c r="Z932" s="979"/>
      <c r="AA932" s="979"/>
      <c r="AB932" s="1072"/>
      <c r="AC932" s="979"/>
      <c r="AD932" s="979"/>
      <c r="AE932" s="979"/>
      <c r="AF932" s="979"/>
      <c r="AG932" s="979"/>
      <c r="AH932" s="1104"/>
      <c r="AI932" s="979"/>
      <c r="AJ932" s="979"/>
      <c r="AK932" s="979"/>
      <c r="AL932" s="979"/>
      <c r="AM932" s="1134"/>
      <c r="AN932" s="979"/>
      <c r="AO932" s="979"/>
      <c r="AP932" s="979"/>
      <c r="AQ932" s="979"/>
      <c r="AR932" s="1104"/>
      <c r="AS932" s="979"/>
      <c r="AT932" s="1148"/>
      <c r="AU932" s="979"/>
      <c r="AV932" s="1072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433"/>
      <c r="BH932" s="433"/>
    </row>
    <row r="933" spans="1:60" ht="27.75" customHeight="1">
      <c r="A933" s="1037"/>
      <c r="B933" s="1038"/>
      <c r="C933" s="1038"/>
      <c r="D933" s="1038"/>
      <c r="E933" s="1038"/>
      <c r="F933" s="1039"/>
      <c r="G933" s="1104"/>
      <c r="H933" s="1072"/>
      <c r="I933" s="979"/>
      <c r="J933" s="979"/>
      <c r="K933" s="979"/>
      <c r="L933" s="979"/>
      <c r="M933" s="979"/>
      <c r="N933" s="1104"/>
      <c r="O933" s="979"/>
      <c r="P933" s="979"/>
      <c r="Q933" s="979"/>
      <c r="R933" s="1072"/>
      <c r="S933" s="979"/>
      <c r="T933" s="979"/>
      <c r="U933" s="979"/>
      <c r="V933" s="979"/>
      <c r="W933" s="979"/>
      <c r="X933" s="1104"/>
      <c r="Y933" s="979"/>
      <c r="Z933" s="979"/>
      <c r="AA933" s="979"/>
      <c r="AB933" s="1072"/>
      <c r="AC933" s="979"/>
      <c r="AD933" s="979"/>
      <c r="AE933" s="979"/>
      <c r="AF933" s="979"/>
      <c r="AG933" s="979"/>
      <c r="AH933" s="1104"/>
      <c r="AI933" s="979"/>
      <c r="AJ933" s="979"/>
      <c r="AK933" s="979"/>
      <c r="AL933" s="979"/>
      <c r="AM933" s="1134"/>
      <c r="AN933" s="979"/>
      <c r="AO933" s="979"/>
      <c r="AP933" s="979"/>
      <c r="AQ933" s="979"/>
      <c r="AR933" s="1104"/>
      <c r="AS933" s="979"/>
      <c r="AT933" s="1148"/>
      <c r="AU933" s="979"/>
      <c r="AV933" s="1072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433"/>
      <c r="BH933" s="433"/>
    </row>
    <row r="934" spans="1:60" ht="22.5" customHeight="1">
      <c r="A934" s="1040"/>
      <c r="B934" s="1041"/>
      <c r="C934" s="1041"/>
      <c r="D934" s="1041"/>
      <c r="E934" s="1041"/>
      <c r="F934" s="1042"/>
      <c r="G934" s="1105"/>
      <c r="H934" s="1073"/>
      <c r="I934" s="980"/>
      <c r="J934" s="980"/>
      <c r="K934" s="980"/>
      <c r="L934" s="980"/>
      <c r="M934" s="980"/>
      <c r="N934" s="1105"/>
      <c r="O934" s="980"/>
      <c r="P934" s="980"/>
      <c r="Q934" s="980"/>
      <c r="R934" s="1073"/>
      <c r="S934" s="980"/>
      <c r="T934" s="980"/>
      <c r="U934" s="980"/>
      <c r="V934" s="980"/>
      <c r="W934" s="980"/>
      <c r="X934" s="1105"/>
      <c r="Y934" s="980"/>
      <c r="Z934" s="980"/>
      <c r="AA934" s="980"/>
      <c r="AB934" s="1073"/>
      <c r="AC934" s="980"/>
      <c r="AD934" s="980"/>
      <c r="AE934" s="980"/>
      <c r="AF934" s="980"/>
      <c r="AG934" s="980"/>
      <c r="AH934" s="1105"/>
      <c r="AI934" s="980"/>
      <c r="AJ934" s="980"/>
      <c r="AK934" s="980"/>
      <c r="AL934" s="980"/>
      <c r="AM934" s="1135"/>
      <c r="AN934" s="980"/>
      <c r="AO934" s="980"/>
      <c r="AP934" s="980"/>
      <c r="AQ934" s="980"/>
      <c r="AR934" s="1105"/>
      <c r="AS934" s="980"/>
      <c r="AT934" s="1149"/>
      <c r="AU934" s="980"/>
      <c r="AV934" s="1073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433"/>
      <c r="BH934" s="433"/>
    </row>
    <row r="935" spans="1:60" ht="13.5" customHeight="1">
      <c r="A935" s="945">
        <v>1</v>
      </c>
      <c r="B935" s="945"/>
      <c r="C935" s="945"/>
      <c r="D935" s="945"/>
      <c r="E935" s="945"/>
      <c r="F935" s="945"/>
      <c r="G935" s="945">
        <v>2</v>
      </c>
      <c r="H935" s="945"/>
      <c r="I935" s="945">
        <v>3</v>
      </c>
      <c r="J935" s="945"/>
      <c r="K935" s="945"/>
      <c r="L935" s="945"/>
      <c r="M935" s="945"/>
      <c r="N935" s="945">
        <v>4</v>
      </c>
      <c r="O935" s="945"/>
      <c r="P935" s="945"/>
      <c r="Q935" s="945"/>
      <c r="R935" s="945"/>
      <c r="S935" s="945">
        <v>5</v>
      </c>
      <c r="T935" s="945"/>
      <c r="U935" s="945"/>
      <c r="V935" s="945"/>
      <c r="W935" s="945"/>
      <c r="X935" s="945">
        <v>6</v>
      </c>
      <c r="Y935" s="945"/>
      <c r="Z935" s="945"/>
      <c r="AA935" s="945"/>
      <c r="AB935" s="945"/>
      <c r="AC935" s="945">
        <v>7</v>
      </c>
      <c r="AD935" s="945"/>
      <c r="AE935" s="945"/>
      <c r="AF935" s="945"/>
      <c r="AG935" s="945"/>
      <c r="AH935" s="945">
        <v>8</v>
      </c>
      <c r="AI935" s="945"/>
      <c r="AJ935" s="945"/>
      <c r="AK935" s="945"/>
      <c r="AL935" s="1137"/>
      <c r="AM935" s="1136">
        <v>9</v>
      </c>
      <c r="AN935" s="945"/>
      <c r="AO935" s="945"/>
      <c r="AP935" s="945"/>
      <c r="AQ935" s="945"/>
      <c r="AR935" s="945">
        <v>10</v>
      </c>
      <c r="AS935" s="945"/>
      <c r="AT935" s="945"/>
      <c r="AU935" s="945"/>
      <c r="AV935" s="945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433"/>
      <c r="BH935" s="433"/>
    </row>
    <row r="936" spans="1:60" ht="18" customHeight="1">
      <c r="A936" s="973" t="str">
        <f>"Stanje na dan 31/12/"&amp;U1-2&amp;".godine"</f>
        <v>Stanje na dan 31/12/2010.godine</v>
      </c>
      <c r="B936" s="974"/>
      <c r="C936" s="974"/>
      <c r="D936" s="974"/>
      <c r="E936" s="974"/>
      <c r="F936" s="974"/>
      <c r="G936" s="945">
        <v>901</v>
      </c>
      <c r="H936" s="945"/>
      <c r="I936" s="946">
        <f>AF614*V923/100</f>
        <v>0</v>
      </c>
      <c r="J936" s="946"/>
      <c r="K936" s="946"/>
      <c r="L936" s="946"/>
      <c r="M936" s="946"/>
      <c r="N936" s="946">
        <f>AF626*V923/100</f>
        <v>0</v>
      </c>
      <c r="O936" s="946"/>
      <c r="P936" s="946"/>
      <c r="Q936" s="946"/>
      <c r="R936" s="946"/>
      <c r="S936" s="946"/>
      <c r="T936" s="946"/>
      <c r="U936" s="946"/>
      <c r="V936" s="946"/>
      <c r="W936" s="946"/>
      <c r="X936" s="946">
        <f>AF623*V923/100</f>
        <v>0</v>
      </c>
      <c r="Y936" s="946"/>
      <c r="Z936" s="946"/>
      <c r="AA936" s="946"/>
      <c r="AB936" s="946"/>
      <c r="AC936" s="946">
        <f>AH936-I936-N936-S936-X936</f>
        <v>0</v>
      </c>
      <c r="AD936" s="946"/>
      <c r="AE936" s="946"/>
      <c r="AF936" s="946"/>
      <c r="AG936" s="946"/>
      <c r="AH936" s="946">
        <f t="shared" ref="AH936:AH958" si="13">AR936-AM936</f>
        <v>0</v>
      </c>
      <c r="AI936" s="946"/>
      <c r="AJ936" s="946"/>
      <c r="AK936" s="946"/>
      <c r="AL936" s="1061"/>
      <c r="AM936" s="1079">
        <f>ROUND(AR936*UnosPod!V924/100,0)</f>
        <v>0</v>
      </c>
      <c r="AN936" s="946"/>
      <c r="AO936" s="946"/>
      <c r="AP936" s="946"/>
      <c r="AQ936" s="946"/>
      <c r="AR936" s="946">
        <f>AF613</f>
        <v>0</v>
      </c>
      <c r="AS936" s="946"/>
      <c r="AT936" s="946"/>
      <c r="AU936" s="946"/>
      <c r="AV936" s="946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433"/>
      <c r="BH936" s="433"/>
    </row>
    <row r="937" spans="1:60" ht="16.5" customHeight="1">
      <c r="A937" s="926" t="s">
        <v>1553</v>
      </c>
      <c r="B937" s="927"/>
      <c r="C937" s="927"/>
      <c r="D937" s="927"/>
      <c r="E937" s="927"/>
      <c r="F937" s="927"/>
      <c r="G937" s="945">
        <v>902</v>
      </c>
      <c r="H937" s="945"/>
      <c r="I937" s="921"/>
      <c r="J937" s="921"/>
      <c r="K937" s="921"/>
      <c r="L937" s="921"/>
      <c r="M937" s="921"/>
      <c r="N937" s="921"/>
      <c r="O937" s="921"/>
      <c r="P937" s="921"/>
      <c r="Q937" s="921"/>
      <c r="R937" s="921"/>
      <c r="S937" s="921"/>
      <c r="T937" s="921"/>
      <c r="U937" s="921"/>
      <c r="V937" s="921"/>
      <c r="W937" s="921"/>
      <c r="X937" s="921"/>
      <c r="Y937" s="921"/>
      <c r="Z937" s="921"/>
      <c r="AA937" s="921"/>
      <c r="AB937" s="921"/>
      <c r="AC937" s="921"/>
      <c r="AD937" s="921"/>
      <c r="AE937" s="921"/>
      <c r="AF937" s="921"/>
      <c r="AG937" s="921"/>
      <c r="AH937" s="1054">
        <f t="shared" si="13"/>
        <v>0</v>
      </c>
      <c r="AI937" s="1054"/>
      <c r="AJ937" s="1054"/>
      <c r="AK937" s="1054"/>
      <c r="AL937" s="1058"/>
      <c r="AM937" s="1060">
        <f>ROUND(AR937*UnosPod!V924/100,0)</f>
        <v>0</v>
      </c>
      <c r="AN937" s="1054"/>
      <c r="AO937" s="1054"/>
      <c r="AP937" s="1054"/>
      <c r="AQ937" s="1054"/>
      <c r="AR937" s="1054">
        <f>SUM(I937:AG937)</f>
        <v>0</v>
      </c>
      <c r="AS937" s="1054"/>
      <c r="AT937" s="1054"/>
      <c r="AU937" s="1054"/>
      <c r="AV937" s="1054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433"/>
      <c r="BH937" s="433"/>
    </row>
    <row r="938" spans="1:60" ht="16.5" customHeight="1">
      <c r="A938" s="926" t="s">
        <v>1319</v>
      </c>
      <c r="B938" s="927"/>
      <c r="C938" s="927"/>
      <c r="D938" s="927"/>
      <c r="E938" s="927"/>
      <c r="F938" s="927"/>
      <c r="G938" s="945">
        <v>903</v>
      </c>
      <c r="H938" s="945"/>
      <c r="I938" s="921"/>
      <c r="J938" s="921"/>
      <c r="K938" s="921"/>
      <c r="L938" s="921"/>
      <c r="M938" s="921"/>
      <c r="N938" s="921"/>
      <c r="O938" s="921"/>
      <c r="P938" s="921"/>
      <c r="Q938" s="921"/>
      <c r="R938" s="921"/>
      <c r="S938" s="921"/>
      <c r="T938" s="921"/>
      <c r="U938" s="921"/>
      <c r="V938" s="921"/>
      <c r="W938" s="921"/>
      <c r="X938" s="921"/>
      <c r="Y938" s="921"/>
      <c r="Z938" s="921"/>
      <c r="AA938" s="921"/>
      <c r="AB938" s="921"/>
      <c r="AC938" s="921"/>
      <c r="AD938" s="921"/>
      <c r="AE938" s="921"/>
      <c r="AF938" s="921"/>
      <c r="AG938" s="921"/>
      <c r="AH938" s="1054">
        <f t="shared" si="13"/>
        <v>0</v>
      </c>
      <c r="AI938" s="1054"/>
      <c r="AJ938" s="1054"/>
      <c r="AK938" s="1054"/>
      <c r="AL938" s="1058"/>
      <c r="AM938" s="1060">
        <f>ROUND(AR938*UnosPod!V924/100,0)</f>
        <v>0</v>
      </c>
      <c r="AN938" s="1054"/>
      <c r="AO938" s="1054"/>
      <c r="AP938" s="1054"/>
      <c r="AQ938" s="1054"/>
      <c r="AR938" s="1054">
        <f>SUM(I938:AG938)</f>
        <v>0</v>
      </c>
      <c r="AS938" s="1054"/>
      <c r="AT938" s="1054"/>
      <c r="AU938" s="1054"/>
      <c r="AV938" s="1054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433"/>
      <c r="BH938" s="433"/>
    </row>
    <row r="939" spans="1:60" ht="16.5" customHeight="1">
      <c r="A939" s="973" t="str">
        <f>"Ponovno stanje 31.12."&amp;U1-2&amp;".god."</f>
        <v>Ponovno stanje 31.12.2010.god.</v>
      </c>
      <c r="B939" s="974"/>
      <c r="C939" s="974"/>
      <c r="D939" s="974"/>
      <c r="E939" s="974"/>
      <c r="F939" s="974"/>
      <c r="G939" s="975">
        <v>904</v>
      </c>
      <c r="H939" s="975"/>
      <c r="I939" s="946">
        <f>I936+I937+I938</f>
        <v>0</v>
      </c>
      <c r="J939" s="946"/>
      <c r="K939" s="946"/>
      <c r="L939" s="946"/>
      <c r="M939" s="946"/>
      <c r="N939" s="946">
        <f>N936+N937+N938</f>
        <v>0</v>
      </c>
      <c r="O939" s="946"/>
      <c r="P939" s="946"/>
      <c r="Q939" s="946"/>
      <c r="R939" s="946"/>
      <c r="S939" s="946">
        <f>S936+S937+S938</f>
        <v>0</v>
      </c>
      <c r="T939" s="946"/>
      <c r="U939" s="946"/>
      <c r="V939" s="946"/>
      <c r="W939" s="946"/>
      <c r="X939" s="946">
        <f>X936+X937+X938</f>
        <v>0</v>
      </c>
      <c r="Y939" s="946"/>
      <c r="Z939" s="946"/>
      <c r="AA939" s="946"/>
      <c r="AB939" s="946"/>
      <c r="AC939" s="946">
        <f>AC936+AC937+AC938</f>
        <v>0</v>
      </c>
      <c r="AD939" s="946"/>
      <c r="AE939" s="946"/>
      <c r="AF939" s="946"/>
      <c r="AG939" s="946"/>
      <c r="AH939" s="946">
        <f t="shared" si="13"/>
        <v>0</v>
      </c>
      <c r="AI939" s="946"/>
      <c r="AJ939" s="946"/>
      <c r="AK939" s="946"/>
      <c r="AL939" s="1061"/>
      <c r="AM939" s="1079">
        <f>AM936+AM937+AM938</f>
        <v>0</v>
      </c>
      <c r="AN939" s="1059"/>
      <c r="AO939" s="1059"/>
      <c r="AP939" s="1059"/>
      <c r="AQ939" s="1059"/>
      <c r="AR939" s="946">
        <f>AR936+AR937+AR938</f>
        <v>0</v>
      </c>
      <c r="AS939" s="1059"/>
      <c r="AT939" s="1059"/>
      <c r="AU939" s="1059"/>
      <c r="AV939" s="1059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433"/>
      <c r="BH939" s="433"/>
    </row>
    <row r="940" spans="1:60" ht="18.75" customHeight="1">
      <c r="A940" s="926" t="s">
        <v>1554</v>
      </c>
      <c r="B940" s="927"/>
      <c r="C940" s="927"/>
      <c r="D940" s="927"/>
      <c r="E940" s="927"/>
      <c r="F940" s="927"/>
      <c r="G940" s="945">
        <v>905</v>
      </c>
      <c r="H940" s="945"/>
      <c r="I940" s="921"/>
      <c r="J940" s="921"/>
      <c r="K940" s="921"/>
      <c r="L940" s="921"/>
      <c r="M940" s="921"/>
      <c r="N940" s="921">
        <f>AH940</f>
        <v>0</v>
      </c>
      <c r="O940" s="921"/>
      <c r="P940" s="921"/>
      <c r="Q940" s="921"/>
      <c r="R940" s="921"/>
      <c r="S940" s="921"/>
      <c r="T940" s="921"/>
      <c r="U940" s="921"/>
      <c r="V940" s="921"/>
      <c r="W940" s="921"/>
      <c r="X940" s="921"/>
      <c r="Y940" s="921"/>
      <c r="Z940" s="921"/>
      <c r="AA940" s="921"/>
      <c r="AB940" s="921"/>
      <c r="AC940" s="921"/>
      <c r="AD940" s="921"/>
      <c r="AE940" s="921"/>
      <c r="AF940" s="921"/>
      <c r="AG940" s="921"/>
      <c r="AH940" s="1054">
        <f t="shared" si="13"/>
        <v>0</v>
      </c>
      <c r="AI940" s="1054"/>
      <c r="AJ940" s="1054"/>
      <c r="AK940" s="1054"/>
      <c r="AL940" s="1058"/>
      <c r="AM940" s="1060">
        <f>ROUND(AR940*UnosPod!V924/100,0)</f>
        <v>0</v>
      </c>
      <c r="AN940" s="1054"/>
      <c r="AO940" s="1054"/>
      <c r="AP940" s="1054"/>
      <c r="AQ940" s="1054"/>
      <c r="AR940" s="1054">
        <f>B.Stanja!AY115</f>
        <v>0</v>
      </c>
      <c r="AS940" s="1054"/>
      <c r="AT940" s="1054"/>
      <c r="AU940" s="1054"/>
      <c r="AV940" s="1054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433"/>
      <c r="BH940" s="433"/>
    </row>
    <row r="941" spans="1:60" ht="28.5" customHeight="1">
      <c r="A941" s="918" t="s">
        <v>1555</v>
      </c>
      <c r="B941" s="919"/>
      <c r="C941" s="919"/>
      <c r="D941" s="919"/>
      <c r="E941" s="919"/>
      <c r="F941" s="920"/>
      <c r="G941" s="945">
        <v>906</v>
      </c>
      <c r="H941" s="945"/>
      <c r="I941" s="921"/>
      <c r="J941" s="921"/>
      <c r="K941" s="921"/>
      <c r="L941" s="921"/>
      <c r="M941" s="921"/>
      <c r="N941" s="921"/>
      <c r="O941" s="921"/>
      <c r="P941" s="921"/>
      <c r="Q941" s="921"/>
      <c r="R941" s="921"/>
      <c r="S941" s="921">
        <f>AH941</f>
        <v>0</v>
      </c>
      <c r="T941" s="921"/>
      <c r="U941" s="921"/>
      <c r="V941" s="921"/>
      <c r="W941" s="921"/>
      <c r="X941" s="921"/>
      <c r="Y941" s="921"/>
      <c r="Z941" s="921"/>
      <c r="AA941" s="921"/>
      <c r="AB941" s="921"/>
      <c r="AC941" s="921"/>
      <c r="AD941" s="921"/>
      <c r="AE941" s="921"/>
      <c r="AF941" s="921"/>
      <c r="AG941" s="921"/>
      <c r="AH941" s="1054">
        <f t="shared" si="13"/>
        <v>0</v>
      </c>
      <c r="AI941" s="1054"/>
      <c r="AJ941" s="1054"/>
      <c r="AK941" s="1054"/>
      <c r="AL941" s="1058"/>
      <c r="AM941" s="1060">
        <f>ROUND(AR941*UnosPod!V924/100,0)</f>
        <v>0</v>
      </c>
      <c r="AN941" s="1054"/>
      <c r="AO941" s="1054"/>
      <c r="AP941" s="1054"/>
      <c r="AQ941" s="1054"/>
      <c r="AR941" s="1054">
        <f>B.Stanja!AY116-B.Stanja!AY117</f>
        <v>0</v>
      </c>
      <c r="AS941" s="1054"/>
      <c r="AT941" s="1054"/>
      <c r="AU941" s="1054"/>
      <c r="AV941" s="1054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433"/>
      <c r="BH941" s="433"/>
    </row>
    <row r="942" spans="1:60" ht="24.75" customHeight="1">
      <c r="A942" s="918" t="s">
        <v>1556</v>
      </c>
      <c r="B942" s="919"/>
      <c r="C942" s="919"/>
      <c r="D942" s="919"/>
      <c r="E942" s="919"/>
      <c r="F942" s="920"/>
      <c r="G942" s="945">
        <v>907</v>
      </c>
      <c r="H942" s="945"/>
      <c r="I942" s="921"/>
      <c r="J942" s="921"/>
      <c r="K942" s="921"/>
      <c r="L942" s="921"/>
      <c r="M942" s="921"/>
      <c r="N942" s="921"/>
      <c r="O942" s="921"/>
      <c r="P942" s="921"/>
      <c r="Q942" s="921"/>
      <c r="R942" s="921"/>
      <c r="S942" s="921"/>
      <c r="T942" s="921"/>
      <c r="U942" s="921"/>
      <c r="V942" s="921"/>
      <c r="W942" s="921"/>
      <c r="X942" s="921">
        <f>AH942</f>
        <v>0</v>
      </c>
      <c r="Y942" s="921"/>
      <c r="Z942" s="921"/>
      <c r="AA942" s="921"/>
      <c r="AB942" s="921"/>
      <c r="AC942" s="921"/>
      <c r="AD942" s="921"/>
      <c r="AE942" s="921"/>
      <c r="AF942" s="921"/>
      <c r="AG942" s="921"/>
      <c r="AH942" s="1054">
        <f t="shared" si="13"/>
        <v>0</v>
      </c>
      <c r="AI942" s="1054"/>
      <c r="AJ942" s="1054"/>
      <c r="AK942" s="1054"/>
      <c r="AL942" s="1058"/>
      <c r="AM942" s="1060">
        <f>ROUND(AR942*UnosPod!V924/100,0)</f>
        <v>0</v>
      </c>
      <c r="AN942" s="1054"/>
      <c r="AO942" s="1054"/>
      <c r="AP942" s="1054"/>
      <c r="AQ942" s="1054"/>
      <c r="AR942" s="1054">
        <v>0</v>
      </c>
      <c r="AS942" s="1054"/>
      <c r="AT942" s="1054"/>
      <c r="AU942" s="1054"/>
      <c r="AV942" s="1054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433"/>
      <c r="BH942" s="433"/>
    </row>
    <row r="943" spans="1:60" ht="18.75" customHeight="1">
      <c r="A943" s="918" t="str">
        <f>"Neto dobit (gubitak) "&amp;U1-1&amp;".god."</f>
        <v>Neto dobit (gubitak) 2011.god.</v>
      </c>
      <c r="B943" s="919"/>
      <c r="C943" s="919"/>
      <c r="D943" s="919"/>
      <c r="E943" s="919"/>
      <c r="F943" s="920"/>
      <c r="G943" s="945">
        <v>908</v>
      </c>
      <c r="H943" s="945"/>
      <c r="I943" s="921"/>
      <c r="J943" s="921"/>
      <c r="K943" s="921"/>
      <c r="L943" s="921"/>
      <c r="M943" s="921"/>
      <c r="N943" s="921"/>
      <c r="O943" s="921"/>
      <c r="P943" s="921"/>
      <c r="Q943" s="921"/>
      <c r="R943" s="921"/>
      <c r="S943" s="921"/>
      <c r="T943" s="921"/>
      <c r="U943" s="921"/>
      <c r="V943" s="921"/>
      <c r="W943" s="921"/>
      <c r="X943" s="921"/>
      <c r="Y943" s="921"/>
      <c r="Z943" s="921"/>
      <c r="AA943" s="921"/>
      <c r="AB943" s="921"/>
      <c r="AC943" s="921">
        <f>AH943</f>
        <v>-75401</v>
      </c>
      <c r="AD943" s="921"/>
      <c r="AE943" s="921"/>
      <c r="AF943" s="921"/>
      <c r="AG943" s="921"/>
      <c r="AH943" s="1054">
        <f t="shared" si="13"/>
        <v>-75401</v>
      </c>
      <c r="AI943" s="1054"/>
      <c r="AJ943" s="1054"/>
      <c r="AK943" s="1054"/>
      <c r="AL943" s="1058"/>
      <c r="AM943" s="1060">
        <f>ROUND(AR943*UnosPod!V924/100,0)</f>
        <v>0</v>
      </c>
      <c r="AN943" s="1054"/>
      <c r="AO943" s="1054"/>
      <c r="AP943" s="1054"/>
      <c r="AQ943" s="1054"/>
      <c r="AR943" s="1054">
        <f>B.Uspjeha!AO166-B.Uspjeha!AO167</f>
        <v>-75401</v>
      </c>
      <c r="AS943" s="1054"/>
      <c r="AT943" s="1054"/>
      <c r="AU943" s="1054"/>
      <c r="AV943" s="1054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433"/>
      <c r="BH943" s="433"/>
    </row>
    <row r="944" spans="1:60" ht="26.25" customHeight="1">
      <c r="A944" s="918" t="s">
        <v>1347</v>
      </c>
      <c r="B944" s="919"/>
      <c r="C944" s="919"/>
      <c r="D944" s="919"/>
      <c r="E944" s="919"/>
      <c r="F944" s="920"/>
      <c r="G944" s="945">
        <v>909</v>
      </c>
      <c r="H944" s="945"/>
      <c r="I944" s="921"/>
      <c r="J944" s="921"/>
      <c r="K944" s="921"/>
      <c r="L944" s="921"/>
      <c r="M944" s="921"/>
      <c r="N944" s="921"/>
      <c r="O944" s="921"/>
      <c r="P944" s="921"/>
      <c r="Q944" s="921"/>
      <c r="R944" s="921"/>
      <c r="S944" s="921"/>
      <c r="T944" s="921"/>
      <c r="U944" s="921"/>
      <c r="V944" s="921"/>
      <c r="W944" s="921"/>
      <c r="X944" s="921"/>
      <c r="Y944" s="921"/>
      <c r="Z944" s="921"/>
      <c r="AA944" s="921"/>
      <c r="AB944" s="921"/>
      <c r="AC944" s="921">
        <f>AH944</f>
        <v>0</v>
      </c>
      <c r="AD944" s="921"/>
      <c r="AE944" s="921"/>
      <c r="AF944" s="921"/>
      <c r="AG944" s="921"/>
      <c r="AH944" s="1054">
        <f t="shared" si="13"/>
        <v>0</v>
      </c>
      <c r="AI944" s="1054"/>
      <c r="AJ944" s="1054"/>
      <c r="AK944" s="1054"/>
      <c r="AL944" s="1058"/>
      <c r="AM944" s="1060">
        <f>ROUND(AR944*UnosPod!V924/100,0)</f>
        <v>0</v>
      </c>
      <c r="AN944" s="1054"/>
      <c r="AO944" s="1054"/>
      <c r="AP944" s="1054"/>
      <c r="AQ944" s="1054"/>
      <c r="AR944" s="1054">
        <f>B.Uspjeha!AO173-B.Uspjeha!AO182</f>
        <v>0</v>
      </c>
      <c r="AS944" s="1054"/>
      <c r="AT944" s="1054"/>
      <c r="AU944" s="1054"/>
      <c r="AV944" s="1054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433"/>
      <c r="BH944" s="433"/>
    </row>
    <row r="945" spans="1:60" ht="24.75" customHeight="1">
      <c r="A945" s="918" t="s">
        <v>1348</v>
      </c>
      <c r="B945" s="919"/>
      <c r="C945" s="919"/>
      <c r="D945" s="919"/>
      <c r="E945" s="919"/>
      <c r="F945" s="920"/>
      <c r="G945" s="945">
        <v>910</v>
      </c>
      <c r="H945" s="945"/>
      <c r="I945" s="921"/>
      <c r="J945" s="921"/>
      <c r="K945" s="921"/>
      <c r="L945" s="921"/>
      <c r="M945" s="921"/>
      <c r="N945" s="921"/>
      <c r="O945" s="921"/>
      <c r="P945" s="921"/>
      <c r="Q945" s="921"/>
      <c r="R945" s="921"/>
      <c r="S945" s="921"/>
      <c r="T945" s="921"/>
      <c r="U945" s="921"/>
      <c r="V945" s="921"/>
      <c r="W945" s="921"/>
      <c r="X945" s="921"/>
      <c r="Y945" s="921"/>
      <c r="Z945" s="921"/>
      <c r="AA945" s="921"/>
      <c r="AB945" s="921"/>
      <c r="AC945" s="921">
        <f>AH945</f>
        <v>0</v>
      </c>
      <c r="AD945" s="921"/>
      <c r="AE945" s="921"/>
      <c r="AF945" s="921"/>
      <c r="AG945" s="921"/>
      <c r="AH945" s="1054">
        <f t="shared" si="13"/>
        <v>0</v>
      </c>
      <c r="AI945" s="1054"/>
      <c r="AJ945" s="1054"/>
      <c r="AK945" s="1054"/>
      <c r="AL945" s="1058"/>
      <c r="AM945" s="1060">
        <v>0</v>
      </c>
      <c r="AN945" s="1080"/>
      <c r="AO945" s="1080"/>
      <c r="AP945" s="1080"/>
      <c r="AQ945" s="1080"/>
      <c r="AR945" s="1054">
        <f>(AR947-AR946-AR944-AR943-AR942-AR941-AR940-AR936)*-1</f>
        <v>0</v>
      </c>
      <c r="AS945" s="1054"/>
      <c r="AT945" s="1054"/>
      <c r="AU945" s="1054"/>
      <c r="AV945" s="1054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433"/>
      <c r="BH945" s="433"/>
    </row>
    <row r="946" spans="1:60" ht="39" customHeight="1">
      <c r="A946" s="918" t="s">
        <v>1552</v>
      </c>
      <c r="B946" s="919"/>
      <c r="C946" s="919"/>
      <c r="D946" s="919"/>
      <c r="E946" s="919"/>
      <c r="F946" s="920"/>
      <c r="G946" s="1142">
        <v>911</v>
      </c>
      <c r="H946" s="1142"/>
      <c r="I946" s="921">
        <f>I947-I939</f>
        <v>400000</v>
      </c>
      <c r="J946" s="921"/>
      <c r="K946" s="921"/>
      <c r="L946" s="921"/>
      <c r="M946" s="921"/>
      <c r="N946" s="921"/>
      <c r="O946" s="921"/>
      <c r="P946" s="921"/>
      <c r="Q946" s="921"/>
      <c r="R946" s="921"/>
      <c r="S946" s="921"/>
      <c r="T946" s="921"/>
      <c r="U946" s="921"/>
      <c r="V946" s="921"/>
      <c r="W946" s="921"/>
      <c r="X946" s="921"/>
      <c r="Y946" s="921"/>
      <c r="Z946" s="921"/>
      <c r="AA946" s="921"/>
      <c r="AB946" s="921"/>
      <c r="AC946" s="921"/>
      <c r="AD946" s="921"/>
      <c r="AE946" s="921"/>
      <c r="AF946" s="921"/>
      <c r="AG946" s="921"/>
      <c r="AH946" s="1054">
        <f t="shared" si="13"/>
        <v>400000</v>
      </c>
      <c r="AI946" s="1054"/>
      <c r="AJ946" s="1054"/>
      <c r="AK946" s="1054"/>
      <c r="AL946" s="1058"/>
      <c r="AM946" s="1060">
        <f>ROUND(AR946*UnosPod!V924/100,0)</f>
        <v>0</v>
      </c>
      <c r="AN946" s="1054"/>
      <c r="AO946" s="1054"/>
      <c r="AP946" s="1054"/>
      <c r="AQ946" s="1054"/>
      <c r="AR946" s="1054">
        <f>I946/UnosPod!V923*100</f>
        <v>400000</v>
      </c>
      <c r="AS946" s="1080"/>
      <c r="AT946" s="1080"/>
      <c r="AU946" s="1080"/>
      <c r="AV946" s="1080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433"/>
      <c r="BH946" s="433"/>
    </row>
    <row r="947" spans="1:60" ht="16.5" customHeight="1">
      <c r="A947" s="923" t="str">
        <f>"Stanje na dan 31/12/"&amp;U1-1&amp;".godine"</f>
        <v>Stanje na dan 31/12/2011.godine</v>
      </c>
      <c r="B947" s="924"/>
      <c r="C947" s="924"/>
      <c r="D947" s="924"/>
      <c r="E947" s="924"/>
      <c r="F947" s="925"/>
      <c r="G947" s="975">
        <v>912</v>
      </c>
      <c r="H947" s="975"/>
      <c r="I947" s="946">
        <f>B.Stanja!AY103*UnosPod!V923/100</f>
        <v>400000</v>
      </c>
      <c r="J947" s="946"/>
      <c r="K947" s="946"/>
      <c r="L947" s="946"/>
      <c r="M947" s="946"/>
      <c r="N947" s="946">
        <f>B.Stanja!AY115*UnosPod!V923/100</f>
        <v>0</v>
      </c>
      <c r="O947" s="946"/>
      <c r="P947" s="946"/>
      <c r="Q947" s="946"/>
      <c r="R947" s="946"/>
      <c r="S947" s="946">
        <f>(B.Stanja!AY116-B.Stanja!AY117)*UnosPod!V923/100</f>
        <v>0</v>
      </c>
      <c r="T947" s="946"/>
      <c r="U947" s="946"/>
      <c r="V947" s="946"/>
      <c r="W947" s="946"/>
      <c r="X947" s="946">
        <f>B.Stanja!AY112*UnosPod!V923/100</f>
        <v>0</v>
      </c>
      <c r="Y947" s="946"/>
      <c r="Z947" s="946"/>
      <c r="AA947" s="946"/>
      <c r="AB947" s="946"/>
      <c r="AC947" s="946">
        <f>(B.Stanja!AY118-(B.Stanja!AY123+B.Stanja!AY91))*UnosPod!V923/100</f>
        <v>-75401</v>
      </c>
      <c r="AD947" s="946"/>
      <c r="AE947" s="946"/>
      <c r="AF947" s="946"/>
      <c r="AG947" s="946"/>
      <c r="AH947" s="946">
        <f t="shared" si="13"/>
        <v>324599</v>
      </c>
      <c r="AI947" s="946"/>
      <c r="AJ947" s="946"/>
      <c r="AK947" s="946"/>
      <c r="AL947" s="1061"/>
      <c r="AM947" s="1079">
        <f>ROUND(AR947*UnosPod!V924/100,0)</f>
        <v>0</v>
      </c>
      <c r="AN947" s="946"/>
      <c r="AO947" s="946"/>
      <c r="AP947" s="946"/>
      <c r="AQ947" s="946"/>
      <c r="AR947" s="946">
        <f>B.Stanja!AY102-B.Stanja!AY91</f>
        <v>324599</v>
      </c>
      <c r="AS947" s="946"/>
      <c r="AT947" s="946"/>
      <c r="AU947" s="946"/>
      <c r="AV947" s="946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433"/>
      <c r="BH947" s="433"/>
    </row>
    <row r="948" spans="1:60" ht="16.5" customHeight="1">
      <c r="A948" s="926" t="s">
        <v>1553</v>
      </c>
      <c r="B948" s="927"/>
      <c r="C948" s="927"/>
      <c r="D948" s="927"/>
      <c r="E948" s="927"/>
      <c r="F948" s="927"/>
      <c r="G948" s="945">
        <v>913</v>
      </c>
      <c r="H948" s="945"/>
      <c r="I948" s="921"/>
      <c r="J948" s="921"/>
      <c r="K948" s="921"/>
      <c r="L948" s="921"/>
      <c r="M948" s="921"/>
      <c r="N948" s="921"/>
      <c r="O948" s="921"/>
      <c r="P948" s="921"/>
      <c r="Q948" s="921"/>
      <c r="R948" s="921"/>
      <c r="S948" s="921"/>
      <c r="T948" s="921"/>
      <c r="U948" s="921"/>
      <c r="V948" s="921"/>
      <c r="W948" s="921"/>
      <c r="X948" s="921"/>
      <c r="Y948" s="921"/>
      <c r="Z948" s="921"/>
      <c r="AA948" s="921"/>
      <c r="AB948" s="921"/>
      <c r="AC948" s="921"/>
      <c r="AD948" s="921"/>
      <c r="AE948" s="921"/>
      <c r="AF948" s="921"/>
      <c r="AG948" s="921"/>
      <c r="AH948" s="1054">
        <f t="shared" si="13"/>
        <v>0</v>
      </c>
      <c r="AI948" s="1054"/>
      <c r="AJ948" s="1054"/>
      <c r="AK948" s="1054"/>
      <c r="AL948" s="1058"/>
      <c r="AM948" s="1060">
        <f>ROUND(AR948*UnosPod!V924/100,0)</f>
        <v>0</v>
      </c>
      <c r="AN948" s="1054"/>
      <c r="AO948" s="1054"/>
      <c r="AP948" s="1054"/>
      <c r="AQ948" s="1054"/>
      <c r="AR948" s="1054">
        <f>SUM(I948:AG948)</f>
        <v>0</v>
      </c>
      <c r="AS948" s="1054"/>
      <c r="AT948" s="1054"/>
      <c r="AU948" s="1054"/>
      <c r="AV948" s="1054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433"/>
      <c r="BH948" s="433"/>
    </row>
    <row r="949" spans="1:60" ht="16.5" customHeight="1">
      <c r="A949" s="926" t="s">
        <v>1319</v>
      </c>
      <c r="B949" s="927"/>
      <c r="C949" s="927"/>
      <c r="D949" s="927"/>
      <c r="E949" s="927"/>
      <c r="F949" s="927"/>
      <c r="G949" s="945">
        <v>914</v>
      </c>
      <c r="H949" s="945"/>
      <c r="I949" s="921"/>
      <c r="J949" s="921"/>
      <c r="K949" s="921"/>
      <c r="L949" s="921"/>
      <c r="M949" s="921"/>
      <c r="N949" s="921"/>
      <c r="O949" s="921"/>
      <c r="P949" s="921"/>
      <c r="Q949" s="921"/>
      <c r="R949" s="921"/>
      <c r="S949" s="921"/>
      <c r="T949" s="921"/>
      <c r="U949" s="921"/>
      <c r="V949" s="921"/>
      <c r="W949" s="921"/>
      <c r="X949" s="921"/>
      <c r="Y949" s="921"/>
      <c r="Z949" s="921"/>
      <c r="AA949" s="921"/>
      <c r="AB949" s="921"/>
      <c r="AC949" s="921"/>
      <c r="AD949" s="921"/>
      <c r="AE949" s="921"/>
      <c r="AF949" s="921"/>
      <c r="AG949" s="921"/>
      <c r="AH949" s="1054">
        <f t="shared" si="13"/>
        <v>0</v>
      </c>
      <c r="AI949" s="1054"/>
      <c r="AJ949" s="1054"/>
      <c r="AK949" s="1054"/>
      <c r="AL949" s="1058"/>
      <c r="AM949" s="1060">
        <f>ROUND(AR949*UnosPod!V924/100,0)</f>
        <v>0</v>
      </c>
      <c r="AN949" s="1054"/>
      <c r="AO949" s="1054"/>
      <c r="AP949" s="1054"/>
      <c r="AQ949" s="1054"/>
      <c r="AR949" s="1054">
        <f>SUM(I949:AG949)</f>
        <v>0</v>
      </c>
      <c r="AS949" s="1054"/>
      <c r="AT949" s="1054"/>
      <c r="AU949" s="1054"/>
      <c r="AV949" s="1054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433"/>
      <c r="BH949" s="433"/>
    </row>
    <row r="950" spans="1:60" ht="16.5" customHeight="1">
      <c r="A950" s="923" t="str">
        <f>"Ponovno stanje 31/12/"&amp;U1-1&amp;".god."</f>
        <v>Ponovno stanje 31/12/2011.god.</v>
      </c>
      <c r="B950" s="924"/>
      <c r="C950" s="924"/>
      <c r="D950" s="924"/>
      <c r="E950" s="924"/>
      <c r="F950" s="925"/>
      <c r="G950" s="975">
        <v>915</v>
      </c>
      <c r="H950" s="975"/>
      <c r="I950" s="946">
        <f>I947+I948+I949</f>
        <v>400000</v>
      </c>
      <c r="J950" s="946"/>
      <c r="K950" s="946"/>
      <c r="L950" s="946"/>
      <c r="M950" s="946"/>
      <c r="N950" s="946">
        <f>N947+N948+N949</f>
        <v>0</v>
      </c>
      <c r="O950" s="946"/>
      <c r="P950" s="946"/>
      <c r="Q950" s="946"/>
      <c r="R950" s="946"/>
      <c r="S950" s="946">
        <f>S947+S948+S949</f>
        <v>0</v>
      </c>
      <c r="T950" s="946"/>
      <c r="U950" s="946"/>
      <c r="V950" s="946"/>
      <c r="W950" s="946"/>
      <c r="X950" s="946">
        <f>X947+X948+X949</f>
        <v>0</v>
      </c>
      <c r="Y950" s="946"/>
      <c r="Z950" s="946"/>
      <c r="AA950" s="946"/>
      <c r="AB950" s="946"/>
      <c r="AC950" s="946">
        <f>AC947+AC948+AC949</f>
        <v>-75401</v>
      </c>
      <c r="AD950" s="946"/>
      <c r="AE950" s="946"/>
      <c r="AF950" s="946"/>
      <c r="AG950" s="946"/>
      <c r="AH950" s="946">
        <f t="shared" si="13"/>
        <v>324599</v>
      </c>
      <c r="AI950" s="946"/>
      <c r="AJ950" s="946"/>
      <c r="AK950" s="946"/>
      <c r="AL950" s="1061"/>
      <c r="AM950" s="1079">
        <f>AM947+AM948+AM949</f>
        <v>0</v>
      </c>
      <c r="AN950" s="946"/>
      <c r="AO950" s="946"/>
      <c r="AP950" s="946"/>
      <c r="AQ950" s="946"/>
      <c r="AR950" s="946">
        <f>AR947+AR948+AR949</f>
        <v>324599</v>
      </c>
      <c r="AS950" s="1059"/>
      <c r="AT950" s="1059"/>
      <c r="AU950" s="1059"/>
      <c r="AV950" s="1059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433"/>
      <c r="BH950" s="433"/>
    </row>
    <row r="951" spans="1:60" ht="18" customHeight="1">
      <c r="A951" s="926" t="s">
        <v>1554</v>
      </c>
      <c r="B951" s="927"/>
      <c r="C951" s="927"/>
      <c r="D951" s="927"/>
      <c r="E951" s="927"/>
      <c r="F951" s="927"/>
      <c r="G951" s="945">
        <v>916</v>
      </c>
      <c r="H951" s="945"/>
      <c r="I951" s="921"/>
      <c r="J951" s="921"/>
      <c r="K951" s="921"/>
      <c r="L951" s="921"/>
      <c r="M951" s="921"/>
      <c r="N951" s="921">
        <f>AH951</f>
        <v>0</v>
      </c>
      <c r="O951" s="921"/>
      <c r="P951" s="921"/>
      <c r="Q951" s="921"/>
      <c r="R951" s="921"/>
      <c r="S951" s="921"/>
      <c r="T951" s="921"/>
      <c r="U951" s="921"/>
      <c r="V951" s="921"/>
      <c r="W951" s="921"/>
      <c r="X951" s="921"/>
      <c r="Y951" s="921"/>
      <c r="Z951" s="921"/>
      <c r="AA951" s="921"/>
      <c r="AB951" s="921"/>
      <c r="AC951" s="921"/>
      <c r="AD951" s="921"/>
      <c r="AE951" s="921"/>
      <c r="AF951" s="921"/>
      <c r="AG951" s="921"/>
      <c r="AH951" s="1054">
        <f t="shared" si="13"/>
        <v>0</v>
      </c>
      <c r="AI951" s="1054"/>
      <c r="AJ951" s="1054"/>
      <c r="AK951" s="1054"/>
      <c r="AL951" s="1058"/>
      <c r="AM951" s="1060">
        <f>ROUND(AR951*UnosPod!V924/100,0)</f>
        <v>0</v>
      </c>
      <c r="AN951" s="1054"/>
      <c r="AO951" s="1054"/>
      <c r="AP951" s="1054"/>
      <c r="AQ951" s="1054"/>
      <c r="AR951" s="1054">
        <f>B.Stanja!AR115-B.Stanja!AY115</f>
        <v>0</v>
      </c>
      <c r="AS951" s="1054"/>
      <c r="AT951" s="1054"/>
      <c r="AU951" s="1054"/>
      <c r="AV951" s="1054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433"/>
      <c r="BH951" s="433"/>
    </row>
    <row r="952" spans="1:60" ht="27.75" customHeight="1">
      <c r="A952" s="918" t="s">
        <v>1555</v>
      </c>
      <c r="B952" s="919"/>
      <c r="C952" s="919"/>
      <c r="D952" s="919"/>
      <c r="E952" s="919"/>
      <c r="F952" s="920"/>
      <c r="G952" s="945">
        <v>917</v>
      </c>
      <c r="H952" s="945"/>
      <c r="I952" s="921"/>
      <c r="J952" s="921"/>
      <c r="K952" s="921"/>
      <c r="L952" s="921"/>
      <c r="M952" s="921"/>
      <c r="N952" s="921"/>
      <c r="O952" s="921"/>
      <c r="P952" s="921"/>
      <c r="Q952" s="921"/>
      <c r="R952" s="921"/>
      <c r="S952" s="921">
        <f>AH952</f>
        <v>0</v>
      </c>
      <c r="T952" s="921"/>
      <c r="U952" s="921"/>
      <c r="V952" s="921"/>
      <c r="W952" s="921"/>
      <c r="X952" s="921"/>
      <c r="Y952" s="921"/>
      <c r="Z952" s="921"/>
      <c r="AA952" s="921"/>
      <c r="AB952" s="921"/>
      <c r="AC952" s="921"/>
      <c r="AD952" s="921"/>
      <c r="AE952" s="921"/>
      <c r="AF952" s="921"/>
      <c r="AG952" s="921"/>
      <c r="AH952" s="1054">
        <f t="shared" si="13"/>
        <v>0</v>
      </c>
      <c r="AI952" s="1054"/>
      <c r="AJ952" s="1054"/>
      <c r="AK952" s="1054"/>
      <c r="AL952" s="1058"/>
      <c r="AM952" s="1060">
        <f>ROUND(AR952*UnosPod!V924/100,0)</f>
        <v>0</v>
      </c>
      <c r="AN952" s="1054"/>
      <c r="AO952" s="1054"/>
      <c r="AP952" s="1054"/>
      <c r="AQ952" s="1054"/>
      <c r="AR952" s="1054">
        <f>B.Stanja!AR116-B.Stanja!AR117</f>
        <v>0</v>
      </c>
      <c r="AS952" s="1054"/>
      <c r="AT952" s="1054"/>
      <c r="AU952" s="1054"/>
      <c r="AV952" s="1054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433"/>
      <c r="BH952" s="433"/>
    </row>
    <row r="953" spans="1:60" ht="27.75" customHeight="1">
      <c r="A953" s="918" t="s">
        <v>1556</v>
      </c>
      <c r="B953" s="919"/>
      <c r="C953" s="919"/>
      <c r="D953" s="919"/>
      <c r="E953" s="919"/>
      <c r="F953" s="920"/>
      <c r="G953" s="945">
        <v>918</v>
      </c>
      <c r="H953" s="945"/>
      <c r="I953" s="921"/>
      <c r="J953" s="921"/>
      <c r="K953" s="921"/>
      <c r="L953" s="921"/>
      <c r="M953" s="921"/>
      <c r="N953" s="921"/>
      <c r="O953" s="921"/>
      <c r="P953" s="921"/>
      <c r="Q953" s="921"/>
      <c r="R953" s="921"/>
      <c r="S953" s="921"/>
      <c r="T953" s="921"/>
      <c r="U953" s="921"/>
      <c r="V953" s="921"/>
      <c r="W953" s="921"/>
      <c r="X953" s="921">
        <f>AH953</f>
        <v>0</v>
      </c>
      <c r="Y953" s="921"/>
      <c r="Z953" s="921"/>
      <c r="AA953" s="921"/>
      <c r="AB953" s="921"/>
      <c r="AC953" s="921"/>
      <c r="AD953" s="921"/>
      <c r="AE953" s="921"/>
      <c r="AF953" s="921"/>
      <c r="AG953" s="921"/>
      <c r="AH953" s="1054">
        <f t="shared" si="13"/>
        <v>0</v>
      </c>
      <c r="AI953" s="1054"/>
      <c r="AJ953" s="1054"/>
      <c r="AK953" s="1054"/>
      <c r="AL953" s="1058"/>
      <c r="AM953" s="1060">
        <f>ROUND(AR953*UnosPod!V924/100,0)</f>
        <v>0</v>
      </c>
      <c r="AN953" s="1054"/>
      <c r="AO953" s="1054"/>
      <c r="AP953" s="1054"/>
      <c r="AQ953" s="1054"/>
      <c r="AR953" s="1054">
        <v>0</v>
      </c>
      <c r="AS953" s="1054"/>
      <c r="AT953" s="1054"/>
      <c r="AU953" s="1054"/>
      <c r="AV953" s="1054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433"/>
      <c r="BH953" s="433"/>
    </row>
    <row r="954" spans="1:60" ht="18" customHeight="1">
      <c r="A954" s="918" t="str">
        <f>"Neto dobit (gubitak) "&amp;U1&amp;".god."</f>
        <v>Neto dobit (gubitak) 2012.god.</v>
      </c>
      <c r="B954" s="919"/>
      <c r="C954" s="919"/>
      <c r="D954" s="919"/>
      <c r="E954" s="919"/>
      <c r="F954" s="920"/>
      <c r="G954" s="945">
        <v>919</v>
      </c>
      <c r="H954" s="945"/>
      <c r="I954" s="921"/>
      <c r="J954" s="921"/>
      <c r="K954" s="921"/>
      <c r="L954" s="921"/>
      <c r="M954" s="921"/>
      <c r="N954" s="921"/>
      <c r="O954" s="921"/>
      <c r="P954" s="921"/>
      <c r="Q954" s="921"/>
      <c r="R954" s="921"/>
      <c r="S954" s="921"/>
      <c r="T954" s="921"/>
      <c r="U954" s="921"/>
      <c r="V954" s="921"/>
      <c r="W954" s="921"/>
      <c r="X954" s="921"/>
      <c r="Y954" s="921"/>
      <c r="Z954" s="921"/>
      <c r="AA954" s="921"/>
      <c r="AB954" s="921"/>
      <c r="AC954" s="921">
        <f>AH954</f>
        <v>-289409.57</v>
      </c>
      <c r="AD954" s="921"/>
      <c r="AE954" s="921"/>
      <c r="AF954" s="921"/>
      <c r="AG954" s="921"/>
      <c r="AH954" s="1054">
        <f t="shared" si="13"/>
        <v>-289409.57</v>
      </c>
      <c r="AI954" s="1054"/>
      <c r="AJ954" s="1054"/>
      <c r="AK954" s="1054"/>
      <c r="AL954" s="1058"/>
      <c r="AM954" s="1060">
        <f>ROUND(AR954*UnosPod!V924/100,0)</f>
        <v>0</v>
      </c>
      <c r="AN954" s="1054"/>
      <c r="AO954" s="1054"/>
      <c r="AP954" s="1054"/>
      <c r="AQ954" s="1054"/>
      <c r="AR954" s="1054">
        <f>F635-F640</f>
        <v>-289409.57</v>
      </c>
      <c r="AS954" s="1054"/>
      <c r="AT954" s="1054"/>
      <c r="AU954" s="1054"/>
      <c r="AV954" s="1054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433"/>
      <c r="BH954" s="433"/>
    </row>
    <row r="955" spans="1:60" ht="27" customHeight="1">
      <c r="A955" s="918" t="s">
        <v>1347</v>
      </c>
      <c r="B955" s="919"/>
      <c r="C955" s="919"/>
      <c r="D955" s="919"/>
      <c r="E955" s="919"/>
      <c r="F955" s="920"/>
      <c r="G955" s="945">
        <v>920</v>
      </c>
      <c r="H955" s="945"/>
      <c r="I955" s="921"/>
      <c r="J955" s="921"/>
      <c r="K955" s="921"/>
      <c r="L955" s="921"/>
      <c r="M955" s="921"/>
      <c r="N955" s="921"/>
      <c r="O955" s="921"/>
      <c r="P955" s="921"/>
      <c r="Q955" s="921"/>
      <c r="R955" s="921"/>
      <c r="S955" s="921"/>
      <c r="T955" s="921"/>
      <c r="U955" s="921"/>
      <c r="V955" s="921"/>
      <c r="W955" s="921"/>
      <c r="X955" s="921"/>
      <c r="Y955" s="921"/>
      <c r="Z955" s="921"/>
      <c r="AA955" s="921"/>
      <c r="AB955" s="921"/>
      <c r="AC955" s="921">
        <f>AH955</f>
        <v>0</v>
      </c>
      <c r="AD955" s="921"/>
      <c r="AE955" s="921"/>
      <c r="AF955" s="921"/>
      <c r="AG955" s="921"/>
      <c r="AH955" s="1054">
        <f t="shared" si="13"/>
        <v>0</v>
      </c>
      <c r="AI955" s="1054"/>
      <c r="AJ955" s="1054"/>
      <c r="AK955" s="1054"/>
      <c r="AL955" s="1058"/>
      <c r="AM955" s="1060">
        <f>ROUND(AR955*UnosPod!V924/100,0)</f>
        <v>0</v>
      </c>
      <c r="AN955" s="1054"/>
      <c r="AO955" s="1054"/>
      <c r="AP955" s="1054"/>
      <c r="AQ955" s="1054"/>
      <c r="AR955" s="1054">
        <f>F627-M627+F633-M633</f>
        <v>0</v>
      </c>
      <c r="AS955" s="1054"/>
      <c r="AT955" s="1054"/>
      <c r="AU955" s="1054"/>
      <c r="AV955" s="1054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433"/>
      <c r="BH955" s="433"/>
    </row>
    <row r="956" spans="1:60" ht="29.25" customHeight="1">
      <c r="A956" s="918" t="s">
        <v>1348</v>
      </c>
      <c r="B956" s="919"/>
      <c r="C956" s="919"/>
      <c r="D956" s="919"/>
      <c r="E956" s="919"/>
      <c r="F956" s="920"/>
      <c r="G956" s="945">
        <v>921</v>
      </c>
      <c r="H956" s="945"/>
      <c r="I956" s="921"/>
      <c r="J956" s="921"/>
      <c r="K956" s="921"/>
      <c r="L956" s="921"/>
      <c r="M956" s="921"/>
      <c r="N956" s="921"/>
      <c r="O956" s="921"/>
      <c r="P956" s="921"/>
      <c r="Q956" s="921"/>
      <c r="R956" s="921"/>
      <c r="S956" s="921"/>
      <c r="T956" s="921"/>
      <c r="U956" s="921"/>
      <c r="V956" s="921"/>
      <c r="W956" s="921"/>
      <c r="X956" s="921"/>
      <c r="Y956" s="921"/>
      <c r="Z956" s="921"/>
      <c r="AA956" s="921"/>
      <c r="AB956" s="921"/>
      <c r="AC956" s="921">
        <f>AH956</f>
        <v>0.42999999993480742</v>
      </c>
      <c r="AD956" s="921"/>
      <c r="AE956" s="921"/>
      <c r="AF956" s="921"/>
      <c r="AG956" s="921"/>
      <c r="AH956" s="1054">
        <f t="shared" si="13"/>
        <v>0.42999999993480742</v>
      </c>
      <c r="AI956" s="1054"/>
      <c r="AJ956" s="1054"/>
      <c r="AK956" s="1054"/>
      <c r="AL956" s="1058"/>
      <c r="AM956" s="1060">
        <f>ROUND(AR956*UnosPod!V924/100,0)</f>
        <v>0</v>
      </c>
      <c r="AN956" s="1054"/>
      <c r="AO956" s="1054"/>
      <c r="AP956" s="1054"/>
      <c r="AQ956" s="1054"/>
      <c r="AR956" s="1054">
        <f>(AR958-AR957-AR955-AR954-AR953-AR952-AR951-AR947)*-1</f>
        <v>0.42999999993480742</v>
      </c>
      <c r="AS956" s="1054"/>
      <c r="AT956" s="1054"/>
      <c r="AU956" s="1054"/>
      <c r="AV956" s="1054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433"/>
      <c r="BH956" s="433"/>
    </row>
    <row r="957" spans="1:60" ht="36.75" customHeight="1">
      <c r="A957" s="918" t="s">
        <v>1552</v>
      </c>
      <c r="B957" s="919"/>
      <c r="C957" s="919"/>
      <c r="D957" s="919"/>
      <c r="E957" s="919"/>
      <c r="F957" s="920"/>
      <c r="G957" s="945">
        <v>922</v>
      </c>
      <c r="H957" s="945"/>
      <c r="I957" s="921">
        <f>I958-I950</f>
        <v>245424</v>
      </c>
      <c r="J957" s="921"/>
      <c r="K957" s="921"/>
      <c r="L957" s="921"/>
      <c r="M957" s="921"/>
      <c r="N957" s="921"/>
      <c r="O957" s="921"/>
      <c r="P957" s="921"/>
      <c r="Q957" s="921"/>
      <c r="R957" s="921"/>
      <c r="S957" s="921"/>
      <c r="T957" s="921"/>
      <c r="U957" s="921"/>
      <c r="V957" s="921"/>
      <c r="W957" s="921"/>
      <c r="X957" s="921"/>
      <c r="Y957" s="921"/>
      <c r="Z957" s="921"/>
      <c r="AA957" s="921"/>
      <c r="AB957" s="921"/>
      <c r="AC957" s="921"/>
      <c r="AD957" s="921"/>
      <c r="AE957" s="921"/>
      <c r="AF957" s="921"/>
      <c r="AG957" s="921"/>
      <c r="AH957" s="1054">
        <f t="shared" si="13"/>
        <v>245423.99999999997</v>
      </c>
      <c r="AI957" s="1054"/>
      <c r="AJ957" s="1054"/>
      <c r="AK957" s="1054"/>
      <c r="AL957" s="1058"/>
      <c r="AM957" s="1060">
        <f>ROUND(AR957*UnosPod!V924/100,0)</f>
        <v>0</v>
      </c>
      <c r="AN957" s="1054"/>
      <c r="AO957" s="1054"/>
      <c r="AP957" s="1054"/>
      <c r="AQ957" s="1054"/>
      <c r="AR957" s="1054">
        <f>I957/UnosPod!V923*100</f>
        <v>245423.99999999997</v>
      </c>
      <c r="AS957" s="1080"/>
      <c r="AT957" s="1080"/>
      <c r="AU957" s="1080"/>
      <c r="AV957" s="1080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433"/>
      <c r="BH957" s="433"/>
    </row>
    <row r="958" spans="1:60" ht="21" customHeight="1">
      <c r="A958" s="923" t="str">
        <f>"Stanje na dan "&amp;UnosPod!M6&amp;UnosPod!P6&amp;"god."</f>
        <v>Stanje na dan 31.12.2012.god.</v>
      </c>
      <c r="B958" s="924"/>
      <c r="C958" s="924"/>
      <c r="D958" s="924"/>
      <c r="E958" s="924"/>
      <c r="F958" s="925"/>
      <c r="G958" s="975">
        <v>923</v>
      </c>
      <c r="H958" s="975"/>
      <c r="I958" s="946">
        <f>B.Stanja!AR103*UnosPod!V923/100</f>
        <v>645424</v>
      </c>
      <c r="J958" s="946"/>
      <c r="K958" s="946"/>
      <c r="L958" s="946"/>
      <c r="M958" s="946"/>
      <c r="N958" s="946">
        <f>B.Stanja!AR115*UnosPod!V923/100</f>
        <v>0</v>
      </c>
      <c r="O958" s="946"/>
      <c r="P958" s="946"/>
      <c r="Q958" s="946"/>
      <c r="R958" s="946"/>
      <c r="S958" s="946">
        <f>(B.Stanja!AR116-B.Stanja!AR117)*UnosPod!V923/100</f>
        <v>0</v>
      </c>
      <c r="T958" s="946"/>
      <c r="U958" s="946"/>
      <c r="V958" s="946"/>
      <c r="W958" s="946"/>
      <c r="X958" s="946">
        <f>B.Stanja!AR112*UnosPod!V923/100</f>
        <v>0</v>
      </c>
      <c r="Y958" s="946"/>
      <c r="Z958" s="946"/>
      <c r="AA958" s="946"/>
      <c r="AB958" s="946"/>
      <c r="AC958" s="946">
        <f>(B.Stanja!AR118-(B.Stanja!AR123+B.Stanja!AR91))*UnosPod!V923/100</f>
        <v>-364811</v>
      </c>
      <c r="AD958" s="946"/>
      <c r="AE958" s="946"/>
      <c r="AF958" s="946"/>
      <c r="AG958" s="946"/>
      <c r="AH958" s="946">
        <f t="shared" si="13"/>
        <v>280613</v>
      </c>
      <c r="AI958" s="946"/>
      <c r="AJ958" s="946"/>
      <c r="AK958" s="946"/>
      <c r="AL958" s="1061"/>
      <c r="AM958" s="1079">
        <f>ROUND(AR958*UnosPod!V924/100,0)</f>
        <v>0</v>
      </c>
      <c r="AN958" s="946"/>
      <c r="AO958" s="946"/>
      <c r="AP958" s="946"/>
      <c r="AQ958" s="946"/>
      <c r="AR958" s="946">
        <f>B.Stanja!AR102-B.Stanja!AR91</f>
        <v>280613</v>
      </c>
      <c r="AS958" s="946"/>
      <c r="AT958" s="946"/>
      <c r="AU958" s="946"/>
      <c r="AV958" s="946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433"/>
      <c r="BH958" s="433"/>
    </row>
    <row r="959" spans="1:60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433"/>
      <c r="BH959" s="433"/>
    </row>
    <row r="960" spans="1:60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433"/>
      <c r="BH960" s="433"/>
    </row>
    <row r="961" spans="1:60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433"/>
      <c r="BH961" s="433"/>
    </row>
    <row r="962" spans="1:60" hidden="1">
      <c r="A962" s="835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433"/>
      <c r="BH962" s="433"/>
    </row>
    <row r="963" spans="1:60" hidden="1">
      <c r="A963" s="835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433"/>
      <c r="BH963" s="433"/>
    </row>
    <row r="964" spans="1:60" hidden="1">
      <c r="A964" s="835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433"/>
      <c r="BH964" s="433"/>
    </row>
    <row r="965" spans="1:60" hidden="1">
      <c r="A965" s="835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433"/>
      <c r="BH965" s="433"/>
    </row>
    <row r="966" spans="1:60" hidden="1">
      <c r="A966" s="835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433"/>
      <c r="BH966" s="433"/>
    </row>
    <row r="967" spans="1:60" hidden="1">
      <c r="A967" s="835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433"/>
      <c r="BH967" s="433"/>
    </row>
    <row r="968" spans="1:60" hidden="1">
      <c r="A968" s="835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433"/>
      <c r="BH968" s="433"/>
    </row>
    <row r="969" spans="1:60" hidden="1">
      <c r="A969" s="835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433"/>
      <c r="BH969" s="433"/>
    </row>
    <row r="970" spans="1:60" hidden="1">
      <c r="A970" s="835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433"/>
      <c r="BH970" s="433"/>
    </row>
    <row r="971" spans="1:60" hidden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433"/>
      <c r="BH971" s="433"/>
    </row>
    <row r="972" spans="1:60" hidden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433"/>
      <c r="BH972" s="433"/>
    </row>
    <row r="973" spans="1:60" hidden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433"/>
      <c r="BH973" s="433"/>
    </row>
    <row r="974" spans="1:60" hidden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433"/>
      <c r="BH974" s="433"/>
    </row>
    <row r="975" spans="1:60" hidden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433"/>
      <c r="BH975" s="433"/>
    </row>
    <row r="976" spans="1:60" hidden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433"/>
      <c r="BH976" s="433"/>
    </row>
    <row r="977" spans="1:60" hidden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433"/>
      <c r="BH977" s="433"/>
    </row>
    <row r="978" spans="1:60" hidden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433"/>
      <c r="BH978" s="433"/>
    </row>
    <row r="979" spans="1:60" hidden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433"/>
      <c r="BH979" s="433"/>
    </row>
    <row r="980" spans="1:60" hidden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433"/>
      <c r="BH980" s="433"/>
    </row>
    <row r="981" spans="1:60" hidden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433"/>
      <c r="BH981" s="433"/>
    </row>
    <row r="982" spans="1:60" hidden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433"/>
      <c r="BH982" s="433"/>
    </row>
    <row r="983" spans="1:60" hidden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433"/>
      <c r="BH983" s="433"/>
    </row>
    <row r="984" spans="1:60" hidden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433"/>
      <c r="BH984" s="433"/>
    </row>
    <row r="985" spans="1:60" hidden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433"/>
      <c r="BH985" s="433"/>
    </row>
    <row r="986" spans="1:60" hidden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433"/>
      <c r="BH986" s="433"/>
    </row>
    <row r="987" spans="1:60" hidden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433"/>
      <c r="BH987" s="433"/>
    </row>
    <row r="988" spans="1:60" hidden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433"/>
      <c r="BH988" s="433"/>
    </row>
    <row r="989" spans="1:60" hidden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433"/>
      <c r="BH989" s="433"/>
    </row>
    <row r="990" spans="1:60" hidden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433"/>
      <c r="BH990" s="433"/>
    </row>
    <row r="991" spans="1:60" hidden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433"/>
      <c r="BH991" s="433"/>
    </row>
    <row r="992" spans="1:60" s="436" customFormat="1" ht="16.5" hidden="1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139"/>
      <c r="U992" s="133"/>
      <c r="V992" s="133"/>
      <c r="W992" s="133"/>
      <c r="X992" s="133"/>
      <c r="Y992" s="133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9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3"/>
      <c r="BG992" s="425"/>
      <c r="BH992" s="425"/>
    </row>
    <row r="993" spans="1:62" s="426" customFormat="1" ht="15.75" customHeight="1" thickBot="1">
      <c r="A993" s="31"/>
      <c r="B993" s="31"/>
      <c r="C993" s="31"/>
      <c r="D993" s="31"/>
      <c r="E993" s="31"/>
      <c r="F993" s="539"/>
      <c r="G993" s="855"/>
      <c r="H993" s="855"/>
      <c r="I993" s="855"/>
      <c r="J993" s="855"/>
      <c r="K993" s="855"/>
      <c r="L993" s="855"/>
      <c r="M993" s="539"/>
      <c r="N993" s="855"/>
      <c r="O993" s="855"/>
      <c r="P993" s="855"/>
      <c r="Q993" s="855"/>
      <c r="R993" s="855"/>
      <c r="S993" s="855"/>
      <c r="T993" s="31"/>
      <c r="U993" s="31"/>
      <c r="V993" s="540"/>
      <c r="W993" s="540"/>
      <c r="X993" s="540"/>
      <c r="Y993" s="540"/>
      <c r="Z993" s="540"/>
      <c r="AA993" s="540"/>
      <c r="AB993" s="540"/>
      <c r="AC993" s="540"/>
      <c r="AD993" s="540"/>
      <c r="AE993" s="540"/>
      <c r="AF993" s="540"/>
      <c r="AG993" s="540"/>
      <c r="AH993" s="540"/>
      <c r="AI993" s="540"/>
      <c r="AJ993" s="540"/>
      <c r="AK993" s="540"/>
      <c r="AL993" s="540"/>
      <c r="AM993" s="540"/>
      <c r="AN993" s="540"/>
      <c r="AO993" s="540"/>
      <c r="AP993" s="540"/>
      <c r="AQ993" s="540"/>
      <c r="AR993" s="540"/>
      <c r="AS993" s="39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3"/>
      <c r="BG993" s="425"/>
      <c r="BH993" s="425"/>
    </row>
    <row r="994" spans="1:62" ht="23.25" thickTop="1">
      <c r="A994" s="521" t="s">
        <v>1586</v>
      </c>
      <c r="B994" s="484"/>
      <c r="C994" s="484"/>
      <c r="D994" s="484"/>
      <c r="E994" s="484"/>
      <c r="F994" s="484"/>
      <c r="G994" s="484"/>
      <c r="H994" s="484"/>
      <c r="I994" s="484"/>
      <c r="J994" s="484"/>
      <c r="K994" s="484"/>
      <c r="L994" s="484"/>
      <c r="M994" s="484"/>
      <c r="N994" s="484"/>
      <c r="O994" s="484"/>
      <c r="P994" s="484"/>
      <c r="Q994" s="484"/>
      <c r="R994" s="484"/>
      <c r="S994" s="484"/>
      <c r="T994" s="484"/>
      <c r="U994" s="484"/>
      <c r="V994" s="484"/>
      <c r="W994" s="484"/>
      <c r="X994" s="484"/>
      <c r="Y994" s="484"/>
      <c r="Z994" s="484"/>
      <c r="AA994" s="484"/>
      <c r="AB994" s="484"/>
      <c r="AC994" s="484"/>
      <c r="AD994" s="484"/>
      <c r="AE994" s="484"/>
      <c r="AF994" s="484"/>
      <c r="AG994" s="484"/>
      <c r="AH994" s="484"/>
      <c r="AI994" s="484"/>
      <c r="AJ994" s="484"/>
      <c r="AK994" s="484"/>
      <c r="AL994" s="484"/>
      <c r="AM994" s="484"/>
      <c r="AN994" s="484"/>
      <c r="AO994" s="484"/>
      <c r="AP994" s="484"/>
      <c r="AQ994" s="484"/>
      <c r="AR994" s="484"/>
      <c r="AS994" s="484"/>
      <c r="AT994" s="484"/>
      <c r="AU994" s="484"/>
      <c r="AV994" s="484"/>
      <c r="AW994" s="484"/>
      <c r="AX994" s="484"/>
      <c r="AY994" s="484"/>
      <c r="AZ994" s="484"/>
      <c r="BA994" s="484"/>
      <c r="BB994" s="484"/>
      <c r="BC994" s="484"/>
      <c r="BD994" s="484"/>
      <c r="BE994" s="485"/>
      <c r="BF994" s="33"/>
      <c r="BG994" s="425"/>
      <c r="BH994" s="425"/>
      <c r="BJ994" s="427"/>
    </row>
    <row r="995" spans="1:62" s="444" customForma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433"/>
      <c r="BH995" s="433"/>
    </row>
    <row r="996" spans="1:62" s="444" customForma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433"/>
      <c r="BH996" s="433"/>
    </row>
    <row r="997" spans="1:62" s="444" customFormat="1" ht="25.5">
      <c r="A997" s="31"/>
      <c r="B997" s="31"/>
      <c r="C997" s="31"/>
      <c r="D997" s="31"/>
      <c r="E997" s="31"/>
      <c r="F997" s="31"/>
      <c r="G997" s="31"/>
      <c r="H997" s="1811">
        <f>U1</f>
        <v>2012</v>
      </c>
      <c r="I997" s="1811"/>
      <c r="J997" s="1811"/>
      <c r="K997" s="1811"/>
      <c r="L997" s="1811"/>
      <c r="M997" s="1811"/>
      <c r="N997" s="1811"/>
      <c r="O997" s="541"/>
      <c r="P997" s="541"/>
      <c r="Q997" s="541"/>
      <c r="R997" s="542"/>
      <c r="S997" s="542"/>
      <c r="T997" s="542"/>
      <c r="U997" s="542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433"/>
      <c r="BH997" s="433"/>
    </row>
    <row r="998" spans="1:62" s="444" customFormat="1" ht="18.75" customHeight="1">
      <c r="A998" s="1405" t="s">
        <v>460</v>
      </c>
      <c r="B998" s="1406"/>
      <c r="C998" s="1406"/>
      <c r="D998" s="1406"/>
      <c r="E998" s="1406"/>
      <c r="F998" s="1804"/>
      <c r="G998" s="1805"/>
      <c r="H998" s="1138" t="s">
        <v>1549</v>
      </c>
      <c r="I998" s="1139"/>
      <c r="J998" s="1139"/>
      <c r="K998" s="1139"/>
      <c r="L998" s="1139"/>
      <c r="M998" s="1139"/>
      <c r="N998" s="1139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433"/>
      <c r="BH998" s="433"/>
    </row>
    <row r="999" spans="1:62" s="444" customFormat="1" ht="15" customHeight="1">
      <c r="A999" s="1408"/>
      <c r="B999" s="1409"/>
      <c r="C999" s="1409"/>
      <c r="D999" s="1409"/>
      <c r="E999" s="1409"/>
      <c r="F999" s="947"/>
      <c r="G999" s="948"/>
      <c r="H999" s="1680"/>
      <c r="I999" s="1681"/>
      <c r="J999" s="1681"/>
      <c r="K999" s="1681"/>
      <c r="L999" s="1681"/>
      <c r="M999" s="1681"/>
      <c r="N999" s="1681"/>
      <c r="O999" s="840"/>
      <c r="P999" s="840"/>
      <c r="Q999" s="840"/>
      <c r="R999" s="840"/>
      <c r="S999" s="840"/>
      <c r="T999" s="840"/>
      <c r="U999" s="840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433"/>
      <c r="BH999" s="433"/>
    </row>
    <row r="1000" spans="1:62" s="444" customFormat="1" ht="17.25" customHeight="1">
      <c r="A1000" s="802" t="str">
        <f>"Stanje grupe &gt;20&lt; 01.01."&amp;U1</f>
        <v>Stanje grupe &gt;20&lt; 01.01.2012</v>
      </c>
      <c r="B1000" s="544"/>
      <c r="C1000" s="544"/>
      <c r="D1000" s="544"/>
      <c r="E1000" s="544"/>
      <c r="F1000" s="544"/>
      <c r="G1000" s="545"/>
      <c r="H1000" s="983"/>
      <c r="I1000" s="1391"/>
      <c r="J1000" s="1391"/>
      <c r="K1000" s="1391"/>
      <c r="L1000" s="1391"/>
      <c r="M1000" s="1391"/>
      <c r="N1000" s="1391"/>
      <c r="O1000" s="841" t="str">
        <f>"BS = "&amp;B.Stanja!AY71</f>
        <v>BS = 185755</v>
      </c>
      <c r="P1000" s="693"/>
      <c r="Q1000" s="693"/>
      <c r="R1000" s="693"/>
      <c r="S1000" s="693"/>
      <c r="T1000" s="693"/>
      <c r="U1000" s="693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433"/>
      <c r="BH1000" s="433"/>
    </row>
    <row r="1001" spans="1:62" s="444" customFormat="1" ht="17.25" customHeight="1">
      <c r="A1001" s="802" t="str">
        <f>"Stanje grupe &gt;20&lt; "&amp;M6&amp;U1</f>
        <v>Stanje grupe &gt;20&lt; 31.12.2012</v>
      </c>
      <c r="B1001" s="544"/>
      <c r="C1001" s="544"/>
      <c r="D1001" s="544"/>
      <c r="E1001" s="544"/>
      <c r="F1001" s="544"/>
      <c r="G1001" s="545"/>
      <c r="H1001" s="983"/>
      <c r="I1001" s="1391"/>
      <c r="J1001" s="1391"/>
      <c r="K1001" s="1391"/>
      <c r="L1001" s="1391"/>
      <c r="M1001" s="1391"/>
      <c r="N1001" s="1391"/>
      <c r="O1001" s="1806" t="str">
        <f>"BS = "&amp;B.Stanja!AR71</f>
        <v>BS = 96279</v>
      </c>
      <c r="P1001" s="1807"/>
      <c r="Q1001" s="1807"/>
      <c r="R1001" s="1807"/>
      <c r="S1001" s="1807"/>
      <c r="T1001" s="1807"/>
      <c r="U1001" s="1807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433"/>
      <c r="BH1001" s="433"/>
    </row>
    <row r="1002" spans="1:62" s="444" customForma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840"/>
      <c r="P1002" s="840"/>
      <c r="Q1002" s="840"/>
      <c r="R1002" s="840"/>
      <c r="S1002" s="840"/>
      <c r="T1002" s="840"/>
      <c r="U1002" s="840"/>
      <c r="V1002" s="31"/>
      <c r="W1002" s="31"/>
      <c r="X1002" s="1400" t="s">
        <v>1560</v>
      </c>
      <c r="Y1002" s="1400"/>
      <c r="Z1002" s="1400"/>
      <c r="AA1002" s="1400"/>
      <c r="AB1002" s="1400"/>
      <c r="AC1002" s="1400"/>
      <c r="AD1002" s="1400"/>
      <c r="AE1002" s="1400"/>
      <c r="AF1002" s="1400"/>
      <c r="AG1002" s="1400"/>
      <c r="AH1002" s="1400"/>
      <c r="AI1002" s="1400"/>
      <c r="AJ1002" s="1400"/>
      <c r="AK1002" s="1400"/>
      <c r="AL1002" s="1400"/>
      <c r="AM1002" s="1400"/>
      <c r="AN1002" s="1400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433"/>
      <c r="BH1002" s="433"/>
    </row>
    <row r="1003" spans="1:62" s="444" customFormat="1" ht="12.7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1380" t="s">
        <v>1568</v>
      </c>
      <c r="Y1003" s="1380"/>
      <c r="Z1003" s="1380"/>
      <c r="AA1003" s="1380"/>
      <c r="AB1003" s="1380"/>
      <c r="AC1003" s="1380"/>
      <c r="AD1003" s="1380"/>
      <c r="AE1003" s="1380"/>
      <c r="AF1003" s="1380"/>
      <c r="AG1003" s="1380"/>
      <c r="AH1003" s="1380"/>
      <c r="AI1003" s="1380"/>
      <c r="AJ1003" s="1380"/>
      <c r="AK1003" s="1380"/>
      <c r="AL1003" s="1380"/>
      <c r="AM1003" s="1380"/>
      <c r="AN1003" s="1380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433"/>
      <c r="BH1003" s="433"/>
    </row>
    <row r="1004" spans="1:62" s="444" customFormat="1" ht="18">
      <c r="A1004" s="378" t="s">
        <v>1532</v>
      </c>
      <c r="B1004" s="378"/>
      <c r="C1004" s="378"/>
      <c r="D1004" s="378"/>
      <c r="E1004" s="378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1380"/>
      <c r="Y1004" s="1380"/>
      <c r="Z1004" s="1380"/>
      <c r="AA1004" s="1380"/>
      <c r="AB1004" s="1380"/>
      <c r="AC1004" s="1380"/>
      <c r="AD1004" s="1380"/>
      <c r="AE1004" s="1380"/>
      <c r="AF1004" s="1380"/>
      <c r="AG1004" s="1380"/>
      <c r="AH1004" s="1380"/>
      <c r="AI1004" s="1380"/>
      <c r="AJ1004" s="1380"/>
      <c r="AK1004" s="1380"/>
      <c r="AL1004" s="1380"/>
      <c r="AM1004" s="1380"/>
      <c r="AN1004" s="1380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433"/>
      <c r="BH1004" s="433"/>
    </row>
    <row r="1005" spans="1:62" s="444" customFormat="1" ht="23.25">
      <c r="A1005" s="56"/>
      <c r="B1005" s="56"/>
      <c r="C1005" s="56"/>
      <c r="D1005" s="56"/>
      <c r="E1005" s="56"/>
      <c r="F1005" s="56"/>
      <c r="G1005" s="56"/>
      <c r="H1005" s="1822" t="str">
        <f>F6&amp;" - "&amp;M6&amp;U1</f>
        <v>01.01. - 31.12.2012</v>
      </c>
      <c r="I1005" s="1822"/>
      <c r="J1005" s="1822"/>
      <c r="K1005" s="1822"/>
      <c r="L1005" s="1822"/>
      <c r="M1005" s="1822"/>
      <c r="N1005" s="1822"/>
      <c r="O1005" s="1822"/>
      <c r="P1005" s="1822"/>
      <c r="Q1005" s="1822"/>
      <c r="R1005" s="1822"/>
      <c r="S1005" s="1822"/>
      <c r="T1005" s="1822"/>
      <c r="U1005" s="1822"/>
      <c r="V1005" s="56"/>
      <c r="W1005" s="56"/>
      <c r="X1005" s="1380"/>
      <c r="Y1005" s="1380"/>
      <c r="Z1005" s="1380"/>
      <c r="AA1005" s="1380"/>
      <c r="AB1005" s="1380"/>
      <c r="AC1005" s="1380"/>
      <c r="AD1005" s="1380"/>
      <c r="AE1005" s="1380"/>
      <c r="AF1005" s="1380"/>
      <c r="AG1005" s="1380"/>
      <c r="AH1005" s="1380"/>
      <c r="AI1005" s="1380"/>
      <c r="AJ1005" s="1380"/>
      <c r="AK1005" s="1380"/>
      <c r="AL1005" s="1380"/>
      <c r="AM1005" s="1380"/>
      <c r="AN1005" s="1380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433"/>
      <c r="BH1005" s="433"/>
    </row>
    <row r="1006" spans="1:62" ht="18" customHeight="1">
      <c r="A1006" s="1405" t="s">
        <v>460</v>
      </c>
      <c r="B1006" s="1406"/>
      <c r="C1006" s="1406"/>
      <c r="D1006" s="1406"/>
      <c r="E1006" s="1407"/>
      <c r="F1006" s="1810" t="s">
        <v>1547</v>
      </c>
      <c r="G1006" s="1805"/>
      <c r="H1006" s="1138" t="s">
        <v>375</v>
      </c>
      <c r="I1006" s="1139"/>
      <c r="J1006" s="1139"/>
      <c r="K1006" s="1139"/>
      <c r="L1006" s="1139"/>
      <c r="M1006" s="1139"/>
      <c r="N1006" s="1139"/>
      <c r="O1006" s="1139"/>
      <c r="P1006" s="1139"/>
      <c r="Q1006" s="1139"/>
      <c r="R1006" s="1139"/>
      <c r="S1006" s="1139"/>
      <c r="T1006" s="1139"/>
      <c r="U1006" s="1140"/>
      <c r="V1006" s="1810" t="s">
        <v>1547</v>
      </c>
      <c r="W1006" s="1805"/>
      <c r="X1006" s="31"/>
      <c r="Y1006" s="31"/>
      <c r="Z1006" s="31"/>
      <c r="AA1006" s="31"/>
      <c r="AB1006" s="31"/>
      <c r="AC1006" s="31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  <c r="BG1006" s="425"/>
      <c r="BH1006" s="425"/>
    </row>
    <row r="1007" spans="1:62" ht="18" customHeight="1">
      <c r="A1007" s="1408"/>
      <c r="B1007" s="1409"/>
      <c r="C1007" s="1409"/>
      <c r="D1007" s="1409"/>
      <c r="E1007" s="1410"/>
      <c r="F1007" s="1141" t="s">
        <v>1546</v>
      </c>
      <c r="G1007" s="948"/>
      <c r="H1007" s="1402" t="s">
        <v>374</v>
      </c>
      <c r="I1007" s="1403"/>
      <c r="J1007" s="1403"/>
      <c r="K1007" s="1403"/>
      <c r="L1007" s="1403"/>
      <c r="M1007" s="1403"/>
      <c r="N1007" s="1404"/>
      <c r="O1007" s="1402" t="s">
        <v>1537</v>
      </c>
      <c r="P1007" s="1403"/>
      <c r="Q1007" s="1403"/>
      <c r="R1007" s="1403"/>
      <c r="S1007" s="1403"/>
      <c r="T1007" s="1403"/>
      <c r="U1007" s="1404"/>
      <c r="V1007" s="1141" t="s">
        <v>1546</v>
      </c>
      <c r="W1007" s="948"/>
      <c r="X1007" s="31"/>
      <c r="Y1007" s="31"/>
      <c r="Z1007" s="31"/>
      <c r="AA1007" s="31"/>
      <c r="AB1007" s="31"/>
      <c r="AC1007" s="31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  <c r="BG1007" s="425"/>
      <c r="BH1007" s="425"/>
    </row>
    <row r="1008" spans="1:62" ht="15.75" customHeight="1">
      <c r="A1008" s="1384" t="s">
        <v>105</v>
      </c>
      <c r="B1008" s="1385"/>
      <c r="C1008" s="1385"/>
      <c r="D1008" s="1385"/>
      <c r="E1008" s="1385"/>
      <c r="F1008" s="949" t="s">
        <v>1529</v>
      </c>
      <c r="G1008" s="949"/>
      <c r="H1008" s="1081"/>
      <c r="I1008" s="1081"/>
      <c r="J1008" s="1081"/>
      <c r="K1008" s="1081"/>
      <c r="L1008" s="1081"/>
      <c r="M1008" s="1081"/>
      <c r="N1008" s="1081"/>
      <c r="O1008" s="940"/>
      <c r="P1008" s="940"/>
      <c r="Q1008" s="940"/>
      <c r="R1008" s="940"/>
      <c r="S1008" s="940"/>
      <c r="T1008" s="940"/>
      <c r="U1008" s="940"/>
      <c r="V1008" s="1094" t="s">
        <v>1514</v>
      </c>
      <c r="W1008" s="1093"/>
      <c r="X1008" s="1401">
        <v>1000</v>
      </c>
      <c r="Y1008" s="1401"/>
      <c r="Z1008" s="31"/>
      <c r="AA1008" s="31"/>
      <c r="AB1008" s="31"/>
      <c r="AC1008" s="31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  <c r="BG1008" s="425"/>
      <c r="BH1008" s="425"/>
    </row>
    <row r="1009" spans="1:60" ht="15.75" customHeight="1">
      <c r="A1009" s="941" t="s">
        <v>190</v>
      </c>
      <c r="B1009" s="942"/>
      <c r="C1009" s="942"/>
      <c r="D1009" s="942"/>
      <c r="E1009" s="942"/>
      <c r="F1009" s="935" t="s">
        <v>1529</v>
      </c>
      <c r="G1009" s="936"/>
      <c r="H1009" s="1081"/>
      <c r="I1009" s="1081"/>
      <c r="J1009" s="1081"/>
      <c r="K1009" s="1081"/>
      <c r="L1009" s="1081"/>
      <c r="M1009" s="1081"/>
      <c r="N1009" s="1081"/>
      <c r="O1009" s="940"/>
      <c r="P1009" s="940"/>
      <c r="Q1009" s="940"/>
      <c r="R1009" s="940"/>
      <c r="S1009" s="940"/>
      <c r="T1009" s="940"/>
      <c r="U1009" s="940"/>
      <c r="V1009" s="1132" t="s">
        <v>1514</v>
      </c>
      <c r="W1009" s="1132"/>
      <c r="X1009" s="31"/>
      <c r="Y1009" s="473" t="s">
        <v>1087</v>
      </c>
      <c r="Z1009" s="31"/>
      <c r="AA1009" s="31"/>
      <c r="AB1009" s="31"/>
      <c r="AC1009" s="31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  <c r="BG1009" s="425"/>
      <c r="BH1009" s="425"/>
    </row>
    <row r="1010" spans="1:60" ht="15.75" customHeight="1">
      <c r="A1010" s="941" t="s">
        <v>191</v>
      </c>
      <c r="B1010" s="942"/>
      <c r="C1010" s="942"/>
      <c r="D1010" s="942"/>
      <c r="E1010" s="942"/>
      <c r="F1010" s="935" t="s">
        <v>1529</v>
      </c>
      <c r="G1010" s="936"/>
      <c r="H1010" s="1081"/>
      <c r="I1010" s="1081"/>
      <c r="J1010" s="1081"/>
      <c r="K1010" s="1081"/>
      <c r="L1010" s="1081"/>
      <c r="M1010" s="1081"/>
      <c r="N1010" s="1081"/>
      <c r="O1010" s="940"/>
      <c r="P1010" s="940"/>
      <c r="Q1010" s="940"/>
      <c r="R1010" s="940"/>
      <c r="S1010" s="940"/>
      <c r="T1010" s="940"/>
      <c r="U1010" s="940"/>
      <c r="V1010" s="1094" t="s">
        <v>1514</v>
      </c>
      <c r="W1010" s="1093"/>
      <c r="X1010" s="31"/>
      <c r="Y1010" s="473" t="s">
        <v>1088</v>
      </c>
      <c r="Z1010" s="31"/>
      <c r="AA1010" s="31"/>
      <c r="AB1010" s="31"/>
      <c r="AC1010" s="31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  <c r="BD1010" s="33"/>
      <c r="BE1010" s="33"/>
      <c r="BF1010" s="33"/>
      <c r="BG1010" s="425"/>
      <c r="BH1010" s="425"/>
    </row>
    <row r="1011" spans="1:60" ht="15.75" customHeight="1">
      <c r="A1011" s="941" t="s">
        <v>933</v>
      </c>
      <c r="B1011" s="942"/>
      <c r="C1011" s="942"/>
      <c r="D1011" s="942"/>
      <c r="E1011" s="942"/>
      <c r="F1011" s="935" t="s">
        <v>1529</v>
      </c>
      <c r="G1011" s="936"/>
      <c r="H1011" s="1081"/>
      <c r="I1011" s="1081"/>
      <c r="J1011" s="1081"/>
      <c r="K1011" s="1081"/>
      <c r="L1011" s="1081"/>
      <c r="M1011" s="1081"/>
      <c r="N1011" s="1081"/>
      <c r="O1011" s="940"/>
      <c r="P1011" s="940"/>
      <c r="Q1011" s="940"/>
      <c r="R1011" s="940"/>
      <c r="S1011" s="940"/>
      <c r="T1011" s="940"/>
      <c r="U1011" s="940"/>
      <c r="V1011" s="1132" t="s">
        <v>1514</v>
      </c>
      <c r="W1011" s="1132"/>
      <c r="X1011" s="31"/>
      <c r="Y1011" s="473" t="s">
        <v>1089</v>
      </c>
      <c r="Z1011" s="31"/>
      <c r="AA1011" s="31"/>
      <c r="AB1011" s="31"/>
      <c r="AC1011" s="31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425"/>
      <c r="BH1011" s="425"/>
    </row>
    <row r="1012" spans="1:60" ht="15.75" customHeight="1">
      <c r="A1012" s="941" t="s">
        <v>935</v>
      </c>
      <c r="B1012" s="942"/>
      <c r="C1012" s="942"/>
      <c r="D1012" s="942"/>
      <c r="E1012" s="942"/>
      <c r="F1012" s="935" t="s">
        <v>1529</v>
      </c>
      <c r="G1012" s="936"/>
      <c r="H1012" s="1081"/>
      <c r="I1012" s="1081"/>
      <c r="J1012" s="1081"/>
      <c r="K1012" s="1081"/>
      <c r="L1012" s="1081"/>
      <c r="M1012" s="1081"/>
      <c r="N1012" s="1081"/>
      <c r="O1012" s="940"/>
      <c r="P1012" s="940"/>
      <c r="Q1012" s="940"/>
      <c r="R1012" s="940"/>
      <c r="S1012" s="940"/>
      <c r="T1012" s="940"/>
      <c r="U1012" s="940"/>
      <c r="V1012" s="1094" t="s">
        <v>1514</v>
      </c>
      <c r="W1012" s="1093"/>
      <c r="X1012" s="31"/>
      <c r="Y1012" s="473" t="s">
        <v>1090</v>
      </c>
      <c r="Z1012" s="31"/>
      <c r="AA1012" s="31"/>
      <c r="AB1012" s="31"/>
      <c r="AC1012" s="31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  <c r="BD1012" s="33"/>
      <c r="BE1012" s="33"/>
      <c r="BF1012" s="33"/>
      <c r="BG1012" s="425"/>
      <c r="BH1012" s="425"/>
    </row>
    <row r="1013" spans="1:60" ht="15.75" customHeight="1">
      <c r="A1013" s="941" t="s">
        <v>937</v>
      </c>
      <c r="B1013" s="942"/>
      <c r="C1013" s="942"/>
      <c r="D1013" s="942"/>
      <c r="E1013" s="942"/>
      <c r="F1013" s="935" t="s">
        <v>1529</v>
      </c>
      <c r="G1013" s="936"/>
      <c r="H1013" s="1081"/>
      <c r="I1013" s="1081"/>
      <c r="J1013" s="1081"/>
      <c r="K1013" s="1081"/>
      <c r="L1013" s="1081"/>
      <c r="M1013" s="1081"/>
      <c r="N1013" s="1081"/>
      <c r="O1013" s="940"/>
      <c r="P1013" s="940"/>
      <c r="Q1013" s="940"/>
      <c r="R1013" s="940"/>
      <c r="S1013" s="940"/>
      <c r="T1013" s="940"/>
      <c r="U1013" s="940"/>
      <c r="V1013" s="1132" t="s">
        <v>1514</v>
      </c>
      <c r="W1013" s="1132"/>
      <c r="X1013" s="31"/>
      <c r="Y1013" s="473" t="s">
        <v>1091</v>
      </c>
      <c r="Z1013" s="31"/>
      <c r="AA1013" s="31"/>
      <c r="AB1013" s="31"/>
      <c r="AC1013" s="31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  <c r="BG1013" s="425"/>
      <c r="BH1013" s="425"/>
    </row>
    <row r="1014" spans="1:60" ht="15.75" customHeight="1">
      <c r="A1014" s="941" t="s">
        <v>939</v>
      </c>
      <c r="B1014" s="942"/>
      <c r="C1014" s="942"/>
      <c r="D1014" s="942"/>
      <c r="E1014" s="942"/>
      <c r="F1014" s="935" t="s">
        <v>1529</v>
      </c>
      <c r="G1014" s="936"/>
      <c r="H1014" s="1081"/>
      <c r="I1014" s="1081"/>
      <c r="J1014" s="1081"/>
      <c r="K1014" s="1081"/>
      <c r="L1014" s="1081"/>
      <c r="M1014" s="1081"/>
      <c r="N1014" s="1081"/>
      <c r="O1014" s="940"/>
      <c r="P1014" s="940"/>
      <c r="Q1014" s="940"/>
      <c r="R1014" s="940"/>
      <c r="S1014" s="940"/>
      <c r="T1014" s="940"/>
      <c r="U1014" s="940"/>
      <c r="V1014" s="1132" t="s">
        <v>1514</v>
      </c>
      <c r="W1014" s="1132"/>
      <c r="X1014" s="31"/>
      <c r="Y1014" s="473" t="s">
        <v>1092</v>
      </c>
      <c r="Z1014" s="31"/>
      <c r="AA1014" s="31"/>
      <c r="AB1014" s="31"/>
      <c r="AC1014" s="31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  <c r="BD1014" s="33"/>
      <c r="BE1014" s="33"/>
      <c r="BF1014" s="33"/>
      <c r="BG1014" s="425"/>
      <c r="BH1014" s="425"/>
    </row>
    <row r="1015" spans="1:60" ht="15.75" customHeight="1">
      <c r="A1015" s="941" t="s">
        <v>192</v>
      </c>
      <c r="B1015" s="942"/>
      <c r="C1015" s="942"/>
      <c r="D1015" s="942"/>
      <c r="E1015" s="942"/>
      <c r="F1015" s="935" t="s">
        <v>1529</v>
      </c>
      <c r="G1015" s="936"/>
      <c r="H1015" s="1081"/>
      <c r="I1015" s="1081"/>
      <c r="J1015" s="1081"/>
      <c r="K1015" s="1081"/>
      <c r="L1015" s="1081"/>
      <c r="M1015" s="1081"/>
      <c r="N1015" s="1081"/>
      <c r="O1015" s="940"/>
      <c r="P1015" s="940"/>
      <c r="Q1015" s="940"/>
      <c r="R1015" s="940"/>
      <c r="S1015" s="940"/>
      <c r="T1015" s="940"/>
      <c r="U1015" s="940"/>
      <c r="V1015" s="1132" t="s">
        <v>1514</v>
      </c>
      <c r="W1015" s="1132"/>
      <c r="X1015" s="31"/>
      <c r="Y1015" s="473" t="s">
        <v>1093</v>
      </c>
      <c r="Z1015" s="31"/>
      <c r="AA1015" s="31"/>
      <c r="AB1015" s="31"/>
      <c r="AC1015" s="31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  <c r="BD1015" s="33"/>
      <c r="BE1015" s="33"/>
      <c r="BF1015" s="33"/>
      <c r="BG1015" s="425"/>
      <c r="BH1015" s="425"/>
    </row>
    <row r="1016" spans="1:60" ht="15.75" customHeight="1">
      <c r="A1016" s="941" t="s">
        <v>942</v>
      </c>
      <c r="B1016" s="942"/>
      <c r="C1016" s="942"/>
      <c r="D1016" s="942"/>
      <c r="E1016" s="942"/>
      <c r="F1016" s="1082"/>
      <c r="G1016" s="1083"/>
      <c r="H1016" s="1808"/>
      <c r="I1016" s="1809"/>
      <c r="J1016" s="1809"/>
      <c r="K1016" s="1809"/>
      <c r="L1016" s="1809"/>
      <c r="M1016" s="1809"/>
      <c r="N1016" s="1809"/>
      <c r="O1016" s="940"/>
      <c r="P1016" s="940"/>
      <c r="Q1016" s="940"/>
      <c r="R1016" s="940"/>
      <c r="S1016" s="940"/>
      <c r="T1016" s="940"/>
      <c r="U1016" s="940"/>
      <c r="V1016" s="1132" t="s">
        <v>1514</v>
      </c>
      <c r="W1016" s="1132"/>
      <c r="X1016" s="31"/>
      <c r="Y1016" s="473" t="s">
        <v>1094</v>
      </c>
      <c r="Z1016" s="31"/>
      <c r="AA1016" s="31"/>
      <c r="AB1016" s="31"/>
      <c r="AC1016" s="31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  <c r="BD1016" s="33"/>
      <c r="BE1016" s="33"/>
      <c r="BF1016" s="33"/>
      <c r="BG1016" s="425"/>
      <c r="BH1016" s="425"/>
    </row>
    <row r="1017" spans="1:60" ht="15.75" customHeight="1">
      <c r="A1017" s="941" t="s">
        <v>1095</v>
      </c>
      <c r="B1017" s="942"/>
      <c r="C1017" s="942"/>
      <c r="D1017" s="942"/>
      <c r="E1017" s="942"/>
      <c r="F1017" s="1082"/>
      <c r="G1017" s="1083"/>
      <c r="H1017" s="1386"/>
      <c r="I1017" s="1387"/>
      <c r="J1017" s="1387"/>
      <c r="K1017" s="1387"/>
      <c r="L1017" s="1387"/>
      <c r="M1017" s="1387"/>
      <c r="N1017" s="1387"/>
      <c r="O1017" s="940"/>
      <c r="P1017" s="940"/>
      <c r="Q1017" s="940"/>
      <c r="R1017" s="940"/>
      <c r="S1017" s="940"/>
      <c r="T1017" s="940"/>
      <c r="U1017" s="940"/>
      <c r="V1017" s="1132" t="s">
        <v>1514</v>
      </c>
      <c r="W1017" s="1132"/>
      <c r="X1017" s="31"/>
      <c r="Y1017" s="473" t="s">
        <v>1096</v>
      </c>
      <c r="Z1017" s="31"/>
      <c r="AA1017" s="31"/>
      <c r="AB1017" s="31"/>
      <c r="AC1017" s="31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  <c r="BD1017" s="33"/>
      <c r="BE1017" s="33"/>
      <c r="BF1017" s="33"/>
      <c r="BG1017" s="425"/>
      <c r="BH1017" s="425"/>
    </row>
    <row r="1018" spans="1:60" ht="15.75" customHeight="1">
      <c r="A1018" s="941" t="s">
        <v>1097</v>
      </c>
      <c r="B1018" s="942"/>
      <c r="C1018" s="942"/>
      <c r="D1018" s="942"/>
      <c r="E1018" s="942"/>
      <c r="F1018" s="1082"/>
      <c r="G1018" s="1083"/>
      <c r="H1018" s="1386"/>
      <c r="I1018" s="1387"/>
      <c r="J1018" s="1387"/>
      <c r="K1018" s="1387"/>
      <c r="L1018" s="1387"/>
      <c r="M1018" s="1387"/>
      <c r="N1018" s="1387"/>
      <c r="O1018" s="940"/>
      <c r="P1018" s="940"/>
      <c r="Q1018" s="940"/>
      <c r="R1018" s="940"/>
      <c r="S1018" s="940"/>
      <c r="T1018" s="940"/>
      <c r="U1018" s="940"/>
      <c r="V1018" s="1132" t="s">
        <v>1514</v>
      </c>
      <c r="W1018" s="1132"/>
      <c r="X1018" s="31"/>
      <c r="Y1018" s="473" t="s">
        <v>1098</v>
      </c>
      <c r="Z1018" s="31"/>
      <c r="AA1018" s="31"/>
      <c r="AB1018" s="31"/>
      <c r="AC1018" s="31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  <c r="BD1018" s="33"/>
      <c r="BE1018" s="33"/>
      <c r="BF1018" s="33"/>
      <c r="BG1018" s="425"/>
      <c r="BH1018" s="425"/>
    </row>
    <row r="1019" spans="1:60" ht="15.75" customHeight="1">
      <c r="A1019" s="941" t="s">
        <v>1099</v>
      </c>
      <c r="B1019" s="942"/>
      <c r="C1019" s="942"/>
      <c r="D1019" s="942"/>
      <c r="E1019" s="942"/>
      <c r="F1019" s="1082"/>
      <c r="G1019" s="1083"/>
      <c r="H1019" s="1386"/>
      <c r="I1019" s="1387"/>
      <c r="J1019" s="1387"/>
      <c r="K1019" s="1387"/>
      <c r="L1019" s="1387"/>
      <c r="M1019" s="1387"/>
      <c r="N1019" s="1387"/>
      <c r="O1019" s="940"/>
      <c r="P1019" s="940"/>
      <c r="Q1019" s="940"/>
      <c r="R1019" s="940"/>
      <c r="S1019" s="940"/>
      <c r="T1019" s="940"/>
      <c r="U1019" s="940"/>
      <c r="V1019" s="1132" t="s">
        <v>1514</v>
      </c>
      <c r="W1019" s="1132"/>
      <c r="X1019" s="31"/>
      <c r="Y1019" s="473" t="s">
        <v>1100</v>
      </c>
      <c r="Z1019" s="31"/>
      <c r="AA1019" s="31"/>
      <c r="AB1019" s="31"/>
      <c r="AC1019" s="31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  <c r="BG1019" s="425"/>
      <c r="BH1019" s="425"/>
    </row>
    <row r="1020" spans="1:60" s="436" customFormat="1" ht="15.75" customHeight="1">
      <c r="A1020" s="941" t="s">
        <v>347</v>
      </c>
      <c r="B1020" s="942"/>
      <c r="C1020" s="942"/>
      <c r="D1020" s="942"/>
      <c r="E1020" s="942"/>
      <c r="F1020" s="1082"/>
      <c r="G1020" s="1083"/>
      <c r="H1020" s="1386"/>
      <c r="I1020" s="1387"/>
      <c r="J1020" s="1387"/>
      <c r="K1020" s="1387"/>
      <c r="L1020" s="1387"/>
      <c r="M1020" s="1387"/>
      <c r="N1020" s="1387"/>
      <c r="O1020" s="940"/>
      <c r="P1020" s="940"/>
      <c r="Q1020" s="940"/>
      <c r="R1020" s="940"/>
      <c r="S1020" s="940"/>
      <c r="T1020" s="940"/>
      <c r="U1020" s="940"/>
      <c r="V1020" s="1132" t="s">
        <v>1506</v>
      </c>
      <c r="W1020" s="1132"/>
      <c r="X1020" s="31"/>
      <c r="Y1020" s="471" t="s">
        <v>1103</v>
      </c>
      <c r="Z1020" s="31"/>
      <c r="AA1020" s="31"/>
      <c r="AB1020" s="31"/>
      <c r="AC1020" s="31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1"/>
      <c r="AS1020" s="31"/>
      <c r="AT1020" s="31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425"/>
      <c r="BH1020" s="425"/>
    </row>
    <row r="1021" spans="1:60" s="436" customFormat="1" ht="15.75" customHeight="1">
      <c r="A1021" s="941" t="s">
        <v>348</v>
      </c>
      <c r="B1021" s="942"/>
      <c r="C1021" s="942"/>
      <c r="D1021" s="942"/>
      <c r="E1021" s="942"/>
      <c r="F1021" s="1082"/>
      <c r="G1021" s="1083"/>
      <c r="H1021" s="1386"/>
      <c r="I1021" s="1387"/>
      <c r="J1021" s="1387"/>
      <c r="K1021" s="1387"/>
      <c r="L1021" s="1387"/>
      <c r="M1021" s="1387"/>
      <c r="N1021" s="1387"/>
      <c r="O1021" s="940"/>
      <c r="P1021" s="940"/>
      <c r="Q1021" s="940"/>
      <c r="R1021" s="940"/>
      <c r="S1021" s="940"/>
      <c r="T1021" s="940"/>
      <c r="U1021" s="940"/>
      <c r="V1021" s="1132" t="s">
        <v>1506</v>
      </c>
      <c r="W1021" s="1132"/>
      <c r="X1021" s="31"/>
      <c r="Y1021" s="471" t="s">
        <v>1104</v>
      </c>
      <c r="Z1021" s="31"/>
      <c r="AA1021" s="31"/>
      <c r="AB1021" s="31"/>
      <c r="AC1021" s="31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1"/>
      <c r="AS1021" s="31"/>
      <c r="AT1021" s="31"/>
      <c r="AU1021" s="33"/>
      <c r="AV1021" s="33"/>
      <c r="AW1021" s="33"/>
      <c r="AX1021" s="33"/>
      <c r="AY1021" s="33"/>
      <c r="AZ1021" s="33"/>
      <c r="BA1021" s="33"/>
      <c r="BB1021" s="33"/>
      <c r="BC1021" s="33"/>
      <c r="BD1021" s="33"/>
      <c r="BE1021" s="33"/>
      <c r="BF1021" s="33"/>
      <c r="BG1021" s="425"/>
      <c r="BH1021" s="425"/>
    </row>
    <row r="1022" spans="1:60" s="436" customFormat="1" ht="15.75" customHeight="1">
      <c r="A1022" s="941" t="s">
        <v>349</v>
      </c>
      <c r="B1022" s="942"/>
      <c r="C1022" s="942"/>
      <c r="D1022" s="942"/>
      <c r="E1022" s="942"/>
      <c r="F1022" s="1082"/>
      <c r="G1022" s="1083"/>
      <c r="H1022" s="1386"/>
      <c r="I1022" s="1387"/>
      <c r="J1022" s="1387"/>
      <c r="K1022" s="1387"/>
      <c r="L1022" s="1387"/>
      <c r="M1022" s="1387"/>
      <c r="N1022" s="1387"/>
      <c r="O1022" s="940"/>
      <c r="P1022" s="940"/>
      <c r="Q1022" s="940"/>
      <c r="R1022" s="940"/>
      <c r="S1022" s="940"/>
      <c r="T1022" s="940"/>
      <c r="U1022" s="940"/>
      <c r="V1022" s="1132" t="s">
        <v>1506</v>
      </c>
      <c r="W1022" s="1132"/>
      <c r="X1022" s="31"/>
      <c r="Y1022" s="471" t="s">
        <v>1105</v>
      </c>
      <c r="Z1022" s="31"/>
      <c r="AA1022" s="31"/>
      <c r="AB1022" s="31"/>
      <c r="AC1022" s="31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1"/>
      <c r="AS1022" s="31"/>
      <c r="AT1022" s="31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  <c r="BG1022" s="425"/>
      <c r="BH1022" s="425"/>
    </row>
    <row r="1023" spans="1:60" s="436" customFormat="1" ht="15.75" customHeight="1" thickBot="1">
      <c r="A1023" s="1395" t="s">
        <v>1511</v>
      </c>
      <c r="B1023" s="1396"/>
      <c r="C1023" s="1396"/>
      <c r="D1023" s="1396"/>
      <c r="E1023" s="1396"/>
      <c r="F1023" s="1082"/>
      <c r="G1023" s="1083"/>
      <c r="H1023" s="1386"/>
      <c r="I1023" s="1387"/>
      <c r="J1023" s="1387"/>
      <c r="K1023" s="1387"/>
      <c r="L1023" s="1387"/>
      <c r="M1023" s="1387"/>
      <c r="N1023" s="1387"/>
      <c r="O1023" s="940"/>
      <c r="P1023" s="940"/>
      <c r="Q1023" s="940"/>
      <c r="R1023" s="940"/>
      <c r="S1023" s="940"/>
      <c r="T1023" s="940"/>
      <c r="U1023" s="940"/>
      <c r="V1023" s="1132" t="s">
        <v>1505</v>
      </c>
      <c r="W1023" s="1132"/>
      <c r="X1023" s="31"/>
      <c r="Y1023" s="546" t="s">
        <v>1540</v>
      </c>
      <c r="Z1023" s="31"/>
      <c r="AA1023" s="31"/>
      <c r="AB1023" s="31"/>
      <c r="AC1023" s="31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1"/>
      <c r="AS1023" s="31"/>
      <c r="AT1023" s="31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  <c r="BG1023" s="425"/>
      <c r="BH1023" s="425"/>
    </row>
    <row r="1024" spans="1:60" s="436" customFormat="1" ht="15.75" customHeight="1">
      <c r="A1024" s="1084" t="s">
        <v>1512</v>
      </c>
      <c r="B1024" s="1085"/>
      <c r="C1024" s="1085"/>
      <c r="D1024" s="1085"/>
      <c r="E1024" s="1085"/>
      <c r="F1024" s="1082"/>
      <c r="G1024" s="1083"/>
      <c r="H1024" s="1386"/>
      <c r="I1024" s="1387"/>
      <c r="J1024" s="1387"/>
      <c r="K1024" s="1387"/>
      <c r="L1024" s="1387"/>
      <c r="M1024" s="1387"/>
      <c r="N1024" s="1387"/>
      <c r="O1024" s="940"/>
      <c r="P1024" s="940"/>
      <c r="Q1024" s="940"/>
      <c r="R1024" s="940"/>
      <c r="S1024" s="940"/>
      <c r="T1024" s="940"/>
      <c r="U1024" s="940"/>
      <c r="V1024" s="1132" t="s">
        <v>1513</v>
      </c>
      <c r="W1024" s="1132"/>
      <c r="X1024" s="31"/>
      <c r="Y1024" s="546" t="s">
        <v>1541</v>
      </c>
      <c r="Z1024" s="31"/>
      <c r="AA1024" s="31"/>
      <c r="AB1024" s="31"/>
      <c r="AC1024" s="31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1"/>
      <c r="AS1024" s="31"/>
      <c r="AT1024" s="31"/>
      <c r="AU1024" s="33"/>
      <c r="AV1024" s="33"/>
      <c r="AW1024" s="33"/>
      <c r="AX1024" s="33"/>
      <c r="AY1024" s="33"/>
      <c r="AZ1024" s="33"/>
      <c r="BA1024" s="33"/>
      <c r="BB1024" s="33"/>
      <c r="BC1024" s="33"/>
      <c r="BD1024" s="33"/>
      <c r="BE1024" s="33"/>
      <c r="BF1024" s="33"/>
      <c r="BG1024" s="425"/>
      <c r="BH1024" s="425"/>
    </row>
    <row r="1025" spans="1:60" s="436" customFormat="1" ht="15.75" customHeight="1">
      <c r="A1025" s="941" t="s">
        <v>479</v>
      </c>
      <c r="B1025" s="942"/>
      <c r="C1025" s="942"/>
      <c r="D1025" s="942"/>
      <c r="E1025" s="942"/>
      <c r="F1025" s="1082"/>
      <c r="G1025" s="1083"/>
      <c r="H1025" s="1386"/>
      <c r="I1025" s="1387"/>
      <c r="J1025" s="1387"/>
      <c r="K1025" s="1387"/>
      <c r="L1025" s="1387"/>
      <c r="M1025" s="1387"/>
      <c r="N1025" s="1387"/>
      <c r="O1025" s="940"/>
      <c r="P1025" s="940"/>
      <c r="Q1025" s="940"/>
      <c r="R1025" s="940"/>
      <c r="S1025" s="940"/>
      <c r="T1025" s="940"/>
      <c r="U1025" s="940"/>
      <c r="V1025" s="1132" t="s">
        <v>1506</v>
      </c>
      <c r="W1025" s="1132"/>
      <c r="X1025" s="31"/>
      <c r="Y1025" s="471" t="s">
        <v>1106</v>
      </c>
      <c r="Z1025" s="31"/>
      <c r="AA1025" s="31"/>
      <c r="AB1025" s="31"/>
      <c r="AC1025" s="31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1"/>
      <c r="AS1025" s="31"/>
      <c r="AT1025" s="31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  <c r="BG1025" s="425"/>
      <c r="BH1025" s="425"/>
    </row>
    <row r="1026" spans="1:60" s="436" customFormat="1" ht="15.75" customHeight="1">
      <c r="A1026" s="941" t="s">
        <v>480</v>
      </c>
      <c r="B1026" s="942"/>
      <c r="C1026" s="942"/>
      <c r="D1026" s="942"/>
      <c r="E1026" s="942"/>
      <c r="F1026" s="1082"/>
      <c r="G1026" s="1083"/>
      <c r="H1026" s="1386"/>
      <c r="I1026" s="1387"/>
      <c r="J1026" s="1387"/>
      <c r="K1026" s="1387"/>
      <c r="L1026" s="1387"/>
      <c r="M1026" s="1387"/>
      <c r="N1026" s="1387"/>
      <c r="O1026" s="940"/>
      <c r="P1026" s="940"/>
      <c r="Q1026" s="940"/>
      <c r="R1026" s="940"/>
      <c r="S1026" s="940"/>
      <c r="T1026" s="940"/>
      <c r="U1026" s="940"/>
      <c r="V1026" s="1132" t="s">
        <v>1506</v>
      </c>
      <c r="W1026" s="1132"/>
      <c r="X1026" s="31"/>
      <c r="Y1026" s="471" t="s">
        <v>1107</v>
      </c>
      <c r="Z1026" s="31"/>
      <c r="AA1026" s="31"/>
      <c r="AB1026" s="31"/>
      <c r="AC1026" s="31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1"/>
      <c r="AS1026" s="31"/>
      <c r="AT1026" s="31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  <c r="BG1026" s="425"/>
      <c r="BH1026" s="425"/>
    </row>
    <row r="1027" spans="1:60" s="436" customFormat="1" ht="15.75" customHeight="1">
      <c r="A1027" s="941" t="s">
        <v>481</v>
      </c>
      <c r="B1027" s="942"/>
      <c r="C1027" s="942"/>
      <c r="D1027" s="942"/>
      <c r="E1027" s="942"/>
      <c r="F1027" s="1082"/>
      <c r="G1027" s="1083"/>
      <c r="H1027" s="1386"/>
      <c r="I1027" s="1387"/>
      <c r="J1027" s="1387"/>
      <c r="K1027" s="1387"/>
      <c r="L1027" s="1387"/>
      <c r="M1027" s="1387"/>
      <c r="N1027" s="1387"/>
      <c r="O1027" s="940"/>
      <c r="P1027" s="940"/>
      <c r="Q1027" s="940"/>
      <c r="R1027" s="940"/>
      <c r="S1027" s="940"/>
      <c r="T1027" s="940"/>
      <c r="U1027" s="940"/>
      <c r="V1027" s="1132" t="s">
        <v>1506</v>
      </c>
      <c r="W1027" s="1132"/>
      <c r="X1027" s="31"/>
      <c r="Y1027" s="471" t="s">
        <v>1108</v>
      </c>
      <c r="Z1027" s="31"/>
      <c r="AA1027" s="31"/>
      <c r="AB1027" s="31"/>
      <c r="AC1027" s="31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1"/>
      <c r="AS1027" s="31"/>
      <c r="AT1027" s="31"/>
      <c r="AU1027" s="33"/>
      <c r="AV1027" s="33"/>
      <c r="AW1027" s="33"/>
      <c r="AX1027" s="33"/>
      <c r="AY1027" s="33"/>
      <c r="AZ1027" s="33"/>
      <c r="BA1027" s="33"/>
      <c r="BB1027" s="33"/>
      <c r="BC1027" s="33"/>
      <c r="BD1027" s="33"/>
      <c r="BE1027" s="33"/>
      <c r="BF1027" s="33"/>
      <c r="BG1027" s="425"/>
      <c r="BH1027" s="425"/>
    </row>
    <row r="1028" spans="1:60" s="436" customFormat="1" ht="15.75" customHeight="1">
      <c r="A1028" s="941" t="s">
        <v>482</v>
      </c>
      <c r="B1028" s="942"/>
      <c r="C1028" s="942"/>
      <c r="D1028" s="942"/>
      <c r="E1028" s="942"/>
      <c r="F1028" s="1082"/>
      <c r="G1028" s="1083"/>
      <c r="H1028" s="1386"/>
      <c r="I1028" s="1387"/>
      <c r="J1028" s="1387"/>
      <c r="K1028" s="1387"/>
      <c r="L1028" s="1387"/>
      <c r="M1028" s="1387"/>
      <c r="N1028" s="1387"/>
      <c r="O1028" s="940"/>
      <c r="P1028" s="940"/>
      <c r="Q1028" s="940"/>
      <c r="R1028" s="940"/>
      <c r="S1028" s="940"/>
      <c r="T1028" s="940"/>
      <c r="U1028" s="940"/>
      <c r="V1028" s="1132" t="s">
        <v>1506</v>
      </c>
      <c r="W1028" s="1132"/>
      <c r="X1028" s="31"/>
      <c r="Y1028" s="471" t="s">
        <v>1109</v>
      </c>
      <c r="Z1028" s="31"/>
      <c r="AA1028" s="31"/>
      <c r="AB1028" s="31"/>
      <c r="AC1028" s="31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1"/>
      <c r="AS1028" s="31"/>
      <c r="AT1028" s="31"/>
      <c r="AU1028" s="33"/>
      <c r="AV1028" s="33"/>
      <c r="AW1028" s="33"/>
      <c r="AX1028" s="33"/>
      <c r="AY1028" s="33"/>
      <c r="AZ1028" s="33"/>
      <c r="BA1028" s="33"/>
      <c r="BB1028" s="33"/>
      <c r="BC1028" s="33"/>
      <c r="BD1028" s="33"/>
      <c r="BE1028" s="33"/>
      <c r="BF1028" s="33"/>
      <c r="BG1028" s="425"/>
      <c r="BH1028" s="425"/>
    </row>
    <row r="1029" spans="1:60" s="436" customFormat="1" ht="15.75" customHeight="1">
      <c r="A1029" s="941" t="s">
        <v>483</v>
      </c>
      <c r="B1029" s="942"/>
      <c r="C1029" s="942"/>
      <c r="D1029" s="942"/>
      <c r="E1029" s="942"/>
      <c r="F1029" s="1082"/>
      <c r="G1029" s="1083"/>
      <c r="H1029" s="1386"/>
      <c r="I1029" s="1387"/>
      <c r="J1029" s="1387"/>
      <c r="K1029" s="1387"/>
      <c r="L1029" s="1387"/>
      <c r="M1029" s="1387"/>
      <c r="N1029" s="1387"/>
      <c r="O1029" s="940"/>
      <c r="P1029" s="940"/>
      <c r="Q1029" s="940"/>
      <c r="R1029" s="940"/>
      <c r="S1029" s="940"/>
      <c r="T1029" s="940"/>
      <c r="U1029" s="940"/>
      <c r="V1029" s="1132" t="s">
        <v>1508</v>
      </c>
      <c r="W1029" s="1132"/>
      <c r="X1029" s="31"/>
      <c r="Y1029" s="471" t="s">
        <v>1110</v>
      </c>
      <c r="Z1029" s="31"/>
      <c r="AA1029" s="31"/>
      <c r="AB1029" s="31"/>
      <c r="AC1029" s="31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1"/>
      <c r="AS1029" s="31"/>
      <c r="AT1029" s="31"/>
      <c r="AU1029" s="33"/>
      <c r="AV1029" s="33"/>
      <c r="AW1029" s="33"/>
      <c r="AX1029" s="33"/>
      <c r="AY1029" s="33"/>
      <c r="AZ1029" s="33"/>
      <c r="BA1029" s="33"/>
      <c r="BB1029" s="33"/>
      <c r="BC1029" s="33"/>
      <c r="BD1029" s="33"/>
      <c r="BE1029" s="33"/>
      <c r="BF1029" s="33"/>
      <c r="BG1029" s="425"/>
      <c r="BH1029" s="425"/>
    </row>
    <row r="1030" spans="1:60" s="436" customFormat="1" ht="15.75" customHeight="1">
      <c r="A1030" s="941" t="s">
        <v>146</v>
      </c>
      <c r="B1030" s="942"/>
      <c r="C1030" s="942"/>
      <c r="D1030" s="942"/>
      <c r="E1030" s="942"/>
      <c r="F1030" s="1082"/>
      <c r="G1030" s="1083"/>
      <c r="H1030" s="1386"/>
      <c r="I1030" s="1387"/>
      <c r="J1030" s="1387"/>
      <c r="K1030" s="1387"/>
      <c r="L1030" s="1387"/>
      <c r="M1030" s="1387"/>
      <c r="N1030" s="1387"/>
      <c r="O1030" s="940"/>
      <c r="P1030" s="940"/>
      <c r="Q1030" s="940"/>
      <c r="R1030" s="940"/>
      <c r="S1030" s="940"/>
      <c r="T1030" s="940"/>
      <c r="U1030" s="940"/>
      <c r="V1030" s="1132" t="s">
        <v>1509</v>
      </c>
      <c r="W1030" s="1132"/>
      <c r="X1030" s="31"/>
      <c r="Y1030" s="471" t="s">
        <v>1111</v>
      </c>
      <c r="Z1030" s="31"/>
      <c r="AA1030" s="31"/>
      <c r="AB1030" s="31"/>
      <c r="AC1030" s="31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1"/>
      <c r="AS1030" s="31"/>
      <c r="AT1030" s="31"/>
      <c r="AU1030" s="33"/>
      <c r="AV1030" s="33"/>
      <c r="AW1030" s="33"/>
      <c r="AX1030" s="33"/>
      <c r="AY1030" s="33"/>
      <c r="AZ1030" s="33"/>
      <c r="BA1030" s="33"/>
      <c r="BB1030" s="33"/>
      <c r="BC1030" s="33"/>
      <c r="BD1030" s="33"/>
      <c r="BE1030" s="33"/>
      <c r="BF1030" s="33"/>
      <c r="BG1030" s="425"/>
      <c r="BH1030" s="425"/>
    </row>
    <row r="1031" spans="1:60" s="436" customFormat="1" ht="15.75" customHeight="1">
      <c r="A1031" s="941" t="s">
        <v>147</v>
      </c>
      <c r="B1031" s="942"/>
      <c r="C1031" s="942"/>
      <c r="D1031" s="942"/>
      <c r="E1031" s="942"/>
      <c r="F1031" s="1082"/>
      <c r="G1031" s="1083"/>
      <c r="H1031" s="1386"/>
      <c r="I1031" s="1387"/>
      <c r="J1031" s="1387"/>
      <c r="K1031" s="1387"/>
      <c r="L1031" s="1387"/>
      <c r="M1031" s="1387"/>
      <c r="N1031" s="1387"/>
      <c r="O1031" s="940"/>
      <c r="P1031" s="940"/>
      <c r="Q1031" s="940"/>
      <c r="R1031" s="940"/>
      <c r="S1031" s="940"/>
      <c r="T1031" s="940"/>
      <c r="U1031" s="940"/>
      <c r="V1031" s="1132" t="s">
        <v>1510</v>
      </c>
      <c r="W1031" s="1132"/>
      <c r="X1031" s="31"/>
      <c r="Y1031" s="471" t="s">
        <v>1112</v>
      </c>
      <c r="Z1031" s="31"/>
      <c r="AA1031" s="31"/>
      <c r="AB1031" s="31"/>
      <c r="AC1031" s="31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1"/>
      <c r="AS1031" s="31"/>
      <c r="AT1031" s="31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  <c r="BG1031" s="425"/>
      <c r="BH1031" s="425"/>
    </row>
    <row r="1032" spans="1:60" s="436" customFormat="1" ht="15.75" customHeight="1">
      <c r="A1032" s="941" t="s">
        <v>152</v>
      </c>
      <c r="B1032" s="942"/>
      <c r="C1032" s="942"/>
      <c r="D1032" s="942"/>
      <c r="E1032" s="942"/>
      <c r="F1032" s="1082"/>
      <c r="G1032" s="1083"/>
      <c r="H1032" s="1386"/>
      <c r="I1032" s="1387"/>
      <c r="J1032" s="1387"/>
      <c r="K1032" s="1387"/>
      <c r="L1032" s="1387"/>
      <c r="M1032" s="1387"/>
      <c r="N1032" s="1387"/>
      <c r="O1032" s="940"/>
      <c r="P1032" s="940"/>
      <c r="Q1032" s="940"/>
      <c r="R1032" s="940"/>
      <c r="S1032" s="940"/>
      <c r="T1032" s="940"/>
      <c r="U1032" s="940"/>
      <c r="V1032" s="1132" t="s">
        <v>1508</v>
      </c>
      <c r="W1032" s="1132"/>
      <c r="X1032" s="31"/>
      <c r="Y1032" s="471" t="s">
        <v>1113</v>
      </c>
      <c r="Z1032" s="31"/>
      <c r="AA1032" s="31"/>
      <c r="AB1032" s="31"/>
      <c r="AC1032" s="31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1"/>
      <c r="AS1032" s="31"/>
      <c r="AT1032" s="31"/>
      <c r="AU1032" s="33"/>
      <c r="AV1032" s="33"/>
      <c r="AW1032" s="33"/>
      <c r="AX1032" s="33"/>
      <c r="AY1032" s="33"/>
      <c r="AZ1032" s="33"/>
      <c r="BA1032" s="33"/>
      <c r="BB1032" s="33"/>
      <c r="BC1032" s="33"/>
      <c r="BD1032" s="33"/>
      <c r="BE1032" s="33"/>
      <c r="BF1032" s="33"/>
      <c r="BG1032" s="425"/>
      <c r="BH1032" s="425"/>
    </row>
    <row r="1033" spans="1:60" s="436" customFormat="1" ht="15.75" customHeight="1">
      <c r="A1033" s="941" t="s">
        <v>148</v>
      </c>
      <c r="B1033" s="942"/>
      <c r="C1033" s="942"/>
      <c r="D1033" s="942"/>
      <c r="E1033" s="942"/>
      <c r="F1033" s="1082"/>
      <c r="G1033" s="1083"/>
      <c r="H1033" s="1386"/>
      <c r="I1033" s="1387"/>
      <c r="J1033" s="1387"/>
      <c r="K1033" s="1387"/>
      <c r="L1033" s="1387"/>
      <c r="M1033" s="1387"/>
      <c r="N1033" s="1387"/>
      <c r="O1033" s="940"/>
      <c r="P1033" s="940"/>
      <c r="Q1033" s="940"/>
      <c r="R1033" s="940"/>
      <c r="S1033" s="940"/>
      <c r="T1033" s="940"/>
      <c r="U1033" s="940"/>
      <c r="V1033" s="1132" t="s">
        <v>1507</v>
      </c>
      <c r="W1033" s="1132"/>
      <c r="X1033" s="31"/>
      <c r="Y1033" s="471" t="s">
        <v>1114</v>
      </c>
      <c r="Z1033" s="31"/>
      <c r="AA1033" s="31"/>
      <c r="AB1033" s="31"/>
      <c r="AC1033" s="31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1"/>
      <c r="AS1033" s="31"/>
      <c r="AT1033" s="31"/>
      <c r="AU1033" s="33"/>
      <c r="AV1033" s="33"/>
      <c r="AW1033" s="33"/>
      <c r="AX1033" s="33"/>
      <c r="AY1033" s="33"/>
      <c r="AZ1033" s="33"/>
      <c r="BA1033" s="33"/>
      <c r="BB1033" s="33"/>
      <c r="BC1033" s="33"/>
      <c r="BD1033" s="33"/>
      <c r="BE1033" s="33"/>
      <c r="BF1033" s="33"/>
      <c r="BG1033" s="425"/>
      <c r="BH1033" s="425"/>
    </row>
    <row r="1034" spans="1:60" s="436" customFormat="1" ht="15.75" customHeight="1">
      <c r="A1034" s="941" t="s">
        <v>149</v>
      </c>
      <c r="B1034" s="942"/>
      <c r="C1034" s="942"/>
      <c r="D1034" s="942"/>
      <c r="E1034" s="942"/>
      <c r="F1034" s="1082"/>
      <c r="G1034" s="1083"/>
      <c r="H1034" s="1386"/>
      <c r="I1034" s="1387"/>
      <c r="J1034" s="1387"/>
      <c r="K1034" s="1387"/>
      <c r="L1034" s="1387"/>
      <c r="M1034" s="1387"/>
      <c r="N1034" s="1387"/>
      <c r="O1034" s="940"/>
      <c r="P1034" s="940"/>
      <c r="Q1034" s="940"/>
      <c r="R1034" s="940"/>
      <c r="S1034" s="940"/>
      <c r="T1034" s="940"/>
      <c r="U1034" s="940"/>
      <c r="V1034" s="1132" t="s">
        <v>1508</v>
      </c>
      <c r="W1034" s="1132"/>
      <c r="X1034" s="31"/>
      <c r="Y1034" s="471" t="s">
        <v>1115</v>
      </c>
      <c r="Z1034" s="31"/>
      <c r="AA1034" s="31"/>
      <c r="AB1034" s="31"/>
      <c r="AC1034" s="31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1"/>
      <c r="AS1034" s="31"/>
      <c r="AT1034" s="31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3"/>
      <c r="BE1034" s="33"/>
      <c r="BF1034" s="33"/>
      <c r="BG1034" s="425"/>
      <c r="BH1034" s="425"/>
    </row>
    <row r="1035" spans="1:60" s="436" customFormat="1" ht="15.75" customHeight="1">
      <c r="A1035" s="941" t="s">
        <v>58</v>
      </c>
      <c r="B1035" s="942"/>
      <c r="C1035" s="942"/>
      <c r="D1035" s="942"/>
      <c r="E1035" s="942"/>
      <c r="F1035" s="1082"/>
      <c r="G1035" s="1083"/>
      <c r="H1035" s="1386"/>
      <c r="I1035" s="1387"/>
      <c r="J1035" s="1387"/>
      <c r="K1035" s="1387"/>
      <c r="L1035" s="1387"/>
      <c r="M1035" s="1387"/>
      <c r="N1035" s="1387"/>
      <c r="O1035" s="940"/>
      <c r="P1035" s="940"/>
      <c r="Q1035" s="940"/>
      <c r="R1035" s="940"/>
      <c r="S1035" s="940"/>
      <c r="T1035" s="940"/>
      <c r="U1035" s="940"/>
      <c r="V1035" s="1132" t="s">
        <v>1508</v>
      </c>
      <c r="W1035" s="1132"/>
      <c r="X1035" s="31"/>
      <c r="Y1035" s="471" t="s">
        <v>1116</v>
      </c>
      <c r="Z1035" s="31"/>
      <c r="AA1035" s="31"/>
      <c r="AB1035" s="31"/>
      <c r="AC1035" s="31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1"/>
      <c r="AS1035" s="31"/>
      <c r="AT1035" s="31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425"/>
      <c r="BH1035" s="425"/>
    </row>
    <row r="1036" spans="1:60" s="436" customFormat="1" ht="15.75" customHeight="1">
      <c r="A1036" s="941" t="s">
        <v>150</v>
      </c>
      <c r="B1036" s="942"/>
      <c r="C1036" s="942"/>
      <c r="D1036" s="942"/>
      <c r="E1036" s="942"/>
      <c r="F1036" s="1082"/>
      <c r="G1036" s="1083"/>
      <c r="H1036" s="1371"/>
      <c r="I1036" s="1372"/>
      <c r="J1036" s="1372"/>
      <c r="K1036" s="1372"/>
      <c r="L1036" s="1372"/>
      <c r="M1036" s="1372"/>
      <c r="N1036" s="1372"/>
      <c r="O1036" s="940"/>
      <c r="P1036" s="940"/>
      <c r="Q1036" s="940"/>
      <c r="R1036" s="940"/>
      <c r="S1036" s="940"/>
      <c r="T1036" s="940"/>
      <c r="U1036" s="940"/>
      <c r="V1036" s="1132" t="s">
        <v>1508</v>
      </c>
      <c r="W1036" s="1132"/>
      <c r="X1036" s="31"/>
      <c r="Y1036" s="471" t="s">
        <v>1117</v>
      </c>
      <c r="Z1036" s="31"/>
      <c r="AA1036" s="31"/>
      <c r="AB1036" s="31"/>
      <c r="AC1036" s="31"/>
      <c r="AD1036" s="33"/>
      <c r="AE1036" s="33"/>
      <c r="AF1036" s="33"/>
      <c r="AG1036" s="33"/>
      <c r="AH1036" s="33"/>
      <c r="AI1036" s="33"/>
      <c r="AJ1036" s="33"/>
      <c r="AK1036" s="33"/>
      <c r="AL1036" s="33"/>
      <c r="AM1036" s="33"/>
      <c r="AN1036" s="33"/>
      <c r="AO1036" s="33"/>
      <c r="AP1036" s="33"/>
      <c r="AQ1036" s="33"/>
      <c r="AR1036" s="31"/>
      <c r="AS1036" s="31"/>
      <c r="AT1036" s="31"/>
      <c r="AU1036" s="33"/>
      <c r="AV1036" s="33"/>
      <c r="AW1036" s="33"/>
      <c r="AX1036" s="33"/>
      <c r="AY1036" s="33"/>
      <c r="AZ1036" s="33"/>
      <c r="BA1036" s="33"/>
      <c r="BB1036" s="33"/>
      <c r="BC1036" s="33"/>
      <c r="BD1036" s="33"/>
      <c r="BE1036" s="33"/>
      <c r="BF1036" s="33"/>
      <c r="BG1036" s="425"/>
      <c r="BH1036" s="425"/>
    </row>
    <row r="1037" spans="1:60" s="436" customFormat="1" ht="15.75" customHeight="1">
      <c r="A1037" s="941" t="s">
        <v>969</v>
      </c>
      <c r="B1037" s="942"/>
      <c r="C1037" s="942"/>
      <c r="D1037" s="942"/>
      <c r="E1037" s="942"/>
      <c r="F1037" s="935" t="s">
        <v>1530</v>
      </c>
      <c r="G1037" s="936"/>
      <c r="H1037" s="1081"/>
      <c r="I1037" s="1081"/>
      <c r="J1037" s="1081"/>
      <c r="K1037" s="1081"/>
      <c r="L1037" s="1081"/>
      <c r="M1037" s="1081"/>
      <c r="N1037" s="1081"/>
      <c r="O1037" s="940"/>
      <c r="P1037" s="940"/>
      <c r="Q1037" s="940"/>
      <c r="R1037" s="940"/>
      <c r="S1037" s="940"/>
      <c r="T1037" s="940"/>
      <c r="U1037" s="940"/>
      <c r="V1037" s="1132" t="s">
        <v>1516</v>
      </c>
      <c r="W1037" s="1132"/>
      <c r="X1037" s="31"/>
      <c r="Y1037" s="471" t="s">
        <v>1118</v>
      </c>
      <c r="Z1037" s="31"/>
      <c r="AA1037" s="31"/>
      <c r="AB1037" s="31"/>
      <c r="AC1037" s="31"/>
      <c r="AD1037" s="33"/>
      <c r="AE1037" s="33"/>
      <c r="AF1037" s="33"/>
      <c r="AG1037" s="33"/>
      <c r="AH1037" s="33"/>
      <c r="AI1037" s="33"/>
      <c r="AJ1037" s="33"/>
      <c r="AK1037" s="33"/>
      <c r="AL1037" s="33"/>
      <c r="AM1037" s="33"/>
      <c r="AN1037" s="33"/>
      <c r="AO1037" s="33"/>
      <c r="AP1037" s="33"/>
      <c r="AQ1037" s="33"/>
      <c r="AR1037" s="31"/>
      <c r="AS1037" s="31"/>
      <c r="AT1037" s="31"/>
      <c r="AU1037" s="33"/>
      <c r="AV1037" s="33"/>
      <c r="AW1037" s="33"/>
      <c r="AX1037" s="33"/>
      <c r="AY1037" s="33"/>
      <c r="AZ1037" s="33"/>
      <c r="BA1037" s="33"/>
      <c r="BB1037" s="33"/>
      <c r="BC1037" s="33"/>
      <c r="BD1037" s="33"/>
      <c r="BE1037" s="33"/>
      <c r="BF1037" s="33"/>
      <c r="BG1037" s="425"/>
      <c r="BH1037" s="425"/>
    </row>
    <row r="1038" spans="1:60" s="436" customFormat="1" ht="15.75" customHeight="1">
      <c r="A1038" s="941" t="s">
        <v>971</v>
      </c>
      <c r="B1038" s="942"/>
      <c r="C1038" s="942"/>
      <c r="D1038" s="942"/>
      <c r="E1038" s="942"/>
      <c r="F1038" s="935" t="s">
        <v>1530</v>
      </c>
      <c r="G1038" s="936"/>
      <c r="H1038" s="1081"/>
      <c r="I1038" s="1081"/>
      <c r="J1038" s="1081"/>
      <c r="K1038" s="1081"/>
      <c r="L1038" s="1081"/>
      <c r="M1038" s="1081"/>
      <c r="N1038" s="1081"/>
      <c r="O1038" s="940"/>
      <c r="P1038" s="940"/>
      <c r="Q1038" s="940"/>
      <c r="R1038" s="940"/>
      <c r="S1038" s="940"/>
      <c r="T1038" s="940"/>
      <c r="U1038" s="940"/>
      <c r="V1038" s="1132" t="s">
        <v>1516</v>
      </c>
      <c r="W1038" s="1132"/>
      <c r="X1038" s="31"/>
      <c r="Y1038" s="471" t="s">
        <v>1119</v>
      </c>
      <c r="Z1038" s="31"/>
      <c r="AA1038" s="31"/>
      <c r="AB1038" s="31"/>
      <c r="AC1038" s="31"/>
      <c r="AD1038" s="33"/>
      <c r="AE1038" s="33"/>
      <c r="AF1038" s="33"/>
      <c r="AG1038" s="33"/>
      <c r="AH1038" s="33"/>
      <c r="AI1038" s="33"/>
      <c r="AJ1038" s="33"/>
      <c r="AK1038" s="33"/>
      <c r="AL1038" s="33"/>
      <c r="AM1038" s="33"/>
      <c r="AN1038" s="33"/>
      <c r="AO1038" s="33"/>
      <c r="AP1038" s="33"/>
      <c r="AQ1038" s="33"/>
      <c r="AR1038" s="31"/>
      <c r="AS1038" s="31"/>
      <c r="AT1038" s="31"/>
      <c r="AU1038" s="33"/>
      <c r="AV1038" s="33"/>
      <c r="AW1038" s="33"/>
      <c r="AX1038" s="33"/>
      <c r="AY1038" s="33"/>
      <c r="AZ1038" s="33"/>
      <c r="BA1038" s="33"/>
      <c r="BB1038" s="33"/>
      <c r="BC1038" s="33"/>
      <c r="BD1038" s="33"/>
      <c r="BE1038" s="33"/>
      <c r="BF1038" s="33"/>
      <c r="BG1038" s="425"/>
      <c r="BH1038" s="425"/>
    </row>
    <row r="1039" spans="1:60" s="436" customFormat="1" ht="15.75" customHeight="1">
      <c r="A1039" s="941" t="s">
        <v>978</v>
      </c>
      <c r="B1039" s="942"/>
      <c r="C1039" s="942"/>
      <c r="D1039" s="942"/>
      <c r="E1039" s="942"/>
      <c r="F1039" s="935" t="s">
        <v>1530</v>
      </c>
      <c r="G1039" s="936"/>
      <c r="H1039" s="1081"/>
      <c r="I1039" s="1081"/>
      <c r="J1039" s="1081"/>
      <c r="K1039" s="1081"/>
      <c r="L1039" s="1081"/>
      <c r="M1039" s="1081"/>
      <c r="N1039" s="1081"/>
      <c r="O1039" s="940"/>
      <c r="P1039" s="940"/>
      <c r="Q1039" s="940"/>
      <c r="R1039" s="940"/>
      <c r="S1039" s="940"/>
      <c r="T1039" s="940"/>
      <c r="U1039" s="940"/>
      <c r="V1039" s="1132" t="s">
        <v>1516</v>
      </c>
      <c r="W1039" s="1132"/>
      <c r="X1039" s="31"/>
      <c r="Y1039" s="471" t="s">
        <v>1120</v>
      </c>
      <c r="Z1039" s="31"/>
      <c r="AA1039" s="31"/>
      <c r="AB1039" s="31"/>
      <c r="AC1039" s="31"/>
      <c r="AD1039" s="33"/>
      <c r="AE1039" s="33"/>
      <c r="AF1039" s="33"/>
      <c r="AG1039" s="33"/>
      <c r="AH1039" s="33"/>
      <c r="AI1039" s="33"/>
      <c r="AJ1039" s="33"/>
      <c r="AK1039" s="33"/>
      <c r="AL1039" s="33"/>
      <c r="AM1039" s="33"/>
      <c r="AN1039" s="33"/>
      <c r="AO1039" s="33"/>
      <c r="AP1039" s="33"/>
      <c r="AQ1039" s="33"/>
      <c r="AR1039" s="31"/>
      <c r="AS1039" s="31"/>
      <c r="AT1039" s="31"/>
      <c r="AU1039" s="33"/>
      <c r="AV1039" s="33"/>
      <c r="AW1039" s="33"/>
      <c r="AX1039" s="33"/>
      <c r="AY1039" s="33"/>
      <c r="AZ1039" s="33"/>
      <c r="BA1039" s="33"/>
      <c r="BB1039" s="33"/>
      <c r="BC1039" s="33"/>
      <c r="BD1039" s="33"/>
      <c r="BE1039" s="33"/>
      <c r="BF1039" s="33"/>
      <c r="BG1039" s="425"/>
      <c r="BH1039" s="425"/>
    </row>
    <row r="1040" spans="1:60" s="436" customFormat="1" ht="15.75" customHeight="1">
      <c r="A1040" s="941" t="s">
        <v>1121</v>
      </c>
      <c r="B1040" s="942"/>
      <c r="C1040" s="942"/>
      <c r="D1040" s="942"/>
      <c r="E1040" s="942"/>
      <c r="F1040" s="935" t="s">
        <v>1530</v>
      </c>
      <c r="G1040" s="936"/>
      <c r="H1040" s="1081"/>
      <c r="I1040" s="1081"/>
      <c r="J1040" s="1081"/>
      <c r="K1040" s="1081"/>
      <c r="L1040" s="1081"/>
      <c r="M1040" s="1081"/>
      <c r="N1040" s="1081"/>
      <c r="O1040" s="940"/>
      <c r="P1040" s="940"/>
      <c r="Q1040" s="940"/>
      <c r="R1040" s="940"/>
      <c r="S1040" s="940"/>
      <c r="T1040" s="940"/>
      <c r="U1040" s="940"/>
      <c r="V1040" s="1132" t="s">
        <v>1516</v>
      </c>
      <c r="W1040" s="1132"/>
      <c r="X1040" s="31"/>
      <c r="Y1040" s="471" t="s">
        <v>1122</v>
      </c>
      <c r="Z1040" s="31"/>
      <c r="AA1040" s="31"/>
      <c r="AB1040" s="31"/>
      <c r="AC1040" s="31"/>
      <c r="AD1040" s="33"/>
      <c r="AE1040" s="33"/>
      <c r="AF1040" s="33"/>
      <c r="AG1040" s="33"/>
      <c r="AH1040" s="33"/>
      <c r="AI1040" s="33"/>
      <c r="AJ1040" s="33"/>
      <c r="AK1040" s="33"/>
      <c r="AL1040" s="33"/>
      <c r="AM1040" s="33"/>
      <c r="AN1040" s="33"/>
      <c r="AO1040" s="33"/>
      <c r="AP1040" s="33"/>
      <c r="AQ1040" s="33"/>
      <c r="AR1040" s="31"/>
      <c r="AS1040" s="31"/>
      <c r="AT1040" s="31"/>
      <c r="AU1040" s="33"/>
      <c r="AV1040" s="33"/>
      <c r="AW1040" s="33"/>
      <c r="AX1040" s="33"/>
      <c r="AY1040" s="33"/>
      <c r="AZ1040" s="33"/>
      <c r="BA1040" s="33"/>
      <c r="BB1040" s="33"/>
      <c r="BC1040" s="33"/>
      <c r="BD1040" s="33"/>
      <c r="BE1040" s="33"/>
      <c r="BF1040" s="33"/>
      <c r="BG1040" s="425"/>
      <c r="BH1040" s="425"/>
    </row>
    <row r="1041" spans="1:60" s="436" customFormat="1" ht="15.75" customHeight="1">
      <c r="A1041" s="941" t="s">
        <v>1123</v>
      </c>
      <c r="B1041" s="942"/>
      <c r="C1041" s="942"/>
      <c r="D1041" s="942"/>
      <c r="E1041" s="942"/>
      <c r="F1041" s="935" t="s">
        <v>1530</v>
      </c>
      <c r="G1041" s="936"/>
      <c r="H1041" s="1081"/>
      <c r="I1041" s="1081"/>
      <c r="J1041" s="1081"/>
      <c r="K1041" s="1081"/>
      <c r="L1041" s="1081"/>
      <c r="M1041" s="1081"/>
      <c r="N1041" s="1081"/>
      <c r="O1041" s="940"/>
      <c r="P1041" s="940"/>
      <c r="Q1041" s="940"/>
      <c r="R1041" s="940"/>
      <c r="S1041" s="940"/>
      <c r="T1041" s="940"/>
      <c r="U1041" s="940"/>
      <c r="V1041" s="1132" t="s">
        <v>1516</v>
      </c>
      <c r="W1041" s="1132"/>
      <c r="X1041" s="31"/>
      <c r="Y1041" s="471" t="s">
        <v>1124</v>
      </c>
      <c r="Z1041" s="31"/>
      <c r="AA1041" s="31"/>
      <c r="AB1041" s="31"/>
      <c r="AC1041" s="31"/>
      <c r="AD1041" s="33"/>
      <c r="AE1041" s="33"/>
      <c r="AF1041" s="33"/>
      <c r="AG1041" s="33"/>
      <c r="AH1041" s="33"/>
      <c r="AI1041" s="33"/>
      <c r="AJ1041" s="33"/>
      <c r="AK1041" s="33"/>
      <c r="AL1041" s="33"/>
      <c r="AM1041" s="33"/>
      <c r="AN1041" s="33"/>
      <c r="AO1041" s="33"/>
      <c r="AP1041" s="33"/>
      <c r="AQ1041" s="33"/>
      <c r="AR1041" s="31"/>
      <c r="AS1041" s="31"/>
      <c r="AT1041" s="31"/>
      <c r="AU1041" s="33"/>
      <c r="AV1041" s="33"/>
      <c r="AW1041" s="33"/>
      <c r="AX1041" s="33"/>
      <c r="AY1041" s="33"/>
      <c r="AZ1041" s="33"/>
      <c r="BA1041" s="33"/>
      <c r="BB1041" s="33"/>
      <c r="BC1041" s="33"/>
      <c r="BD1041" s="33"/>
      <c r="BE1041" s="33"/>
      <c r="BF1041" s="33"/>
      <c r="BG1041" s="425"/>
      <c r="BH1041" s="425"/>
    </row>
    <row r="1042" spans="1:60" s="436" customFormat="1" ht="15.75" customHeight="1">
      <c r="A1042" s="941" t="s">
        <v>980</v>
      </c>
      <c r="B1042" s="942"/>
      <c r="C1042" s="942"/>
      <c r="D1042" s="942"/>
      <c r="E1042" s="942"/>
      <c r="F1042" s="935" t="s">
        <v>1530</v>
      </c>
      <c r="G1042" s="936"/>
      <c r="H1042" s="1081"/>
      <c r="I1042" s="1081"/>
      <c r="J1042" s="1081"/>
      <c r="K1042" s="1081"/>
      <c r="L1042" s="1081"/>
      <c r="M1042" s="1081"/>
      <c r="N1042" s="1081"/>
      <c r="O1042" s="940"/>
      <c r="P1042" s="940"/>
      <c r="Q1042" s="940"/>
      <c r="R1042" s="940"/>
      <c r="S1042" s="940"/>
      <c r="T1042" s="940"/>
      <c r="U1042" s="940"/>
      <c r="V1042" s="1132" t="s">
        <v>1514</v>
      </c>
      <c r="W1042" s="1132"/>
      <c r="X1042" s="31"/>
      <c r="Y1042" s="471" t="s">
        <v>1125</v>
      </c>
      <c r="Z1042" s="31"/>
      <c r="AA1042" s="31"/>
      <c r="AB1042" s="31"/>
      <c r="AC1042" s="31"/>
      <c r="AD1042" s="33"/>
      <c r="AE1042" s="33"/>
      <c r="AF1042" s="33"/>
      <c r="AG1042" s="33"/>
      <c r="AH1042" s="33"/>
      <c r="AI1042" s="33"/>
      <c r="AJ1042" s="33"/>
      <c r="AK1042" s="33"/>
      <c r="AL1042" s="33"/>
      <c r="AM1042" s="33"/>
      <c r="AN1042" s="33"/>
      <c r="AO1042" s="33"/>
      <c r="AP1042" s="33"/>
      <c r="AQ1042" s="33"/>
      <c r="AR1042" s="31"/>
      <c r="AS1042" s="31"/>
      <c r="AT1042" s="31"/>
      <c r="AU1042" s="33"/>
      <c r="AV1042" s="33"/>
      <c r="AW1042" s="33"/>
      <c r="AX1042" s="33"/>
      <c r="AY1042" s="33"/>
      <c r="AZ1042" s="33"/>
      <c r="BA1042" s="33"/>
      <c r="BB1042" s="33"/>
      <c r="BC1042" s="33"/>
      <c r="BD1042" s="33"/>
      <c r="BE1042" s="33"/>
      <c r="BF1042" s="33"/>
      <c r="BG1042" s="425"/>
      <c r="BH1042" s="425"/>
    </row>
    <row r="1043" spans="1:60" s="436" customFormat="1" ht="15.75" customHeight="1">
      <c r="A1043" s="941" t="s">
        <v>981</v>
      </c>
      <c r="B1043" s="942"/>
      <c r="C1043" s="942"/>
      <c r="D1043" s="942"/>
      <c r="E1043" s="942"/>
      <c r="F1043" s="935" t="s">
        <v>1530</v>
      </c>
      <c r="G1043" s="936"/>
      <c r="H1043" s="1081"/>
      <c r="I1043" s="1081"/>
      <c r="J1043" s="1081"/>
      <c r="K1043" s="1081"/>
      <c r="L1043" s="1081"/>
      <c r="M1043" s="1081"/>
      <c r="N1043" s="1081"/>
      <c r="O1043" s="940"/>
      <c r="P1043" s="940"/>
      <c r="Q1043" s="940"/>
      <c r="R1043" s="940"/>
      <c r="S1043" s="940"/>
      <c r="T1043" s="940"/>
      <c r="U1043" s="940"/>
      <c r="V1043" s="1132" t="s">
        <v>1514</v>
      </c>
      <c r="W1043" s="1132"/>
      <c r="X1043" s="31"/>
      <c r="Y1043" s="471" t="s">
        <v>1126</v>
      </c>
      <c r="Z1043" s="31"/>
      <c r="AA1043" s="31"/>
      <c r="AB1043" s="31"/>
      <c r="AC1043" s="31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1"/>
      <c r="AS1043" s="31"/>
      <c r="AT1043" s="31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  <c r="BG1043" s="425"/>
      <c r="BH1043" s="425"/>
    </row>
    <row r="1044" spans="1:60" s="436" customFormat="1" ht="15.75" customHeight="1">
      <c r="A1044" s="941" t="s">
        <v>982</v>
      </c>
      <c r="B1044" s="942"/>
      <c r="C1044" s="942"/>
      <c r="D1044" s="942"/>
      <c r="E1044" s="942"/>
      <c r="F1044" s="935" t="s">
        <v>1530</v>
      </c>
      <c r="G1044" s="936"/>
      <c r="H1044" s="1081"/>
      <c r="I1044" s="1081"/>
      <c r="J1044" s="1081"/>
      <c r="K1044" s="1081"/>
      <c r="L1044" s="1081"/>
      <c r="M1044" s="1081"/>
      <c r="N1044" s="1081"/>
      <c r="O1044" s="940"/>
      <c r="P1044" s="940"/>
      <c r="Q1044" s="940"/>
      <c r="R1044" s="940"/>
      <c r="S1044" s="940"/>
      <c r="T1044" s="940"/>
      <c r="U1044" s="940"/>
      <c r="V1044" s="1132" t="s">
        <v>1514</v>
      </c>
      <c r="W1044" s="1132"/>
      <c r="X1044" s="31"/>
      <c r="Y1044" s="471" t="s">
        <v>1127</v>
      </c>
      <c r="Z1044" s="31"/>
      <c r="AA1044" s="31"/>
      <c r="AB1044" s="31"/>
      <c r="AC1044" s="31"/>
      <c r="AD1044" s="33"/>
      <c r="AE1044" s="33"/>
      <c r="AF1044" s="33"/>
      <c r="AG1044" s="33"/>
      <c r="AH1044" s="33"/>
      <c r="AI1044" s="33"/>
      <c r="AJ1044" s="33"/>
      <c r="AK1044" s="33"/>
      <c r="AL1044" s="33"/>
      <c r="AM1044" s="33"/>
      <c r="AN1044" s="33"/>
      <c r="AO1044" s="33"/>
      <c r="AP1044" s="33"/>
      <c r="AQ1044" s="33"/>
      <c r="AR1044" s="31"/>
      <c r="AS1044" s="31"/>
      <c r="AT1044" s="31"/>
      <c r="AU1044" s="33"/>
      <c r="AV1044" s="33"/>
      <c r="AW1044" s="33"/>
      <c r="AX1044" s="33"/>
      <c r="AY1044" s="33"/>
      <c r="AZ1044" s="33"/>
      <c r="BA1044" s="33"/>
      <c r="BB1044" s="33"/>
      <c r="BC1044" s="33"/>
      <c r="BD1044" s="33"/>
      <c r="BE1044" s="33"/>
      <c r="BF1044" s="33"/>
      <c r="BG1044" s="425"/>
      <c r="BH1044" s="425"/>
    </row>
    <row r="1045" spans="1:60" s="436" customFormat="1" ht="15.75" customHeight="1">
      <c r="A1045" s="941" t="s">
        <v>1136</v>
      </c>
      <c r="B1045" s="942"/>
      <c r="C1045" s="942"/>
      <c r="D1045" s="942"/>
      <c r="E1045" s="942"/>
      <c r="F1045" s="1093"/>
      <c r="G1045" s="1094"/>
      <c r="H1045" s="1830"/>
      <c r="I1045" s="1831"/>
      <c r="J1045" s="1831"/>
      <c r="K1045" s="1831"/>
      <c r="L1045" s="1831"/>
      <c r="M1045" s="1831"/>
      <c r="N1045" s="1831"/>
      <c r="O1045" s="940"/>
      <c r="P1045" s="940"/>
      <c r="Q1045" s="940"/>
      <c r="R1045" s="940"/>
      <c r="S1045" s="940"/>
      <c r="T1045" s="940"/>
      <c r="U1045" s="940"/>
      <c r="V1045" s="1132" t="s">
        <v>1514</v>
      </c>
      <c r="W1045" s="1132"/>
      <c r="X1045" s="31"/>
      <c r="Y1045" s="471" t="s">
        <v>1137</v>
      </c>
      <c r="Z1045" s="31"/>
      <c r="AA1045" s="31"/>
      <c r="AB1045" s="31"/>
      <c r="AC1045" s="31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1"/>
      <c r="AS1045" s="31"/>
      <c r="AT1045" s="31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  <c r="BG1045" s="425"/>
      <c r="BH1045" s="425"/>
    </row>
    <row r="1046" spans="1:60" s="436" customFormat="1" ht="15.75" customHeight="1">
      <c r="A1046" s="941" t="s">
        <v>996</v>
      </c>
      <c r="B1046" s="942"/>
      <c r="C1046" s="942"/>
      <c r="D1046" s="942"/>
      <c r="E1046" s="942"/>
      <c r="F1046" s="1093"/>
      <c r="G1046" s="1094"/>
      <c r="H1046" s="1818"/>
      <c r="I1046" s="1819"/>
      <c r="J1046" s="1819"/>
      <c r="K1046" s="1819"/>
      <c r="L1046" s="1819"/>
      <c r="M1046" s="1819"/>
      <c r="N1046" s="1819"/>
      <c r="O1046" s="940"/>
      <c r="P1046" s="940"/>
      <c r="Q1046" s="940"/>
      <c r="R1046" s="940"/>
      <c r="S1046" s="940"/>
      <c r="T1046" s="940"/>
      <c r="U1046" s="940"/>
      <c r="V1046" s="1132" t="s">
        <v>1517</v>
      </c>
      <c r="W1046" s="1132"/>
      <c r="X1046" s="31"/>
      <c r="Y1046" s="471" t="s">
        <v>1143</v>
      </c>
      <c r="Z1046" s="31"/>
      <c r="AA1046" s="31"/>
      <c r="AB1046" s="31"/>
      <c r="AC1046" s="31"/>
      <c r="AD1046" s="33"/>
      <c r="AE1046" s="33"/>
      <c r="AF1046" s="33"/>
      <c r="AG1046" s="33"/>
      <c r="AH1046" s="33"/>
      <c r="AI1046" s="33"/>
      <c r="AJ1046" s="33"/>
      <c r="AK1046" s="33"/>
      <c r="AL1046" s="33"/>
      <c r="AM1046" s="33"/>
      <c r="AN1046" s="33"/>
      <c r="AO1046" s="33"/>
      <c r="AP1046" s="33"/>
      <c r="AQ1046" s="33"/>
      <c r="AR1046" s="31"/>
      <c r="AS1046" s="31"/>
      <c r="AT1046" s="31"/>
      <c r="AU1046" s="33"/>
      <c r="AV1046" s="33"/>
      <c r="AW1046" s="33"/>
      <c r="AX1046" s="33"/>
      <c r="AY1046" s="33"/>
      <c r="AZ1046" s="33"/>
      <c r="BA1046" s="33"/>
      <c r="BB1046" s="33"/>
      <c r="BC1046" s="33"/>
      <c r="BD1046" s="33"/>
      <c r="BE1046" s="33"/>
      <c r="BF1046" s="33"/>
      <c r="BG1046" s="425"/>
      <c r="BH1046" s="425"/>
    </row>
    <row r="1047" spans="1:60" s="436" customFormat="1" ht="15.75" customHeight="1">
      <c r="A1047" s="941" t="s">
        <v>313</v>
      </c>
      <c r="B1047" s="942"/>
      <c r="C1047" s="942"/>
      <c r="D1047" s="942"/>
      <c r="E1047" s="942"/>
      <c r="F1047" s="1093"/>
      <c r="G1047" s="1094"/>
      <c r="H1047" s="1818"/>
      <c r="I1047" s="1819"/>
      <c r="J1047" s="1819"/>
      <c r="K1047" s="1819"/>
      <c r="L1047" s="1819"/>
      <c r="M1047" s="1819"/>
      <c r="N1047" s="1819"/>
      <c r="O1047" s="940"/>
      <c r="P1047" s="940"/>
      <c r="Q1047" s="940"/>
      <c r="R1047" s="940"/>
      <c r="S1047" s="940"/>
      <c r="T1047" s="940"/>
      <c r="U1047" s="940"/>
      <c r="V1047" s="1132" t="s">
        <v>1517</v>
      </c>
      <c r="W1047" s="1132"/>
      <c r="X1047" s="31"/>
      <c r="Y1047" s="471" t="s">
        <v>1144</v>
      </c>
      <c r="Z1047" s="31"/>
      <c r="AA1047" s="31"/>
      <c r="AB1047" s="31"/>
      <c r="AC1047" s="31"/>
      <c r="AD1047" s="33"/>
      <c r="AE1047" s="33"/>
      <c r="AF1047" s="33"/>
      <c r="AG1047" s="33"/>
      <c r="AH1047" s="33"/>
      <c r="AI1047" s="33"/>
      <c r="AJ1047" s="33"/>
      <c r="AK1047" s="33"/>
      <c r="AL1047" s="33"/>
      <c r="AM1047" s="33"/>
      <c r="AN1047" s="33"/>
      <c r="AO1047" s="33"/>
      <c r="AP1047" s="33"/>
      <c r="AQ1047" s="33"/>
      <c r="AR1047" s="31"/>
      <c r="AS1047" s="31"/>
      <c r="AT1047" s="31"/>
      <c r="AU1047" s="33"/>
      <c r="AV1047" s="33"/>
      <c r="AW1047" s="33"/>
      <c r="AX1047" s="33"/>
      <c r="AY1047" s="33"/>
      <c r="AZ1047" s="33"/>
      <c r="BA1047" s="33"/>
      <c r="BB1047" s="33"/>
      <c r="BC1047" s="33"/>
      <c r="BD1047" s="33"/>
      <c r="BE1047" s="33"/>
      <c r="BF1047" s="33"/>
      <c r="BG1047" s="425"/>
      <c r="BH1047" s="425"/>
    </row>
    <row r="1048" spans="1:60" s="436" customFormat="1" ht="15.75" customHeight="1">
      <c r="A1048" s="941" t="s">
        <v>314</v>
      </c>
      <c r="B1048" s="942"/>
      <c r="C1048" s="942"/>
      <c r="D1048" s="942"/>
      <c r="E1048" s="942"/>
      <c r="F1048" s="1093"/>
      <c r="G1048" s="1094"/>
      <c r="H1048" s="1818"/>
      <c r="I1048" s="1819"/>
      <c r="J1048" s="1819"/>
      <c r="K1048" s="1819"/>
      <c r="L1048" s="1819"/>
      <c r="M1048" s="1819"/>
      <c r="N1048" s="1819"/>
      <c r="O1048" s="940"/>
      <c r="P1048" s="940"/>
      <c r="Q1048" s="940"/>
      <c r="R1048" s="940"/>
      <c r="S1048" s="940"/>
      <c r="T1048" s="940"/>
      <c r="U1048" s="940"/>
      <c r="V1048" s="1132" t="s">
        <v>1517</v>
      </c>
      <c r="W1048" s="1132"/>
      <c r="X1048" s="31"/>
      <c r="Y1048" s="471" t="s">
        <v>1145</v>
      </c>
      <c r="Z1048" s="31"/>
      <c r="AA1048" s="31"/>
      <c r="AB1048" s="31"/>
      <c r="AC1048" s="31"/>
      <c r="AD1048" s="33"/>
      <c r="AE1048" s="33"/>
      <c r="AF1048" s="33"/>
      <c r="AG1048" s="33"/>
      <c r="AH1048" s="33"/>
      <c r="AI1048" s="33"/>
      <c r="AJ1048" s="33"/>
      <c r="AK1048" s="33"/>
      <c r="AL1048" s="33"/>
      <c r="AM1048" s="33"/>
      <c r="AN1048" s="33"/>
      <c r="AO1048" s="33"/>
      <c r="AP1048" s="33"/>
      <c r="AQ1048" s="33"/>
      <c r="AR1048" s="31"/>
      <c r="AS1048" s="31"/>
      <c r="AT1048" s="31"/>
      <c r="AU1048" s="33"/>
      <c r="AV1048" s="33"/>
      <c r="AW1048" s="33"/>
      <c r="AX1048" s="33"/>
      <c r="AY1048" s="33"/>
      <c r="AZ1048" s="33"/>
      <c r="BA1048" s="33"/>
      <c r="BB1048" s="33"/>
      <c r="BC1048" s="33"/>
      <c r="BD1048" s="33"/>
      <c r="BE1048" s="33"/>
      <c r="BF1048" s="33"/>
      <c r="BG1048" s="425"/>
      <c r="BH1048" s="425"/>
    </row>
    <row r="1049" spans="1:60" s="436" customFormat="1" ht="15.75" customHeight="1">
      <c r="A1049" s="941" t="s">
        <v>315</v>
      </c>
      <c r="B1049" s="942"/>
      <c r="C1049" s="942"/>
      <c r="D1049" s="942"/>
      <c r="E1049" s="942"/>
      <c r="F1049" s="1093"/>
      <c r="G1049" s="1094"/>
      <c r="H1049" s="1818"/>
      <c r="I1049" s="1819"/>
      <c r="J1049" s="1819"/>
      <c r="K1049" s="1819"/>
      <c r="L1049" s="1819"/>
      <c r="M1049" s="1819"/>
      <c r="N1049" s="1819"/>
      <c r="O1049" s="940"/>
      <c r="P1049" s="940"/>
      <c r="Q1049" s="940"/>
      <c r="R1049" s="940"/>
      <c r="S1049" s="940"/>
      <c r="T1049" s="940"/>
      <c r="U1049" s="940"/>
      <c r="V1049" s="1132" t="s">
        <v>1517</v>
      </c>
      <c r="W1049" s="1132"/>
      <c r="X1049" s="31"/>
      <c r="Y1049" s="471" t="s">
        <v>1146</v>
      </c>
      <c r="Z1049" s="31"/>
      <c r="AA1049" s="31"/>
      <c r="AB1049" s="31"/>
      <c r="AC1049" s="31"/>
      <c r="AD1049" s="33"/>
      <c r="AE1049" s="33"/>
      <c r="AF1049" s="33"/>
      <c r="AG1049" s="33"/>
      <c r="AH1049" s="33"/>
      <c r="AI1049" s="33"/>
      <c r="AJ1049" s="33"/>
      <c r="AK1049" s="33"/>
      <c r="AL1049" s="33"/>
      <c r="AM1049" s="33"/>
      <c r="AN1049" s="33"/>
      <c r="AO1049" s="33"/>
      <c r="AP1049" s="33"/>
      <c r="AQ1049" s="33"/>
      <c r="AR1049" s="31"/>
      <c r="AS1049" s="31"/>
      <c r="AT1049" s="31"/>
      <c r="AU1049" s="33"/>
      <c r="AV1049" s="33"/>
      <c r="AW1049" s="33"/>
      <c r="AX1049" s="33"/>
      <c r="AY1049" s="33"/>
      <c r="AZ1049" s="33"/>
      <c r="BA1049" s="33"/>
      <c r="BB1049" s="33"/>
      <c r="BC1049" s="33"/>
      <c r="BD1049" s="33"/>
      <c r="BE1049" s="33"/>
      <c r="BF1049" s="33"/>
      <c r="BG1049" s="425"/>
      <c r="BH1049" s="425"/>
    </row>
    <row r="1050" spans="1:60" s="436" customFormat="1" ht="15.75" customHeight="1">
      <c r="A1050" s="941" t="s">
        <v>316</v>
      </c>
      <c r="B1050" s="942"/>
      <c r="C1050" s="942"/>
      <c r="D1050" s="942"/>
      <c r="E1050" s="942"/>
      <c r="F1050" s="1093"/>
      <c r="G1050" s="1094"/>
      <c r="H1050" s="1818"/>
      <c r="I1050" s="1819"/>
      <c r="J1050" s="1819"/>
      <c r="K1050" s="1819"/>
      <c r="L1050" s="1819"/>
      <c r="M1050" s="1819"/>
      <c r="N1050" s="1819"/>
      <c r="O1050" s="940"/>
      <c r="P1050" s="940"/>
      <c r="Q1050" s="940"/>
      <c r="R1050" s="940"/>
      <c r="S1050" s="940"/>
      <c r="T1050" s="940"/>
      <c r="U1050" s="940"/>
      <c r="V1050" s="1132" t="s">
        <v>1517</v>
      </c>
      <c r="W1050" s="1132"/>
      <c r="X1050" s="31"/>
      <c r="Y1050" s="471" t="s">
        <v>1147</v>
      </c>
      <c r="Z1050" s="31"/>
      <c r="AA1050" s="31"/>
      <c r="AB1050" s="31"/>
      <c r="AC1050" s="31"/>
      <c r="AD1050" s="33"/>
      <c r="AE1050" s="33"/>
      <c r="AF1050" s="33"/>
      <c r="AG1050" s="33"/>
      <c r="AH1050" s="33"/>
      <c r="AI1050" s="33"/>
      <c r="AJ1050" s="33"/>
      <c r="AK1050" s="33"/>
      <c r="AL1050" s="33"/>
      <c r="AM1050" s="33"/>
      <c r="AN1050" s="33"/>
      <c r="AO1050" s="33"/>
      <c r="AP1050" s="33"/>
      <c r="AQ1050" s="33"/>
      <c r="AR1050" s="31"/>
      <c r="AS1050" s="31"/>
      <c r="AT1050" s="31"/>
      <c r="AU1050" s="33"/>
      <c r="AV1050" s="33"/>
      <c r="AW1050" s="33"/>
      <c r="AX1050" s="33"/>
      <c r="AY1050" s="33"/>
      <c r="AZ1050" s="33"/>
      <c r="BA1050" s="33"/>
      <c r="BB1050" s="33"/>
      <c r="BC1050" s="33"/>
      <c r="BD1050" s="33"/>
      <c r="BE1050" s="33"/>
      <c r="BF1050" s="33"/>
      <c r="BG1050" s="425"/>
      <c r="BH1050" s="425"/>
    </row>
    <row r="1051" spans="1:60" s="436" customFormat="1" ht="15.75" customHeight="1">
      <c r="A1051" s="941" t="s">
        <v>317</v>
      </c>
      <c r="B1051" s="942"/>
      <c r="C1051" s="942"/>
      <c r="D1051" s="942"/>
      <c r="E1051" s="942"/>
      <c r="F1051" s="1093"/>
      <c r="G1051" s="1094"/>
      <c r="H1051" s="1824"/>
      <c r="I1051" s="1825"/>
      <c r="J1051" s="1825"/>
      <c r="K1051" s="1825"/>
      <c r="L1051" s="1825"/>
      <c r="M1051" s="1825"/>
      <c r="N1051" s="1825"/>
      <c r="O1051" s="940"/>
      <c r="P1051" s="940"/>
      <c r="Q1051" s="940"/>
      <c r="R1051" s="940"/>
      <c r="S1051" s="940"/>
      <c r="T1051" s="940"/>
      <c r="U1051" s="940"/>
      <c r="V1051" s="1132" t="s">
        <v>1517</v>
      </c>
      <c r="W1051" s="1132"/>
      <c r="X1051" s="31"/>
      <c r="Y1051" s="471" t="s">
        <v>1148</v>
      </c>
      <c r="Z1051" s="31"/>
      <c r="AA1051" s="31"/>
      <c r="AB1051" s="31"/>
      <c r="AC1051" s="31"/>
      <c r="AD1051" s="33"/>
      <c r="AE1051" s="33"/>
      <c r="AF1051" s="33"/>
      <c r="AG1051" s="33"/>
      <c r="AH1051" s="33"/>
      <c r="AI1051" s="33"/>
      <c r="AJ1051" s="33"/>
      <c r="AK1051" s="33"/>
      <c r="AL1051" s="33"/>
      <c r="AM1051" s="33"/>
      <c r="AN1051" s="33"/>
      <c r="AO1051" s="33"/>
      <c r="AP1051" s="33"/>
      <c r="AQ1051" s="33"/>
      <c r="AR1051" s="31"/>
      <c r="AS1051" s="31"/>
      <c r="AT1051" s="31"/>
      <c r="AU1051" s="33"/>
      <c r="AV1051" s="33"/>
      <c r="AW1051" s="33"/>
      <c r="AX1051" s="33"/>
      <c r="AY1051" s="33"/>
      <c r="AZ1051" s="33"/>
      <c r="BA1051" s="33"/>
      <c r="BB1051" s="33"/>
      <c r="BC1051" s="33"/>
      <c r="BD1051" s="33"/>
      <c r="BE1051" s="33"/>
      <c r="BF1051" s="33"/>
      <c r="BG1051" s="425"/>
      <c r="BH1051" s="425"/>
    </row>
    <row r="1052" spans="1:60" s="436" customFormat="1" ht="15.75" customHeight="1">
      <c r="A1052" s="941" t="s">
        <v>369</v>
      </c>
      <c r="B1052" s="942"/>
      <c r="C1052" s="942"/>
      <c r="D1052" s="942"/>
      <c r="E1052" s="942"/>
      <c r="F1052" s="935" t="s">
        <v>1542</v>
      </c>
      <c r="G1052" s="936"/>
      <c r="H1052" s="1081"/>
      <c r="I1052" s="1081"/>
      <c r="J1052" s="1081"/>
      <c r="K1052" s="1081"/>
      <c r="L1052" s="1081"/>
      <c r="M1052" s="1081"/>
      <c r="N1052" s="1081"/>
      <c r="O1052" s="1813"/>
      <c r="P1052" s="1813"/>
      <c r="Q1052" s="1813"/>
      <c r="R1052" s="1813"/>
      <c r="S1052" s="1813"/>
      <c r="T1052" s="1813"/>
      <c r="U1052" s="1813"/>
      <c r="V1052" s="851"/>
      <c r="W1052" s="857"/>
      <c r="X1052" s="31"/>
      <c r="Y1052" s="471" t="s">
        <v>1149</v>
      </c>
      <c r="Z1052" s="31"/>
      <c r="AA1052" s="31"/>
      <c r="AB1052" s="31"/>
      <c r="AC1052" s="31"/>
      <c r="AD1052" s="33"/>
      <c r="AE1052" s="33"/>
      <c r="AF1052" s="33"/>
      <c r="AG1052" s="33"/>
      <c r="AH1052" s="33"/>
      <c r="AI1052" s="33"/>
      <c r="AJ1052" s="33"/>
      <c r="AK1052" s="33"/>
      <c r="AL1052" s="33"/>
      <c r="AM1052" s="33"/>
      <c r="AN1052" s="33"/>
      <c r="AO1052" s="33"/>
      <c r="AP1052" s="33"/>
      <c r="AQ1052" s="33"/>
      <c r="AR1052" s="31"/>
      <c r="AS1052" s="31"/>
      <c r="AT1052" s="31"/>
      <c r="AU1052" s="33"/>
      <c r="AV1052" s="33"/>
      <c r="AW1052" s="33"/>
      <c r="AX1052" s="33"/>
      <c r="AY1052" s="33"/>
      <c r="AZ1052" s="33"/>
      <c r="BA1052" s="33"/>
      <c r="BB1052" s="33"/>
      <c r="BC1052" s="33"/>
      <c r="BD1052" s="33"/>
      <c r="BE1052" s="33"/>
      <c r="BF1052" s="33"/>
      <c r="BG1052" s="425"/>
      <c r="BH1052" s="425"/>
    </row>
    <row r="1053" spans="1:60" s="436" customFormat="1" ht="15.75" customHeight="1">
      <c r="A1053" s="941" t="s">
        <v>1157</v>
      </c>
      <c r="B1053" s="942"/>
      <c r="C1053" s="942"/>
      <c r="D1053" s="942"/>
      <c r="E1053" s="942"/>
      <c r="F1053" s="850"/>
      <c r="G1053" s="851"/>
      <c r="H1053" s="1813"/>
      <c r="I1053" s="1813"/>
      <c r="J1053" s="1813"/>
      <c r="K1053" s="1813"/>
      <c r="L1053" s="1813"/>
      <c r="M1053" s="1813"/>
      <c r="N1053" s="1813"/>
      <c r="O1053" s="1081"/>
      <c r="P1053" s="1081"/>
      <c r="Q1053" s="1081"/>
      <c r="R1053" s="1081"/>
      <c r="S1053" s="1081"/>
      <c r="T1053" s="1081"/>
      <c r="U1053" s="1081"/>
      <c r="V1053" s="1132" t="s">
        <v>1506</v>
      </c>
      <c r="W1053" s="1132"/>
      <c r="X1053" s="31"/>
      <c r="Y1053" s="471" t="s">
        <v>1158</v>
      </c>
      <c r="Z1053" s="31"/>
      <c r="AA1053" s="31"/>
      <c r="AB1053" s="31"/>
      <c r="AC1053" s="31"/>
      <c r="AD1053" s="33"/>
      <c r="AE1053" s="33"/>
      <c r="AF1053" s="33"/>
      <c r="AG1053" s="33"/>
      <c r="AH1053" s="33"/>
      <c r="AI1053" s="33"/>
      <c r="AJ1053" s="33"/>
      <c r="AK1053" s="33"/>
      <c r="AL1053" s="33"/>
      <c r="AM1053" s="33"/>
      <c r="AN1053" s="33"/>
      <c r="AO1053" s="33"/>
      <c r="AP1053" s="33"/>
      <c r="AQ1053" s="33"/>
      <c r="AR1053" s="31"/>
      <c r="AS1053" s="31"/>
      <c r="AT1053" s="31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  <c r="BG1053" s="425"/>
      <c r="BH1053" s="425"/>
    </row>
    <row r="1054" spans="1:60" s="436" customFormat="1" ht="15.75" customHeight="1">
      <c r="A1054" s="941" t="s">
        <v>1027</v>
      </c>
      <c r="B1054" s="942"/>
      <c r="C1054" s="942"/>
      <c r="D1054" s="942"/>
      <c r="E1054" s="942"/>
      <c r="F1054" s="935" t="s">
        <v>1529</v>
      </c>
      <c r="G1054" s="936"/>
      <c r="H1054" s="940"/>
      <c r="I1054" s="940"/>
      <c r="J1054" s="940"/>
      <c r="K1054" s="940"/>
      <c r="L1054" s="940"/>
      <c r="M1054" s="940"/>
      <c r="N1054" s="940"/>
      <c r="O1054" s="1081"/>
      <c r="P1054" s="1081"/>
      <c r="Q1054" s="1081"/>
      <c r="R1054" s="1081"/>
      <c r="S1054" s="1081"/>
      <c r="T1054" s="1081"/>
      <c r="U1054" s="1081"/>
      <c r="V1054" s="1132" t="s">
        <v>1520</v>
      </c>
      <c r="W1054" s="1132"/>
      <c r="X1054" s="31"/>
      <c r="Y1054" s="471" t="s">
        <v>1159</v>
      </c>
      <c r="Z1054" s="31"/>
      <c r="AA1054" s="31"/>
      <c r="AB1054" s="31"/>
      <c r="AC1054" s="31"/>
      <c r="AD1054" s="33"/>
      <c r="AE1054" s="33"/>
      <c r="AF1054" s="33"/>
      <c r="AG1054" s="33"/>
      <c r="AH1054" s="33"/>
      <c r="AI1054" s="33"/>
      <c r="AJ1054" s="33"/>
      <c r="AK1054" s="33"/>
      <c r="AL1054" s="33"/>
      <c r="AM1054" s="33"/>
      <c r="AN1054" s="33"/>
      <c r="AO1054" s="33"/>
      <c r="AP1054" s="33"/>
      <c r="AQ1054" s="33"/>
      <c r="AR1054" s="31"/>
      <c r="AS1054" s="31"/>
      <c r="AT1054" s="31"/>
      <c r="AU1054" s="33"/>
      <c r="AV1054" s="33"/>
      <c r="AW1054" s="33"/>
      <c r="AX1054" s="33"/>
      <c r="AY1054" s="33"/>
      <c r="AZ1054" s="33"/>
      <c r="BA1054" s="33"/>
      <c r="BB1054" s="33"/>
      <c r="BC1054" s="33"/>
      <c r="BD1054" s="33"/>
      <c r="BE1054" s="33"/>
      <c r="BF1054" s="33"/>
      <c r="BG1054" s="425"/>
      <c r="BH1054" s="425"/>
    </row>
    <row r="1055" spans="1:60" s="436" customFormat="1" ht="15.75" customHeight="1">
      <c r="A1055" s="941" t="s">
        <v>1028</v>
      </c>
      <c r="B1055" s="942"/>
      <c r="C1055" s="942"/>
      <c r="D1055" s="942"/>
      <c r="E1055" s="942"/>
      <c r="F1055" s="935" t="s">
        <v>1529</v>
      </c>
      <c r="G1055" s="936"/>
      <c r="H1055" s="940"/>
      <c r="I1055" s="940"/>
      <c r="J1055" s="940"/>
      <c r="K1055" s="940"/>
      <c r="L1055" s="940"/>
      <c r="M1055" s="940"/>
      <c r="N1055" s="940"/>
      <c r="O1055" s="1081"/>
      <c r="P1055" s="1081"/>
      <c r="Q1055" s="1081"/>
      <c r="R1055" s="1081"/>
      <c r="S1055" s="1081"/>
      <c r="T1055" s="1081"/>
      <c r="U1055" s="1081"/>
      <c r="V1055" s="1132" t="s">
        <v>1520</v>
      </c>
      <c r="W1055" s="1132"/>
      <c r="X1055" s="31"/>
      <c r="Y1055" s="471" t="s">
        <v>1160</v>
      </c>
      <c r="Z1055" s="31"/>
      <c r="AA1055" s="31"/>
      <c r="AB1055" s="31"/>
      <c r="AC1055" s="31"/>
      <c r="AD1055" s="33"/>
      <c r="AE1055" s="33"/>
      <c r="AF1055" s="33"/>
      <c r="AG1055" s="33"/>
      <c r="AH1055" s="33"/>
      <c r="AI1055" s="33"/>
      <c r="AJ1055" s="33"/>
      <c r="AK1055" s="33"/>
      <c r="AL1055" s="33"/>
      <c r="AM1055" s="33"/>
      <c r="AN1055" s="33"/>
      <c r="AO1055" s="33"/>
      <c r="AP1055" s="33"/>
      <c r="AQ1055" s="33"/>
      <c r="AR1055" s="31"/>
      <c r="AS1055" s="31"/>
      <c r="AT1055" s="31"/>
      <c r="AU1055" s="33"/>
      <c r="AV1055" s="33"/>
      <c r="AW1055" s="33"/>
      <c r="AX1055" s="33"/>
      <c r="AY1055" s="33"/>
      <c r="AZ1055" s="33"/>
      <c r="BA1055" s="33"/>
      <c r="BB1055" s="33"/>
      <c r="BC1055" s="33"/>
      <c r="BD1055" s="33"/>
      <c r="BE1055" s="33"/>
      <c r="BF1055" s="33"/>
      <c r="BG1055" s="425"/>
      <c r="BH1055" s="425"/>
    </row>
    <row r="1056" spans="1:60" s="436" customFormat="1" ht="15.75" customHeight="1">
      <c r="A1056" s="941" t="s">
        <v>1029</v>
      </c>
      <c r="B1056" s="942"/>
      <c r="C1056" s="942"/>
      <c r="D1056" s="942"/>
      <c r="E1056" s="942"/>
      <c r="F1056" s="935" t="s">
        <v>1529</v>
      </c>
      <c r="G1056" s="936"/>
      <c r="H1056" s="940"/>
      <c r="I1056" s="940"/>
      <c r="J1056" s="940"/>
      <c r="K1056" s="940"/>
      <c r="L1056" s="940"/>
      <c r="M1056" s="940"/>
      <c r="N1056" s="940"/>
      <c r="O1056" s="1081"/>
      <c r="P1056" s="1081"/>
      <c r="Q1056" s="1081"/>
      <c r="R1056" s="1081"/>
      <c r="S1056" s="1081"/>
      <c r="T1056" s="1081"/>
      <c r="U1056" s="1081"/>
      <c r="V1056" s="1132" t="s">
        <v>1520</v>
      </c>
      <c r="W1056" s="1132"/>
      <c r="X1056" s="31"/>
      <c r="Y1056" s="471" t="s">
        <v>1161</v>
      </c>
      <c r="Z1056" s="31"/>
      <c r="AA1056" s="31"/>
      <c r="AB1056" s="31"/>
      <c r="AC1056" s="31"/>
      <c r="AD1056" s="33"/>
      <c r="AE1056" s="33"/>
      <c r="AF1056" s="33"/>
      <c r="AG1056" s="33"/>
      <c r="AH1056" s="33"/>
      <c r="AI1056" s="33"/>
      <c r="AJ1056" s="33"/>
      <c r="AK1056" s="33"/>
      <c r="AL1056" s="33"/>
      <c r="AM1056" s="33"/>
      <c r="AN1056" s="33"/>
      <c r="AO1056" s="33"/>
      <c r="AP1056" s="33"/>
      <c r="AQ1056" s="33"/>
      <c r="AR1056" s="31"/>
      <c r="AS1056" s="31"/>
      <c r="AT1056" s="31"/>
      <c r="AU1056" s="33"/>
      <c r="AV1056" s="33"/>
      <c r="AW1056" s="33"/>
      <c r="AX1056" s="33"/>
      <c r="AY1056" s="33"/>
      <c r="AZ1056" s="33"/>
      <c r="BA1056" s="33"/>
      <c r="BB1056" s="33"/>
      <c r="BC1056" s="33"/>
      <c r="BD1056" s="33"/>
      <c r="BE1056" s="33"/>
      <c r="BF1056" s="33"/>
      <c r="BG1056" s="425"/>
      <c r="BH1056" s="425"/>
    </row>
    <row r="1057" spans="1:60" s="436" customFormat="1" ht="15.75" customHeight="1">
      <c r="A1057" s="941" t="s">
        <v>1162</v>
      </c>
      <c r="B1057" s="942"/>
      <c r="C1057" s="942"/>
      <c r="D1057" s="942"/>
      <c r="E1057" s="1086"/>
      <c r="F1057" s="1095" t="s">
        <v>1531</v>
      </c>
      <c r="G1057" s="936"/>
      <c r="H1057" s="940"/>
      <c r="I1057" s="940"/>
      <c r="J1057" s="940"/>
      <c r="K1057" s="940"/>
      <c r="L1057" s="940"/>
      <c r="M1057" s="940"/>
      <c r="N1057" s="940"/>
      <c r="O1057" s="1081"/>
      <c r="P1057" s="1081"/>
      <c r="Q1057" s="1081"/>
      <c r="R1057" s="1081"/>
      <c r="S1057" s="1081"/>
      <c r="T1057" s="1081"/>
      <c r="U1057" s="1081"/>
      <c r="V1057" s="1132" t="s">
        <v>1518</v>
      </c>
      <c r="W1057" s="1132"/>
      <c r="X1057" s="31"/>
      <c r="Y1057" s="471" t="s">
        <v>1163</v>
      </c>
      <c r="Z1057" s="31"/>
      <c r="AA1057" s="31"/>
      <c r="AB1057" s="31"/>
      <c r="AC1057" s="31"/>
      <c r="AD1057" s="33"/>
      <c r="AE1057" s="33"/>
      <c r="AF1057" s="33"/>
      <c r="AG1057" s="33"/>
      <c r="AH1057" s="33"/>
      <c r="AI1057" s="33"/>
      <c r="AJ1057" s="33"/>
      <c r="AK1057" s="33"/>
      <c r="AL1057" s="33"/>
      <c r="AM1057" s="33"/>
      <c r="AN1057" s="33"/>
      <c r="AO1057" s="33"/>
      <c r="AP1057" s="33"/>
      <c r="AQ1057" s="33"/>
      <c r="AR1057" s="31"/>
      <c r="AS1057" s="31"/>
      <c r="AT1057" s="31"/>
      <c r="AU1057" s="33"/>
      <c r="AV1057" s="33"/>
      <c r="AW1057" s="33"/>
      <c r="AX1057" s="33"/>
      <c r="AY1057" s="33"/>
      <c r="AZ1057" s="33"/>
      <c r="BA1057" s="33"/>
      <c r="BB1057" s="33"/>
      <c r="BC1057" s="33"/>
      <c r="BD1057" s="33"/>
      <c r="BE1057" s="33"/>
      <c r="BF1057" s="33"/>
      <c r="BG1057" s="425"/>
      <c r="BH1057" s="425"/>
    </row>
    <row r="1058" spans="1:60" s="436" customFormat="1" ht="15.75" customHeight="1">
      <c r="A1058" s="941" t="s">
        <v>1164</v>
      </c>
      <c r="B1058" s="942"/>
      <c r="C1058" s="942"/>
      <c r="D1058" s="942"/>
      <c r="E1058" s="1086"/>
      <c r="F1058" s="1095" t="s">
        <v>1531</v>
      </c>
      <c r="G1058" s="936"/>
      <c r="H1058" s="940"/>
      <c r="I1058" s="940"/>
      <c r="J1058" s="940"/>
      <c r="K1058" s="940"/>
      <c r="L1058" s="940"/>
      <c r="M1058" s="940"/>
      <c r="N1058" s="940"/>
      <c r="O1058" s="1081"/>
      <c r="P1058" s="1081"/>
      <c r="Q1058" s="1081"/>
      <c r="R1058" s="1081"/>
      <c r="S1058" s="1081"/>
      <c r="T1058" s="1081"/>
      <c r="U1058" s="1081"/>
      <c r="V1058" s="1132" t="s">
        <v>1518</v>
      </c>
      <c r="W1058" s="1132"/>
      <c r="X1058" s="31"/>
      <c r="Y1058" s="471" t="s">
        <v>1165</v>
      </c>
      <c r="Z1058" s="31"/>
      <c r="AA1058" s="31"/>
      <c r="AB1058" s="31"/>
      <c r="AC1058" s="31"/>
      <c r="AD1058" s="33"/>
      <c r="AE1058" s="33"/>
      <c r="AF1058" s="33"/>
      <c r="AG1058" s="33"/>
      <c r="AH1058" s="33"/>
      <c r="AI1058" s="33"/>
      <c r="AJ1058" s="33"/>
      <c r="AK1058" s="33"/>
      <c r="AL1058" s="33"/>
      <c r="AM1058" s="33"/>
      <c r="AN1058" s="33"/>
      <c r="AO1058" s="33"/>
      <c r="AP1058" s="33"/>
      <c r="AQ1058" s="33"/>
      <c r="AR1058" s="31"/>
      <c r="AS1058" s="31"/>
      <c r="AT1058" s="31"/>
      <c r="AU1058" s="33"/>
      <c r="AV1058" s="33"/>
      <c r="AW1058" s="33"/>
      <c r="AX1058" s="33"/>
      <c r="AY1058" s="33"/>
      <c r="AZ1058" s="33"/>
      <c r="BA1058" s="33"/>
      <c r="BB1058" s="33"/>
      <c r="BC1058" s="33"/>
      <c r="BD1058" s="33"/>
      <c r="BE1058" s="33"/>
      <c r="BF1058" s="33"/>
      <c r="BG1058" s="425"/>
      <c r="BH1058" s="425"/>
    </row>
    <row r="1059" spans="1:60" s="436" customFormat="1" ht="15.75" customHeight="1">
      <c r="A1059" s="941" t="s">
        <v>1166</v>
      </c>
      <c r="B1059" s="942"/>
      <c r="C1059" s="942"/>
      <c r="D1059" s="942"/>
      <c r="E1059" s="942"/>
      <c r="F1059" s="935" t="s">
        <v>1534</v>
      </c>
      <c r="G1059" s="936"/>
      <c r="H1059" s="940"/>
      <c r="I1059" s="940"/>
      <c r="J1059" s="940"/>
      <c r="K1059" s="940"/>
      <c r="L1059" s="940"/>
      <c r="M1059" s="940"/>
      <c r="N1059" s="940"/>
      <c r="O1059" s="1816"/>
      <c r="P1059" s="1816"/>
      <c r="Q1059" s="1816"/>
      <c r="R1059" s="1816"/>
      <c r="S1059" s="1816"/>
      <c r="T1059" s="1816"/>
      <c r="U1059" s="1817"/>
      <c r="V1059" s="851"/>
      <c r="W1059" s="857"/>
      <c r="X1059" s="31"/>
      <c r="Y1059" s="471" t="s">
        <v>1167</v>
      </c>
      <c r="Z1059" s="31"/>
      <c r="AA1059" s="31"/>
      <c r="AB1059" s="31"/>
      <c r="AC1059" s="31"/>
      <c r="AD1059" s="33"/>
      <c r="AE1059" s="33"/>
      <c r="AF1059" s="33"/>
      <c r="AG1059" s="33"/>
      <c r="AH1059" s="33"/>
      <c r="AI1059" s="33"/>
      <c r="AJ1059" s="33"/>
      <c r="AK1059" s="33"/>
      <c r="AL1059" s="33"/>
      <c r="AM1059" s="33"/>
      <c r="AN1059" s="33"/>
      <c r="AO1059" s="33"/>
      <c r="AP1059" s="33"/>
      <c r="AQ1059" s="33"/>
      <c r="AR1059" s="31"/>
      <c r="AS1059" s="31"/>
      <c r="AT1059" s="31"/>
      <c r="AU1059" s="33"/>
      <c r="AV1059" s="33"/>
      <c r="AW1059" s="33"/>
      <c r="AX1059" s="33"/>
      <c r="AY1059" s="33"/>
      <c r="AZ1059" s="33"/>
      <c r="BA1059" s="33"/>
      <c r="BB1059" s="33"/>
      <c r="BC1059" s="33"/>
      <c r="BD1059" s="33"/>
      <c r="BE1059" s="33"/>
      <c r="BF1059" s="33"/>
      <c r="BG1059" s="425"/>
      <c r="BH1059" s="425"/>
    </row>
    <row r="1060" spans="1:60" s="436" customFormat="1" ht="15.75" customHeight="1">
      <c r="A1060" s="941" t="s">
        <v>1168</v>
      </c>
      <c r="B1060" s="942"/>
      <c r="C1060" s="942"/>
      <c r="D1060" s="942"/>
      <c r="E1060" s="942"/>
      <c r="F1060" s="935" t="s">
        <v>1534</v>
      </c>
      <c r="G1060" s="936"/>
      <c r="H1060" s="940"/>
      <c r="I1060" s="940"/>
      <c r="J1060" s="940"/>
      <c r="K1060" s="940"/>
      <c r="L1060" s="940"/>
      <c r="M1060" s="940"/>
      <c r="N1060" s="940"/>
      <c r="O1060" s="1827"/>
      <c r="P1060" s="1827"/>
      <c r="Q1060" s="1827"/>
      <c r="R1060" s="1827"/>
      <c r="S1060" s="1827"/>
      <c r="T1060" s="1827"/>
      <c r="U1060" s="1828"/>
      <c r="V1060" s="851"/>
      <c r="W1060" s="857"/>
      <c r="X1060" s="31"/>
      <c r="Y1060" s="471" t="s">
        <v>1169</v>
      </c>
      <c r="Z1060" s="31"/>
      <c r="AA1060" s="31"/>
      <c r="AB1060" s="31"/>
      <c r="AC1060" s="31"/>
      <c r="AD1060" s="33"/>
      <c r="AE1060" s="33"/>
      <c r="AF1060" s="33"/>
      <c r="AG1060" s="33"/>
      <c r="AH1060" s="33"/>
      <c r="AI1060" s="33"/>
      <c r="AJ1060" s="33"/>
      <c r="AK1060" s="33"/>
      <c r="AL1060" s="33"/>
      <c r="AM1060" s="33"/>
      <c r="AN1060" s="33"/>
      <c r="AO1060" s="33"/>
      <c r="AP1060" s="33"/>
      <c r="AQ1060" s="33"/>
      <c r="AR1060" s="31"/>
      <c r="AS1060" s="31"/>
      <c r="AT1060" s="31"/>
      <c r="AU1060" s="33"/>
      <c r="AV1060" s="33"/>
      <c r="AW1060" s="33"/>
      <c r="AX1060" s="33"/>
      <c r="AY1060" s="33"/>
      <c r="AZ1060" s="33"/>
      <c r="BA1060" s="33"/>
      <c r="BB1060" s="33"/>
      <c r="BC1060" s="33"/>
      <c r="BD1060" s="33"/>
      <c r="BE1060" s="33"/>
      <c r="BF1060" s="33"/>
      <c r="BG1060" s="425"/>
      <c r="BH1060" s="425"/>
    </row>
    <row r="1061" spans="1:60" s="436" customFormat="1" ht="15.75" customHeight="1">
      <c r="A1061" s="941" t="s">
        <v>1031</v>
      </c>
      <c r="B1061" s="942"/>
      <c r="C1061" s="942"/>
      <c r="D1061" s="942"/>
      <c r="E1061" s="942"/>
      <c r="F1061" s="935" t="s">
        <v>1536</v>
      </c>
      <c r="G1061" s="936"/>
      <c r="H1061" s="940"/>
      <c r="I1061" s="940"/>
      <c r="J1061" s="940"/>
      <c r="K1061" s="940"/>
      <c r="L1061" s="940"/>
      <c r="M1061" s="940"/>
      <c r="N1061" s="940"/>
      <c r="O1061" s="1827"/>
      <c r="P1061" s="1827"/>
      <c r="Q1061" s="1827"/>
      <c r="R1061" s="1827"/>
      <c r="S1061" s="1827"/>
      <c r="T1061" s="1827"/>
      <c r="U1061" s="1828"/>
      <c r="V1061" s="851"/>
      <c r="W1061" s="857"/>
      <c r="X1061" s="31"/>
      <c r="Y1061" s="471" t="s">
        <v>1170</v>
      </c>
      <c r="Z1061" s="31"/>
      <c r="AA1061" s="31"/>
      <c r="AB1061" s="31"/>
      <c r="AC1061" s="31"/>
      <c r="AD1061" s="33"/>
      <c r="AE1061" s="33"/>
      <c r="AF1061" s="33"/>
      <c r="AG1061" s="33"/>
      <c r="AH1061" s="33"/>
      <c r="AI1061" s="33"/>
      <c r="AJ1061" s="33"/>
      <c r="AK1061" s="33"/>
      <c r="AL1061" s="33"/>
      <c r="AM1061" s="33"/>
      <c r="AN1061" s="33"/>
      <c r="AO1061" s="33"/>
      <c r="AP1061" s="33"/>
      <c r="AQ1061" s="33"/>
      <c r="AR1061" s="31"/>
      <c r="AS1061" s="31"/>
      <c r="AT1061" s="31"/>
      <c r="AU1061" s="33"/>
      <c r="AV1061" s="33"/>
      <c r="AW1061" s="33"/>
      <c r="AX1061" s="33"/>
      <c r="AY1061" s="33"/>
      <c r="AZ1061" s="33"/>
      <c r="BA1061" s="33"/>
      <c r="BB1061" s="33"/>
      <c r="BC1061" s="33"/>
      <c r="BD1061" s="33"/>
      <c r="BE1061" s="33"/>
      <c r="BF1061" s="33"/>
      <c r="BG1061" s="425"/>
      <c r="BH1061" s="425"/>
    </row>
    <row r="1062" spans="1:60" s="436" customFormat="1" ht="15.75" customHeight="1">
      <c r="A1062" s="941" t="s">
        <v>1032</v>
      </c>
      <c r="B1062" s="942"/>
      <c r="C1062" s="942"/>
      <c r="D1062" s="942"/>
      <c r="E1062" s="942"/>
      <c r="F1062" s="935" t="s">
        <v>1536</v>
      </c>
      <c r="G1062" s="936"/>
      <c r="H1062" s="940"/>
      <c r="I1062" s="940"/>
      <c r="J1062" s="940"/>
      <c r="K1062" s="940"/>
      <c r="L1062" s="940"/>
      <c r="M1062" s="940"/>
      <c r="N1062" s="940"/>
      <c r="O1062" s="1814"/>
      <c r="P1062" s="1814"/>
      <c r="Q1062" s="1814"/>
      <c r="R1062" s="1814"/>
      <c r="S1062" s="1814"/>
      <c r="T1062" s="1814"/>
      <c r="U1062" s="1815"/>
      <c r="V1062" s="851"/>
      <c r="W1062" s="857"/>
      <c r="X1062" s="31"/>
      <c r="Y1062" s="471" t="s">
        <v>1171</v>
      </c>
      <c r="Z1062" s="31"/>
      <c r="AA1062" s="31"/>
      <c r="AB1062" s="31"/>
      <c r="AC1062" s="31"/>
      <c r="AD1062" s="33"/>
      <c r="AE1062" s="33"/>
      <c r="AF1062" s="33"/>
      <c r="AG1062" s="33"/>
      <c r="AH1062" s="33"/>
      <c r="AI1062" s="33"/>
      <c r="AJ1062" s="33"/>
      <c r="AK1062" s="33"/>
      <c r="AL1062" s="33"/>
      <c r="AM1062" s="33"/>
      <c r="AN1062" s="33"/>
      <c r="AO1062" s="33"/>
      <c r="AP1062" s="33"/>
      <c r="AQ1062" s="33"/>
      <c r="AR1062" s="31"/>
      <c r="AS1062" s="31"/>
      <c r="AT1062" s="31"/>
      <c r="AU1062" s="33"/>
      <c r="AV1062" s="33"/>
      <c r="AW1062" s="33"/>
      <c r="AX1062" s="33"/>
      <c r="AY1062" s="33"/>
      <c r="AZ1062" s="33"/>
      <c r="BA1062" s="33"/>
      <c r="BB1062" s="33"/>
      <c r="BC1062" s="33"/>
      <c r="BD1062" s="33"/>
      <c r="BE1062" s="33"/>
      <c r="BF1062" s="33"/>
      <c r="BG1062" s="425"/>
      <c r="BH1062" s="425"/>
    </row>
    <row r="1063" spans="1:60" s="436" customFormat="1" ht="15.75" customHeight="1">
      <c r="A1063" s="941" t="s">
        <v>1042</v>
      </c>
      <c r="B1063" s="942"/>
      <c r="C1063" s="942"/>
      <c r="D1063" s="942"/>
      <c r="E1063" s="942"/>
      <c r="F1063" s="935" t="s">
        <v>1530</v>
      </c>
      <c r="G1063" s="936"/>
      <c r="H1063" s="940"/>
      <c r="I1063" s="940"/>
      <c r="J1063" s="940"/>
      <c r="K1063" s="940"/>
      <c r="L1063" s="940"/>
      <c r="M1063" s="940"/>
      <c r="N1063" s="940"/>
      <c r="O1063" s="940"/>
      <c r="P1063" s="940"/>
      <c r="Q1063" s="940"/>
      <c r="R1063" s="940"/>
      <c r="S1063" s="940"/>
      <c r="T1063" s="940"/>
      <c r="U1063" s="940"/>
      <c r="V1063" s="851"/>
      <c r="W1063" s="857"/>
      <c r="X1063" s="31"/>
      <c r="Y1063" s="471" t="s">
        <v>1172</v>
      </c>
      <c r="Z1063" s="31"/>
      <c r="AA1063" s="31"/>
      <c r="AB1063" s="31"/>
      <c r="AC1063" s="31"/>
      <c r="AD1063" s="33"/>
      <c r="AE1063" s="33"/>
      <c r="AF1063" s="33"/>
      <c r="AG1063" s="33"/>
      <c r="AH1063" s="33"/>
      <c r="AI1063" s="33"/>
      <c r="AJ1063" s="33"/>
      <c r="AK1063" s="33"/>
      <c r="AL1063" s="33"/>
      <c r="AM1063" s="33"/>
      <c r="AN1063" s="33"/>
      <c r="AO1063" s="33"/>
      <c r="AP1063" s="33"/>
      <c r="AQ1063" s="33"/>
      <c r="AR1063" s="31"/>
      <c r="AS1063" s="31"/>
      <c r="AT1063" s="31"/>
      <c r="AU1063" s="33"/>
      <c r="AV1063" s="33"/>
      <c r="AW1063" s="33"/>
      <c r="AX1063" s="33"/>
      <c r="AY1063" s="33"/>
      <c r="AZ1063" s="33"/>
      <c r="BA1063" s="33"/>
      <c r="BB1063" s="33"/>
      <c r="BC1063" s="33"/>
      <c r="BD1063" s="33"/>
      <c r="BE1063" s="33"/>
      <c r="BF1063" s="33"/>
      <c r="BG1063" s="425"/>
      <c r="BH1063" s="425"/>
    </row>
    <row r="1064" spans="1:60" s="436" customFormat="1" ht="15.75" customHeight="1">
      <c r="A1064" s="941" t="s">
        <v>1047</v>
      </c>
      <c r="B1064" s="942"/>
      <c r="C1064" s="942"/>
      <c r="D1064" s="942"/>
      <c r="E1064" s="1086"/>
      <c r="F1064" s="1095" t="s">
        <v>1530</v>
      </c>
      <c r="G1064" s="936"/>
      <c r="H1064" s="940"/>
      <c r="I1064" s="940"/>
      <c r="J1064" s="940"/>
      <c r="K1064" s="940"/>
      <c r="L1064" s="940"/>
      <c r="M1064" s="940"/>
      <c r="N1064" s="940"/>
      <c r="O1064" s="1813"/>
      <c r="P1064" s="1813"/>
      <c r="Q1064" s="1813"/>
      <c r="R1064" s="1813"/>
      <c r="S1064" s="1813"/>
      <c r="T1064" s="1813"/>
      <c r="U1064" s="1813"/>
      <c r="V1064" s="851"/>
      <c r="W1064" s="857"/>
      <c r="X1064" s="31"/>
      <c r="Y1064" s="471" t="s">
        <v>1173</v>
      </c>
      <c r="Z1064" s="31"/>
      <c r="AA1064" s="31"/>
      <c r="AB1064" s="31"/>
      <c r="AC1064" s="31"/>
      <c r="AD1064" s="33"/>
      <c r="AE1064" s="33"/>
      <c r="AF1064" s="33"/>
      <c r="AG1064" s="33"/>
      <c r="AH1064" s="33"/>
      <c r="AI1064" s="33"/>
      <c r="AJ1064" s="33"/>
      <c r="AK1064" s="33"/>
      <c r="AL1064" s="33"/>
      <c r="AM1064" s="33"/>
      <c r="AN1064" s="33"/>
      <c r="AO1064" s="33"/>
      <c r="AP1064" s="33"/>
      <c r="AQ1064" s="33"/>
      <c r="AR1064" s="31"/>
      <c r="AS1064" s="31"/>
      <c r="AT1064" s="31"/>
      <c r="AU1064" s="33"/>
      <c r="AV1064" s="33"/>
      <c r="AW1064" s="33"/>
      <c r="AX1064" s="33"/>
      <c r="AY1064" s="33"/>
      <c r="AZ1064" s="33"/>
      <c r="BA1064" s="33"/>
      <c r="BB1064" s="33"/>
      <c r="BC1064" s="33"/>
      <c r="BD1064" s="33"/>
      <c r="BE1064" s="33"/>
      <c r="BF1064" s="33"/>
      <c r="BG1064" s="425"/>
      <c r="BH1064" s="425"/>
    </row>
    <row r="1065" spans="1:60" s="436" customFormat="1" ht="15.75" customHeight="1">
      <c r="A1065" s="941" t="s">
        <v>1048</v>
      </c>
      <c r="B1065" s="942"/>
      <c r="C1065" s="942"/>
      <c r="D1065" s="942"/>
      <c r="E1065" s="942"/>
      <c r="F1065" s="935" t="s">
        <v>1533</v>
      </c>
      <c r="G1065" s="936"/>
      <c r="H1065" s="940"/>
      <c r="I1065" s="940"/>
      <c r="J1065" s="940"/>
      <c r="K1065" s="940"/>
      <c r="L1065" s="940"/>
      <c r="M1065" s="940"/>
      <c r="N1065" s="940"/>
      <c r="O1065" s="940"/>
      <c r="P1065" s="940"/>
      <c r="Q1065" s="940"/>
      <c r="R1065" s="940"/>
      <c r="S1065" s="940"/>
      <c r="T1065" s="940"/>
      <c r="U1065" s="940"/>
      <c r="V1065" s="1132" t="s">
        <v>1519</v>
      </c>
      <c r="W1065" s="1132"/>
      <c r="X1065" s="31"/>
      <c r="Y1065" s="471" t="s">
        <v>1174</v>
      </c>
      <c r="Z1065" s="31"/>
      <c r="AA1065" s="31"/>
      <c r="AB1065" s="31"/>
      <c r="AC1065" s="31"/>
      <c r="AD1065" s="31"/>
      <c r="AE1065" s="133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  <c r="BG1065" s="425"/>
      <c r="BH1065" s="425"/>
    </row>
    <row r="1066" spans="1:60" s="436" customFormat="1" ht="15.75" customHeight="1">
      <c r="A1066" s="941" t="s">
        <v>1049</v>
      </c>
      <c r="B1066" s="942"/>
      <c r="C1066" s="942"/>
      <c r="D1066" s="942"/>
      <c r="E1066" s="942"/>
      <c r="F1066" s="935" t="s">
        <v>1533</v>
      </c>
      <c r="G1066" s="936"/>
      <c r="H1066" s="940"/>
      <c r="I1066" s="940"/>
      <c r="J1066" s="940"/>
      <c r="K1066" s="940"/>
      <c r="L1066" s="940"/>
      <c r="M1066" s="940"/>
      <c r="N1066" s="940"/>
      <c r="O1066" s="940"/>
      <c r="P1066" s="940"/>
      <c r="Q1066" s="940"/>
      <c r="R1066" s="940"/>
      <c r="S1066" s="940"/>
      <c r="T1066" s="940"/>
      <c r="U1066" s="940"/>
      <c r="V1066" s="1132" t="s">
        <v>1519</v>
      </c>
      <c r="W1066" s="1132"/>
      <c r="X1066" s="31"/>
      <c r="Y1066" s="471" t="s">
        <v>1175</v>
      </c>
      <c r="Z1066" s="31"/>
      <c r="AA1066" s="31"/>
      <c r="AB1066" s="31"/>
      <c r="AC1066" s="31"/>
      <c r="AD1066" s="31"/>
      <c r="AE1066" s="133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3"/>
      <c r="AV1066" s="33"/>
      <c r="AW1066" s="33"/>
      <c r="AX1066" s="33"/>
      <c r="AY1066" s="33"/>
      <c r="AZ1066" s="33"/>
      <c r="BA1066" s="33"/>
      <c r="BB1066" s="33"/>
      <c r="BC1066" s="33"/>
      <c r="BD1066" s="33"/>
      <c r="BE1066" s="33"/>
      <c r="BF1066" s="33"/>
      <c r="BG1066" s="425"/>
      <c r="BH1066" s="425"/>
    </row>
    <row r="1067" spans="1:60" s="436" customFormat="1" ht="15.75" customHeight="1">
      <c r="A1067" s="941" t="s">
        <v>1176</v>
      </c>
      <c r="B1067" s="942"/>
      <c r="C1067" s="942"/>
      <c r="D1067" s="942"/>
      <c r="E1067" s="942"/>
      <c r="F1067" s="935" t="s">
        <v>1531</v>
      </c>
      <c r="G1067" s="936"/>
      <c r="H1067" s="940"/>
      <c r="I1067" s="940"/>
      <c r="J1067" s="940"/>
      <c r="K1067" s="940"/>
      <c r="L1067" s="940"/>
      <c r="M1067" s="940"/>
      <c r="N1067" s="940"/>
      <c r="O1067" s="1816"/>
      <c r="P1067" s="1816"/>
      <c r="Q1067" s="1816"/>
      <c r="R1067" s="1816"/>
      <c r="S1067" s="1816"/>
      <c r="T1067" s="1816"/>
      <c r="U1067" s="1817"/>
      <c r="V1067" s="1132"/>
      <c r="W1067" s="1132"/>
      <c r="X1067" s="31"/>
      <c r="Y1067" s="471" t="s">
        <v>1122</v>
      </c>
      <c r="Z1067" s="31"/>
      <c r="AA1067" s="31"/>
      <c r="AB1067" s="31"/>
      <c r="AC1067" s="31"/>
      <c r="AD1067" s="31"/>
      <c r="AE1067" s="133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3"/>
      <c r="AV1067" s="33"/>
      <c r="AW1067" s="33"/>
      <c r="AX1067" s="33"/>
      <c r="AY1067" s="33"/>
      <c r="AZ1067" s="33"/>
      <c r="BA1067" s="33"/>
      <c r="BB1067" s="33"/>
      <c r="BC1067" s="33"/>
      <c r="BD1067" s="33"/>
      <c r="BE1067" s="33"/>
      <c r="BF1067" s="33"/>
      <c r="BG1067" s="425"/>
      <c r="BH1067" s="425"/>
    </row>
    <row r="1068" spans="1:60" s="436" customFormat="1" ht="15.75" customHeight="1">
      <c r="A1068" s="941" t="s">
        <v>1177</v>
      </c>
      <c r="B1068" s="942"/>
      <c r="C1068" s="942"/>
      <c r="D1068" s="942"/>
      <c r="E1068" s="942"/>
      <c r="F1068" s="935" t="s">
        <v>1534</v>
      </c>
      <c r="G1068" s="936"/>
      <c r="H1068" s="940"/>
      <c r="I1068" s="940"/>
      <c r="J1068" s="940"/>
      <c r="K1068" s="940"/>
      <c r="L1068" s="940"/>
      <c r="M1068" s="940"/>
      <c r="N1068" s="940"/>
      <c r="O1068" s="1814"/>
      <c r="P1068" s="1814"/>
      <c r="Q1068" s="1814"/>
      <c r="R1068" s="1814"/>
      <c r="S1068" s="1814"/>
      <c r="T1068" s="1814"/>
      <c r="U1068" s="1815"/>
      <c r="V1068" s="851"/>
      <c r="W1068" s="857"/>
      <c r="X1068" s="31"/>
      <c r="Y1068" s="471" t="s">
        <v>1178</v>
      </c>
      <c r="Z1068" s="31"/>
      <c r="AA1068" s="31"/>
      <c r="AB1068" s="31"/>
      <c r="AC1068" s="31"/>
      <c r="AD1068" s="31"/>
      <c r="AE1068" s="133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3"/>
      <c r="AV1068" s="33"/>
      <c r="AW1068" s="33"/>
      <c r="AX1068" s="33"/>
      <c r="AY1068" s="33"/>
      <c r="AZ1068" s="33"/>
      <c r="BA1068" s="33"/>
      <c r="BB1068" s="33"/>
      <c r="BC1068" s="33"/>
      <c r="BD1068" s="33"/>
      <c r="BE1068" s="33"/>
      <c r="BF1068" s="33"/>
      <c r="BG1068" s="425"/>
      <c r="BH1068" s="425"/>
    </row>
    <row r="1069" spans="1:60" s="436" customFormat="1" ht="15.75" customHeight="1">
      <c r="A1069" s="941" t="s">
        <v>1051</v>
      </c>
      <c r="B1069" s="942"/>
      <c r="C1069" s="942"/>
      <c r="D1069" s="942"/>
      <c r="E1069" s="942"/>
      <c r="F1069" s="935" t="s">
        <v>1536</v>
      </c>
      <c r="G1069" s="936"/>
      <c r="H1069" s="940"/>
      <c r="I1069" s="940"/>
      <c r="J1069" s="940"/>
      <c r="K1069" s="940"/>
      <c r="L1069" s="940"/>
      <c r="M1069" s="940"/>
      <c r="N1069" s="940"/>
      <c r="O1069" s="940"/>
      <c r="P1069" s="940"/>
      <c r="Q1069" s="940"/>
      <c r="R1069" s="940"/>
      <c r="S1069" s="940"/>
      <c r="T1069" s="940"/>
      <c r="U1069" s="940"/>
      <c r="V1069" s="1132" t="s">
        <v>1520</v>
      </c>
      <c r="W1069" s="1132"/>
      <c r="X1069" s="31"/>
      <c r="Y1069" s="471" t="s">
        <v>1179</v>
      </c>
      <c r="Z1069" s="31"/>
      <c r="AA1069" s="31"/>
      <c r="AB1069" s="31"/>
      <c r="AC1069" s="31"/>
      <c r="AD1069" s="31"/>
      <c r="AE1069" s="133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3"/>
      <c r="AV1069" s="33"/>
      <c r="AW1069" s="33"/>
      <c r="AX1069" s="33"/>
      <c r="AY1069" s="33"/>
      <c r="AZ1069" s="33"/>
      <c r="BA1069" s="33"/>
      <c r="BB1069" s="33"/>
      <c r="BC1069" s="33"/>
      <c r="BD1069" s="33"/>
      <c r="BE1069" s="33"/>
      <c r="BF1069" s="33"/>
      <c r="BG1069" s="425"/>
      <c r="BH1069" s="425"/>
    </row>
    <row r="1070" spans="1:60" s="436" customFormat="1" ht="15.75" customHeight="1">
      <c r="A1070" s="941" t="s">
        <v>1052</v>
      </c>
      <c r="B1070" s="942"/>
      <c r="C1070" s="942"/>
      <c r="D1070" s="942"/>
      <c r="E1070" s="942"/>
      <c r="F1070" s="935" t="s">
        <v>1536</v>
      </c>
      <c r="G1070" s="936"/>
      <c r="H1070" s="940"/>
      <c r="I1070" s="940"/>
      <c r="J1070" s="940"/>
      <c r="K1070" s="940"/>
      <c r="L1070" s="940"/>
      <c r="M1070" s="940"/>
      <c r="N1070" s="940"/>
      <c r="O1070" s="940"/>
      <c r="P1070" s="940"/>
      <c r="Q1070" s="940"/>
      <c r="R1070" s="940"/>
      <c r="S1070" s="940"/>
      <c r="T1070" s="940"/>
      <c r="U1070" s="940"/>
      <c r="V1070" s="1132" t="s">
        <v>1520</v>
      </c>
      <c r="W1070" s="1132"/>
      <c r="X1070" s="31"/>
      <c r="Y1070" s="471" t="s">
        <v>1180</v>
      </c>
      <c r="Z1070" s="31"/>
      <c r="AA1070" s="31"/>
      <c r="AB1070" s="31"/>
      <c r="AC1070" s="31"/>
      <c r="AD1070" s="31"/>
      <c r="AE1070" s="133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3"/>
      <c r="AV1070" s="33"/>
      <c r="AW1070" s="33"/>
      <c r="AX1070" s="33"/>
      <c r="AY1070" s="33"/>
      <c r="AZ1070" s="33"/>
      <c r="BA1070" s="33"/>
      <c r="BB1070" s="33"/>
      <c r="BC1070" s="33"/>
      <c r="BD1070" s="33"/>
      <c r="BE1070" s="33"/>
      <c r="BF1070" s="33"/>
      <c r="BG1070" s="425"/>
      <c r="BH1070" s="425"/>
    </row>
    <row r="1071" spans="1:60" s="436" customFormat="1" ht="15.75" customHeight="1">
      <c r="A1071" s="941" t="s">
        <v>1053</v>
      </c>
      <c r="B1071" s="942"/>
      <c r="C1071" s="942"/>
      <c r="D1071" s="942"/>
      <c r="E1071" s="942"/>
      <c r="F1071" s="850"/>
      <c r="G1071" s="857"/>
      <c r="H1071" s="1826"/>
      <c r="I1071" s="1826"/>
      <c r="J1071" s="1826"/>
      <c r="K1071" s="1826"/>
      <c r="L1071" s="1826"/>
      <c r="M1071" s="1826"/>
      <c r="N1071" s="1826"/>
      <c r="O1071" s="940"/>
      <c r="P1071" s="940"/>
      <c r="Q1071" s="940"/>
      <c r="R1071" s="940"/>
      <c r="S1071" s="940"/>
      <c r="T1071" s="940"/>
      <c r="U1071" s="940"/>
      <c r="V1071" s="1132" t="s">
        <v>1506</v>
      </c>
      <c r="W1071" s="1132"/>
      <c r="X1071" s="31"/>
      <c r="Y1071" s="471" t="s">
        <v>1181</v>
      </c>
      <c r="Z1071" s="31"/>
      <c r="AA1071" s="31"/>
      <c r="AB1071" s="31"/>
      <c r="AC1071" s="31"/>
      <c r="AD1071" s="31"/>
      <c r="AE1071" s="133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3"/>
      <c r="AV1071" s="33"/>
      <c r="AW1071" s="33"/>
      <c r="AX1071" s="33"/>
      <c r="AY1071" s="33"/>
      <c r="AZ1071" s="33"/>
      <c r="BA1071" s="33"/>
      <c r="BB1071" s="33"/>
      <c r="BC1071" s="33"/>
      <c r="BD1071" s="33"/>
      <c r="BE1071" s="33"/>
      <c r="BF1071" s="33"/>
      <c r="BG1071" s="425"/>
      <c r="BH1071" s="425"/>
    </row>
    <row r="1072" spans="1:60" s="436" customFormat="1" ht="15.75" customHeight="1">
      <c r="A1072" s="941" t="s">
        <v>1055</v>
      </c>
      <c r="B1072" s="942"/>
      <c r="C1072" s="942"/>
      <c r="D1072" s="942"/>
      <c r="E1072" s="942"/>
      <c r="F1072" s="935" t="s">
        <v>1515</v>
      </c>
      <c r="G1072" s="936"/>
      <c r="H1072" s="940"/>
      <c r="I1072" s="940"/>
      <c r="J1072" s="940"/>
      <c r="K1072" s="940"/>
      <c r="L1072" s="940"/>
      <c r="M1072" s="940"/>
      <c r="N1072" s="940"/>
      <c r="O1072" s="803"/>
      <c r="P1072" s="804"/>
      <c r="Q1072" s="804"/>
      <c r="R1072" s="804"/>
      <c r="S1072" s="804"/>
      <c r="T1072" s="804"/>
      <c r="U1072" s="805"/>
      <c r="V1072" s="851"/>
      <c r="W1072" s="857"/>
      <c r="X1072" s="31"/>
      <c r="Y1072" s="471" t="s">
        <v>1182</v>
      </c>
      <c r="Z1072" s="31"/>
      <c r="AA1072" s="31"/>
      <c r="AB1072" s="31"/>
      <c r="AC1072" s="31"/>
      <c r="AD1072" s="31"/>
      <c r="AE1072" s="133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3"/>
      <c r="AV1072" s="33"/>
      <c r="AW1072" s="33"/>
      <c r="AX1072" s="33"/>
      <c r="AY1072" s="33"/>
      <c r="AZ1072" s="33"/>
      <c r="BA1072" s="33"/>
      <c r="BB1072" s="33"/>
      <c r="BC1072" s="33"/>
      <c r="BD1072" s="33"/>
      <c r="BE1072" s="33"/>
      <c r="BF1072" s="33"/>
      <c r="BG1072" s="425"/>
      <c r="BH1072" s="425"/>
    </row>
    <row r="1073" spans="1:60" s="436" customFormat="1" ht="15.75" customHeight="1">
      <c r="A1073" s="941" t="s">
        <v>1056</v>
      </c>
      <c r="B1073" s="942"/>
      <c r="C1073" s="942"/>
      <c r="D1073" s="942"/>
      <c r="E1073" s="942"/>
      <c r="F1073" s="935" t="s">
        <v>1515</v>
      </c>
      <c r="G1073" s="936"/>
      <c r="H1073" s="940"/>
      <c r="I1073" s="940"/>
      <c r="J1073" s="940"/>
      <c r="K1073" s="940"/>
      <c r="L1073" s="940"/>
      <c r="M1073" s="940"/>
      <c r="N1073" s="940"/>
      <c r="O1073" s="806"/>
      <c r="P1073" s="807"/>
      <c r="Q1073" s="807"/>
      <c r="R1073" s="807"/>
      <c r="S1073" s="807"/>
      <c r="T1073" s="807"/>
      <c r="U1073" s="808"/>
      <c r="V1073" s="851"/>
      <c r="W1073" s="857"/>
      <c r="X1073" s="31"/>
      <c r="Y1073" s="471" t="s">
        <v>1183</v>
      </c>
      <c r="Z1073" s="31"/>
      <c r="AA1073" s="31"/>
      <c r="AB1073" s="31"/>
      <c r="AC1073" s="31"/>
      <c r="AD1073" s="31"/>
      <c r="AE1073" s="133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3"/>
      <c r="AV1073" s="33"/>
      <c r="AW1073" s="33"/>
      <c r="AX1073" s="33"/>
      <c r="AY1073" s="33"/>
      <c r="AZ1073" s="33"/>
      <c r="BA1073" s="33"/>
      <c r="BB1073" s="33"/>
      <c r="BC1073" s="33"/>
      <c r="BD1073" s="33"/>
      <c r="BE1073" s="33"/>
      <c r="BF1073" s="33"/>
      <c r="BG1073" s="425"/>
      <c r="BH1073" s="425"/>
    </row>
    <row r="1074" spans="1:60" s="436" customFormat="1" ht="15.75" customHeight="1">
      <c r="A1074" s="941" t="s">
        <v>1057</v>
      </c>
      <c r="B1074" s="942"/>
      <c r="C1074" s="942"/>
      <c r="D1074" s="942"/>
      <c r="E1074" s="942"/>
      <c r="F1074" s="935" t="s">
        <v>1515</v>
      </c>
      <c r="G1074" s="936"/>
      <c r="H1074" s="940"/>
      <c r="I1074" s="940"/>
      <c r="J1074" s="940"/>
      <c r="K1074" s="940"/>
      <c r="L1074" s="940"/>
      <c r="M1074" s="940"/>
      <c r="N1074" s="940"/>
      <c r="O1074" s="806"/>
      <c r="P1074" s="807"/>
      <c r="Q1074" s="807"/>
      <c r="R1074" s="807"/>
      <c r="S1074" s="807"/>
      <c r="T1074" s="807"/>
      <c r="U1074" s="808"/>
      <c r="V1074" s="851"/>
      <c r="W1074" s="857"/>
      <c r="X1074" s="31"/>
      <c r="Y1074" s="471" t="s">
        <v>1184</v>
      </c>
      <c r="Z1074" s="31"/>
      <c r="AA1074" s="31"/>
      <c r="AB1074" s="31"/>
      <c r="AC1074" s="31"/>
      <c r="AD1074" s="31"/>
      <c r="AE1074" s="133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3"/>
      <c r="AV1074" s="33"/>
      <c r="AW1074" s="33"/>
      <c r="AX1074" s="33"/>
      <c r="AY1074" s="33"/>
      <c r="AZ1074" s="33"/>
      <c r="BA1074" s="33"/>
      <c r="BB1074" s="33"/>
      <c r="BC1074" s="33"/>
      <c r="BD1074" s="33"/>
      <c r="BE1074" s="33"/>
      <c r="BF1074" s="33"/>
      <c r="BG1074" s="425"/>
      <c r="BH1074" s="425"/>
    </row>
    <row r="1075" spans="1:60" s="436" customFormat="1" ht="15.75" customHeight="1">
      <c r="A1075" s="941" t="s">
        <v>1058</v>
      </c>
      <c r="B1075" s="942"/>
      <c r="C1075" s="942"/>
      <c r="D1075" s="942"/>
      <c r="E1075" s="942"/>
      <c r="F1075" s="935" t="s">
        <v>1524</v>
      </c>
      <c r="G1075" s="936"/>
      <c r="H1075" s="940"/>
      <c r="I1075" s="940"/>
      <c r="J1075" s="940"/>
      <c r="K1075" s="940"/>
      <c r="L1075" s="940"/>
      <c r="M1075" s="940"/>
      <c r="N1075" s="940"/>
      <c r="O1075" s="809"/>
      <c r="P1075" s="810"/>
      <c r="Q1075" s="810"/>
      <c r="R1075" s="810"/>
      <c r="S1075" s="810"/>
      <c r="T1075" s="810"/>
      <c r="U1075" s="811"/>
      <c r="V1075" s="693"/>
      <c r="W1075" s="379"/>
      <c r="X1075" s="31"/>
      <c r="Y1075" s="471" t="s">
        <v>1185</v>
      </c>
      <c r="Z1075" s="31"/>
      <c r="AA1075" s="31"/>
      <c r="AB1075" s="31"/>
      <c r="AC1075" s="31"/>
      <c r="AD1075" s="31"/>
      <c r="AE1075" s="133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3"/>
      <c r="AV1075" s="33"/>
      <c r="AW1075" s="33"/>
      <c r="AX1075" s="33"/>
      <c r="AY1075" s="33"/>
      <c r="AZ1075" s="33"/>
      <c r="BA1075" s="33"/>
      <c r="BB1075" s="33"/>
      <c r="BC1075" s="33"/>
      <c r="BD1075" s="33"/>
      <c r="BE1075" s="33"/>
      <c r="BF1075" s="33"/>
      <c r="BG1075" s="425"/>
      <c r="BH1075" s="425"/>
    </row>
    <row r="1076" spans="1:60" s="436" customFormat="1" ht="15.75" customHeight="1">
      <c r="A1076" s="1087" t="s">
        <v>1526</v>
      </c>
      <c r="B1076" s="1088"/>
      <c r="C1076" s="1088"/>
      <c r="D1076" s="1088"/>
      <c r="E1076" s="1088"/>
      <c r="F1076" s="935" t="s">
        <v>1527</v>
      </c>
      <c r="G1076" s="936"/>
      <c r="H1076" s="940"/>
      <c r="I1076" s="940"/>
      <c r="J1076" s="940"/>
      <c r="K1076" s="940"/>
      <c r="L1076" s="940"/>
      <c r="M1076" s="940"/>
      <c r="N1076" s="940"/>
      <c r="O1076" s="809"/>
      <c r="P1076" s="810"/>
      <c r="Q1076" s="810"/>
      <c r="R1076" s="810"/>
      <c r="S1076" s="810"/>
      <c r="T1076" s="810"/>
      <c r="U1076" s="811"/>
      <c r="V1076" s="851"/>
      <c r="W1076" s="857"/>
      <c r="X1076" s="31"/>
      <c r="Y1076" s="546" t="s">
        <v>1538</v>
      </c>
      <c r="Z1076" s="31"/>
      <c r="AA1076" s="31"/>
      <c r="AB1076" s="31"/>
      <c r="AC1076" s="31"/>
      <c r="AD1076" s="31"/>
      <c r="AE1076" s="133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3"/>
      <c r="AV1076" s="33"/>
      <c r="AW1076" s="33"/>
      <c r="AX1076" s="33"/>
      <c r="AY1076" s="33"/>
      <c r="AZ1076" s="33"/>
      <c r="BA1076" s="33"/>
      <c r="BB1076" s="33"/>
      <c r="BC1076" s="33"/>
      <c r="BD1076" s="33"/>
      <c r="BE1076" s="33"/>
      <c r="BF1076" s="33"/>
      <c r="BG1076" s="425"/>
      <c r="BH1076" s="425"/>
    </row>
    <row r="1077" spans="1:60" s="436" customFormat="1" ht="15.75" customHeight="1">
      <c r="A1077" s="1089" t="s">
        <v>1525</v>
      </c>
      <c r="B1077" s="1090"/>
      <c r="C1077" s="1090"/>
      <c r="D1077" s="1090"/>
      <c r="E1077" s="1090"/>
      <c r="F1077" s="935" t="s">
        <v>1528</v>
      </c>
      <c r="G1077" s="936"/>
      <c r="H1077" s="940"/>
      <c r="I1077" s="940"/>
      <c r="J1077" s="940"/>
      <c r="K1077" s="940"/>
      <c r="L1077" s="940"/>
      <c r="M1077" s="940"/>
      <c r="N1077" s="940"/>
      <c r="O1077" s="812"/>
      <c r="P1077" s="813"/>
      <c r="Q1077" s="813"/>
      <c r="R1077" s="813"/>
      <c r="S1077" s="813"/>
      <c r="T1077" s="813"/>
      <c r="U1077" s="811"/>
      <c r="V1077" s="851"/>
      <c r="W1077" s="857"/>
      <c r="X1077" s="31"/>
      <c r="Y1077" s="546" t="s">
        <v>1539</v>
      </c>
      <c r="Z1077" s="31"/>
      <c r="AA1077" s="31"/>
      <c r="AB1077" s="31"/>
      <c r="AC1077" s="31"/>
      <c r="AD1077" s="31"/>
      <c r="AE1077" s="133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3"/>
      <c r="AV1077" s="33"/>
      <c r="AW1077" s="33"/>
      <c r="AX1077" s="33"/>
      <c r="AY1077" s="33"/>
      <c r="AZ1077" s="33"/>
      <c r="BA1077" s="33"/>
      <c r="BB1077" s="33"/>
      <c r="BC1077" s="33"/>
      <c r="BD1077" s="33"/>
      <c r="BE1077" s="33"/>
      <c r="BF1077" s="33"/>
      <c r="BG1077" s="425"/>
      <c r="BH1077" s="425"/>
    </row>
    <row r="1078" spans="1:60" s="436" customFormat="1" ht="15.75" customHeight="1">
      <c r="A1078" s="941" t="s">
        <v>1186</v>
      </c>
      <c r="B1078" s="942"/>
      <c r="C1078" s="942"/>
      <c r="D1078" s="942"/>
      <c r="E1078" s="942"/>
      <c r="F1078" s="935" t="s">
        <v>1524</v>
      </c>
      <c r="G1078" s="936"/>
      <c r="H1078" s="940"/>
      <c r="I1078" s="940"/>
      <c r="J1078" s="940"/>
      <c r="K1078" s="940"/>
      <c r="L1078" s="940"/>
      <c r="M1078" s="940"/>
      <c r="N1078" s="940"/>
      <c r="O1078" s="809"/>
      <c r="P1078" s="810"/>
      <c r="Q1078" s="810"/>
      <c r="R1078" s="810"/>
      <c r="S1078" s="810"/>
      <c r="T1078" s="810"/>
      <c r="U1078" s="811"/>
      <c r="V1078" s="693"/>
      <c r="W1078" s="379"/>
      <c r="X1078" s="31"/>
      <c r="Y1078" s="471" t="s">
        <v>1187</v>
      </c>
      <c r="Z1078" s="31"/>
      <c r="AA1078" s="31"/>
      <c r="AB1078" s="31"/>
      <c r="AC1078" s="31"/>
      <c r="AD1078" s="31"/>
      <c r="AE1078" s="133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3"/>
      <c r="AV1078" s="33"/>
      <c r="AW1078" s="33"/>
      <c r="AX1078" s="33"/>
      <c r="AY1078" s="33"/>
      <c r="AZ1078" s="33"/>
      <c r="BA1078" s="33"/>
      <c r="BB1078" s="33"/>
      <c r="BC1078" s="33"/>
      <c r="BD1078" s="33"/>
      <c r="BE1078" s="33"/>
      <c r="BF1078" s="33"/>
      <c r="BG1078" s="425"/>
      <c r="BH1078" s="425"/>
    </row>
    <row r="1079" spans="1:60" s="436" customFormat="1" ht="15.75" customHeight="1">
      <c r="A1079" s="941" t="s">
        <v>1188</v>
      </c>
      <c r="B1079" s="942"/>
      <c r="C1079" s="942"/>
      <c r="D1079" s="942"/>
      <c r="E1079" s="942"/>
      <c r="F1079" s="935" t="s">
        <v>1524</v>
      </c>
      <c r="G1079" s="936"/>
      <c r="H1079" s="940"/>
      <c r="I1079" s="940"/>
      <c r="J1079" s="940"/>
      <c r="K1079" s="940"/>
      <c r="L1079" s="940"/>
      <c r="M1079" s="940"/>
      <c r="N1079" s="940"/>
      <c r="O1079" s="809"/>
      <c r="P1079" s="810"/>
      <c r="Q1079" s="810"/>
      <c r="R1079" s="810"/>
      <c r="S1079" s="810"/>
      <c r="T1079" s="810"/>
      <c r="U1079" s="811"/>
      <c r="V1079" s="693"/>
      <c r="W1079" s="379"/>
      <c r="X1079" s="31"/>
      <c r="Y1079" s="471" t="s">
        <v>1189</v>
      </c>
      <c r="Z1079" s="31"/>
      <c r="AA1079" s="31"/>
      <c r="AB1079" s="31"/>
      <c r="AC1079" s="31"/>
      <c r="AD1079" s="31"/>
      <c r="AE1079" s="133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3"/>
      <c r="AV1079" s="33"/>
      <c r="AW1079" s="33"/>
      <c r="AX1079" s="33"/>
      <c r="AY1079" s="33"/>
      <c r="AZ1079" s="33"/>
      <c r="BA1079" s="33"/>
      <c r="BB1079" s="33"/>
      <c r="BC1079" s="33"/>
      <c r="BD1079" s="33"/>
      <c r="BE1079" s="33"/>
      <c r="BF1079" s="33"/>
      <c r="BG1079" s="425"/>
      <c r="BH1079" s="425"/>
    </row>
    <row r="1080" spans="1:60" s="436" customFormat="1" ht="15.75" customHeight="1">
      <c r="A1080" s="941" t="s">
        <v>1190</v>
      </c>
      <c r="B1080" s="942"/>
      <c r="C1080" s="942"/>
      <c r="D1080" s="942"/>
      <c r="E1080" s="942"/>
      <c r="F1080" s="935" t="s">
        <v>1524</v>
      </c>
      <c r="G1080" s="936"/>
      <c r="H1080" s="940"/>
      <c r="I1080" s="940"/>
      <c r="J1080" s="940"/>
      <c r="K1080" s="940"/>
      <c r="L1080" s="940"/>
      <c r="M1080" s="940"/>
      <c r="N1080" s="940"/>
      <c r="O1080" s="809"/>
      <c r="P1080" s="810"/>
      <c r="Q1080" s="810"/>
      <c r="R1080" s="810"/>
      <c r="S1080" s="810"/>
      <c r="T1080" s="810"/>
      <c r="U1080" s="811"/>
      <c r="V1080" s="693"/>
      <c r="W1080" s="379"/>
      <c r="X1080" s="31"/>
      <c r="Y1080" s="471" t="s">
        <v>1191</v>
      </c>
      <c r="Z1080" s="31"/>
      <c r="AA1080" s="31"/>
      <c r="AB1080" s="31"/>
      <c r="AC1080" s="31"/>
      <c r="AD1080" s="31"/>
      <c r="AE1080" s="133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3"/>
      <c r="AV1080" s="33"/>
      <c r="AW1080" s="33"/>
      <c r="AX1080" s="33"/>
      <c r="AY1080" s="33"/>
      <c r="AZ1080" s="33"/>
      <c r="BA1080" s="33"/>
      <c r="BB1080" s="33"/>
      <c r="BC1080" s="33"/>
      <c r="BD1080" s="33"/>
      <c r="BE1080" s="33"/>
      <c r="BF1080" s="33"/>
      <c r="BG1080" s="425"/>
      <c r="BH1080" s="425"/>
    </row>
    <row r="1081" spans="1:60" s="436" customFormat="1" ht="15.75" customHeight="1">
      <c r="A1081" s="941" t="s">
        <v>1192</v>
      </c>
      <c r="B1081" s="942"/>
      <c r="C1081" s="942"/>
      <c r="D1081" s="942"/>
      <c r="E1081" s="942"/>
      <c r="F1081" s="935" t="s">
        <v>1524</v>
      </c>
      <c r="G1081" s="936"/>
      <c r="H1081" s="940"/>
      <c r="I1081" s="940"/>
      <c r="J1081" s="940"/>
      <c r="K1081" s="940"/>
      <c r="L1081" s="940"/>
      <c r="M1081" s="940"/>
      <c r="N1081" s="940"/>
      <c r="O1081" s="809"/>
      <c r="P1081" s="810"/>
      <c r="Q1081" s="810"/>
      <c r="R1081" s="810"/>
      <c r="S1081" s="810"/>
      <c r="T1081" s="810"/>
      <c r="U1081" s="811"/>
      <c r="V1081" s="693"/>
      <c r="W1081" s="379"/>
      <c r="X1081" s="31"/>
      <c r="Y1081" s="471" t="s">
        <v>1193</v>
      </c>
      <c r="Z1081" s="31"/>
      <c r="AA1081" s="31"/>
      <c r="AB1081" s="31"/>
      <c r="AC1081" s="31"/>
      <c r="AD1081" s="31"/>
      <c r="AE1081" s="133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3"/>
      <c r="AV1081" s="33"/>
      <c r="AW1081" s="33"/>
      <c r="AX1081" s="33"/>
      <c r="AY1081" s="33"/>
      <c r="AZ1081" s="33"/>
      <c r="BA1081" s="33"/>
      <c r="BB1081" s="33"/>
      <c r="BC1081" s="33"/>
      <c r="BD1081" s="33"/>
      <c r="BE1081" s="33"/>
      <c r="BF1081" s="33"/>
      <c r="BG1081" s="425"/>
      <c r="BH1081" s="425"/>
    </row>
    <row r="1082" spans="1:60" s="436" customFormat="1" ht="15.75" customHeight="1">
      <c r="A1082" s="941" t="s">
        <v>1257</v>
      </c>
      <c r="B1082" s="942"/>
      <c r="C1082" s="942"/>
      <c r="D1082" s="942"/>
      <c r="E1082" s="942"/>
      <c r="F1082" s="935" t="s">
        <v>1524</v>
      </c>
      <c r="G1082" s="936"/>
      <c r="H1082" s="940"/>
      <c r="I1082" s="940"/>
      <c r="J1082" s="940"/>
      <c r="K1082" s="940"/>
      <c r="L1082" s="940"/>
      <c r="M1082" s="940"/>
      <c r="N1082" s="940"/>
      <c r="O1082" s="809"/>
      <c r="P1082" s="810"/>
      <c r="Q1082" s="810"/>
      <c r="R1082" s="810"/>
      <c r="S1082" s="810"/>
      <c r="T1082" s="810"/>
      <c r="U1082" s="811"/>
      <c r="V1082" s="693"/>
      <c r="W1082" s="379"/>
      <c r="X1082" s="31"/>
      <c r="Y1082" s="471" t="s">
        <v>1194</v>
      </c>
      <c r="Z1082" s="31"/>
      <c r="AA1082" s="31"/>
      <c r="AB1082" s="31"/>
      <c r="AC1082" s="31"/>
      <c r="AD1082" s="31"/>
      <c r="AE1082" s="133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3"/>
      <c r="AV1082" s="33"/>
      <c r="AW1082" s="33"/>
      <c r="AX1082" s="33"/>
      <c r="AY1082" s="33"/>
      <c r="AZ1082" s="33"/>
      <c r="BA1082" s="33"/>
      <c r="BB1082" s="33"/>
      <c r="BC1082" s="33"/>
      <c r="BD1082" s="33"/>
      <c r="BE1082" s="33"/>
      <c r="BF1082" s="33"/>
      <c r="BG1082" s="425"/>
      <c r="BH1082" s="425"/>
    </row>
    <row r="1083" spans="1:60" s="436" customFormat="1" ht="15.75" customHeight="1">
      <c r="A1083" s="941" t="s">
        <v>1195</v>
      </c>
      <c r="B1083" s="942"/>
      <c r="C1083" s="942"/>
      <c r="D1083" s="942"/>
      <c r="E1083" s="942"/>
      <c r="F1083" s="935" t="s">
        <v>1521</v>
      </c>
      <c r="G1083" s="936"/>
      <c r="H1083" s="940"/>
      <c r="I1083" s="940"/>
      <c r="J1083" s="940"/>
      <c r="K1083" s="940"/>
      <c r="L1083" s="940"/>
      <c r="M1083" s="940"/>
      <c r="N1083" s="940"/>
      <c r="O1083" s="809"/>
      <c r="P1083" s="810"/>
      <c r="Q1083" s="810"/>
      <c r="R1083" s="810"/>
      <c r="S1083" s="810"/>
      <c r="T1083" s="810"/>
      <c r="U1083" s="811"/>
      <c r="V1083" s="693"/>
      <c r="W1083" s="379"/>
      <c r="X1083" s="31"/>
      <c r="Y1083" s="471" t="s">
        <v>1196</v>
      </c>
      <c r="Z1083" s="31"/>
      <c r="AA1083" s="31"/>
      <c r="AB1083" s="31"/>
      <c r="AC1083" s="31"/>
      <c r="AD1083" s="31"/>
      <c r="AE1083" s="133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3"/>
      <c r="AV1083" s="33"/>
      <c r="AW1083" s="33"/>
      <c r="AX1083" s="33"/>
      <c r="AY1083" s="33"/>
      <c r="AZ1083" s="33"/>
      <c r="BA1083" s="33"/>
      <c r="BB1083" s="33"/>
      <c r="BC1083" s="33"/>
      <c r="BD1083" s="33"/>
      <c r="BE1083" s="33"/>
      <c r="BF1083" s="33"/>
      <c r="BG1083" s="425"/>
      <c r="BH1083" s="425"/>
    </row>
    <row r="1084" spans="1:60" s="436" customFormat="1" ht="15.75" customHeight="1">
      <c r="A1084" s="941" t="s">
        <v>1197</v>
      </c>
      <c r="B1084" s="942"/>
      <c r="C1084" s="942"/>
      <c r="D1084" s="942"/>
      <c r="E1084" s="942"/>
      <c r="F1084" s="935" t="s">
        <v>1521</v>
      </c>
      <c r="G1084" s="936"/>
      <c r="H1084" s="940"/>
      <c r="I1084" s="940"/>
      <c r="J1084" s="940"/>
      <c r="K1084" s="940"/>
      <c r="L1084" s="940"/>
      <c r="M1084" s="940"/>
      <c r="N1084" s="940"/>
      <c r="O1084" s="809"/>
      <c r="P1084" s="810"/>
      <c r="Q1084" s="810"/>
      <c r="R1084" s="810"/>
      <c r="S1084" s="810"/>
      <c r="T1084" s="810"/>
      <c r="U1084" s="811"/>
      <c r="V1084" s="693"/>
      <c r="W1084" s="379"/>
      <c r="X1084" s="31"/>
      <c r="Y1084" s="471" t="s">
        <v>1198</v>
      </c>
      <c r="Z1084" s="31"/>
      <c r="AA1084" s="31"/>
      <c r="AB1084" s="31"/>
      <c r="AC1084" s="31"/>
      <c r="AD1084" s="31"/>
      <c r="AE1084" s="133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3"/>
      <c r="AV1084" s="33"/>
      <c r="AW1084" s="33"/>
      <c r="AX1084" s="33"/>
      <c r="AY1084" s="33"/>
      <c r="AZ1084" s="33"/>
      <c r="BA1084" s="33"/>
      <c r="BB1084" s="33"/>
      <c r="BC1084" s="33"/>
      <c r="BD1084" s="33"/>
      <c r="BE1084" s="33"/>
      <c r="BF1084" s="33"/>
      <c r="BG1084" s="425"/>
      <c r="BH1084" s="425"/>
    </row>
    <row r="1085" spans="1:60" s="436" customFormat="1" ht="15.75" customHeight="1">
      <c r="A1085" s="941" t="s">
        <v>1199</v>
      </c>
      <c r="B1085" s="942"/>
      <c r="C1085" s="942"/>
      <c r="D1085" s="942"/>
      <c r="E1085" s="942"/>
      <c r="F1085" s="935" t="s">
        <v>1521</v>
      </c>
      <c r="G1085" s="936"/>
      <c r="H1085" s="940"/>
      <c r="I1085" s="940"/>
      <c r="J1085" s="940"/>
      <c r="K1085" s="940"/>
      <c r="L1085" s="940"/>
      <c r="M1085" s="940"/>
      <c r="N1085" s="940"/>
      <c r="O1085" s="809"/>
      <c r="P1085" s="810"/>
      <c r="Q1085" s="810"/>
      <c r="R1085" s="810"/>
      <c r="S1085" s="810"/>
      <c r="T1085" s="810"/>
      <c r="U1085" s="811"/>
      <c r="V1085" s="693"/>
      <c r="W1085" s="379"/>
      <c r="X1085" s="31"/>
      <c r="Y1085" s="471" t="s">
        <v>1200</v>
      </c>
      <c r="Z1085" s="31"/>
      <c r="AA1085" s="31"/>
      <c r="AB1085" s="31"/>
      <c r="AC1085" s="31"/>
      <c r="AD1085" s="31"/>
      <c r="AE1085" s="133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3"/>
      <c r="AV1085" s="33"/>
      <c r="AW1085" s="33"/>
      <c r="AX1085" s="33"/>
      <c r="AY1085" s="33"/>
      <c r="AZ1085" s="33"/>
      <c r="BA1085" s="33"/>
      <c r="BB1085" s="33"/>
      <c r="BC1085" s="33"/>
      <c r="BD1085" s="33"/>
      <c r="BE1085" s="33"/>
      <c r="BF1085" s="33"/>
      <c r="BG1085" s="425"/>
      <c r="BH1085" s="425"/>
    </row>
    <row r="1086" spans="1:60" s="436" customFormat="1" ht="15.75" customHeight="1">
      <c r="A1086" s="941" t="s">
        <v>1201</v>
      </c>
      <c r="B1086" s="942"/>
      <c r="C1086" s="942"/>
      <c r="D1086" s="942"/>
      <c r="E1086" s="942"/>
      <c r="F1086" s="935" t="s">
        <v>1521</v>
      </c>
      <c r="G1086" s="936"/>
      <c r="H1086" s="940"/>
      <c r="I1086" s="940"/>
      <c r="J1086" s="940"/>
      <c r="K1086" s="940"/>
      <c r="L1086" s="940"/>
      <c r="M1086" s="940"/>
      <c r="N1086" s="940"/>
      <c r="O1086" s="809"/>
      <c r="P1086" s="810"/>
      <c r="Q1086" s="810"/>
      <c r="R1086" s="810"/>
      <c r="S1086" s="810"/>
      <c r="T1086" s="810"/>
      <c r="U1086" s="811"/>
      <c r="V1086" s="693"/>
      <c r="W1086" s="379"/>
      <c r="X1086" s="31"/>
      <c r="Y1086" s="471" t="s">
        <v>1202</v>
      </c>
      <c r="Z1086" s="31"/>
      <c r="AA1086" s="31"/>
      <c r="AB1086" s="31"/>
      <c r="AC1086" s="31"/>
      <c r="AD1086" s="31"/>
      <c r="AE1086" s="133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3"/>
      <c r="AV1086" s="33"/>
      <c r="AW1086" s="33"/>
      <c r="AX1086" s="33"/>
      <c r="AY1086" s="33"/>
      <c r="AZ1086" s="33"/>
      <c r="BA1086" s="33"/>
      <c r="BB1086" s="33"/>
      <c r="BC1086" s="33"/>
      <c r="BD1086" s="33"/>
      <c r="BE1086" s="33"/>
      <c r="BF1086" s="33"/>
      <c r="BG1086" s="425"/>
      <c r="BH1086" s="425"/>
    </row>
    <row r="1087" spans="1:60" s="436" customFormat="1" ht="15.75" customHeight="1">
      <c r="A1087" s="941" t="s">
        <v>1203</v>
      </c>
      <c r="B1087" s="942"/>
      <c r="C1087" s="942"/>
      <c r="D1087" s="942"/>
      <c r="E1087" s="942"/>
      <c r="F1087" s="935" t="s">
        <v>1521</v>
      </c>
      <c r="G1087" s="936"/>
      <c r="H1087" s="940"/>
      <c r="I1087" s="940"/>
      <c r="J1087" s="940"/>
      <c r="K1087" s="940"/>
      <c r="L1087" s="940"/>
      <c r="M1087" s="940"/>
      <c r="N1087" s="940"/>
      <c r="O1087" s="809"/>
      <c r="P1087" s="810"/>
      <c r="Q1087" s="810"/>
      <c r="R1087" s="810"/>
      <c r="S1087" s="810"/>
      <c r="T1087" s="810"/>
      <c r="U1087" s="811"/>
      <c r="V1087" s="693"/>
      <c r="W1087" s="379"/>
      <c r="X1087" s="31"/>
      <c r="Y1087" s="471" t="s">
        <v>1204</v>
      </c>
      <c r="Z1087" s="31"/>
      <c r="AA1087" s="31"/>
      <c r="AB1087" s="31"/>
      <c r="AC1087" s="31"/>
      <c r="AD1087" s="31"/>
      <c r="AE1087" s="133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3"/>
      <c r="AV1087" s="33"/>
      <c r="AW1087" s="33"/>
      <c r="AX1087" s="33"/>
      <c r="AY1087" s="33"/>
      <c r="AZ1087" s="33"/>
      <c r="BA1087" s="33"/>
      <c r="BB1087" s="33"/>
      <c r="BC1087" s="33"/>
      <c r="BD1087" s="33"/>
      <c r="BE1087" s="33"/>
      <c r="BF1087" s="33"/>
      <c r="BG1087" s="425"/>
      <c r="BH1087" s="425"/>
    </row>
    <row r="1088" spans="1:60" s="436" customFormat="1" ht="15.75" customHeight="1">
      <c r="A1088" s="941" t="s">
        <v>1205</v>
      </c>
      <c r="B1088" s="942"/>
      <c r="C1088" s="942"/>
      <c r="D1088" s="942"/>
      <c r="E1088" s="942"/>
      <c r="F1088" s="935" t="s">
        <v>1521</v>
      </c>
      <c r="G1088" s="936"/>
      <c r="H1088" s="940"/>
      <c r="I1088" s="940"/>
      <c r="J1088" s="940"/>
      <c r="K1088" s="940"/>
      <c r="L1088" s="940"/>
      <c r="M1088" s="940"/>
      <c r="N1088" s="940"/>
      <c r="O1088" s="809"/>
      <c r="P1088" s="810"/>
      <c r="Q1088" s="810"/>
      <c r="R1088" s="810"/>
      <c r="S1088" s="810"/>
      <c r="T1088" s="810"/>
      <c r="U1088" s="811"/>
      <c r="V1088" s="693"/>
      <c r="W1088" s="379"/>
      <c r="X1088" s="31"/>
      <c r="Y1088" s="471" t="s">
        <v>1206</v>
      </c>
      <c r="Z1088" s="31"/>
      <c r="AA1088" s="31"/>
      <c r="AB1088" s="31"/>
      <c r="AC1088" s="31"/>
      <c r="AD1088" s="31"/>
      <c r="AE1088" s="133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3"/>
      <c r="AV1088" s="33"/>
      <c r="AW1088" s="33"/>
      <c r="AX1088" s="33"/>
      <c r="AY1088" s="33"/>
      <c r="AZ1088" s="33"/>
      <c r="BA1088" s="33"/>
      <c r="BB1088" s="33"/>
      <c r="BC1088" s="33"/>
      <c r="BD1088" s="33"/>
      <c r="BE1088" s="33"/>
      <c r="BF1088" s="33"/>
      <c r="BG1088" s="425"/>
      <c r="BH1088" s="425"/>
    </row>
    <row r="1089" spans="1:60" s="436" customFormat="1" ht="15.75" customHeight="1">
      <c r="A1089" s="941" t="s">
        <v>1207</v>
      </c>
      <c r="B1089" s="942"/>
      <c r="C1089" s="942"/>
      <c r="D1089" s="942"/>
      <c r="E1089" s="942"/>
      <c r="F1089" s="935" t="s">
        <v>1521</v>
      </c>
      <c r="G1089" s="936"/>
      <c r="H1089" s="940"/>
      <c r="I1089" s="940"/>
      <c r="J1089" s="940"/>
      <c r="K1089" s="940"/>
      <c r="L1089" s="940"/>
      <c r="M1089" s="940"/>
      <c r="N1089" s="940"/>
      <c r="O1089" s="809"/>
      <c r="P1089" s="810"/>
      <c r="Q1089" s="810"/>
      <c r="R1089" s="810"/>
      <c r="S1089" s="810"/>
      <c r="T1089" s="810"/>
      <c r="U1089" s="811"/>
      <c r="V1089" s="693"/>
      <c r="W1089" s="379"/>
      <c r="X1089" s="31"/>
      <c r="Y1089" s="471" t="s">
        <v>1208</v>
      </c>
      <c r="Z1089" s="31"/>
      <c r="AA1089" s="31"/>
      <c r="AB1089" s="31"/>
      <c r="AC1089" s="31"/>
      <c r="AD1089" s="31"/>
      <c r="AE1089" s="133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3"/>
      <c r="AV1089" s="33"/>
      <c r="AW1089" s="33"/>
      <c r="AX1089" s="33"/>
      <c r="AY1089" s="33"/>
      <c r="AZ1089" s="33"/>
      <c r="BA1089" s="33"/>
      <c r="BB1089" s="33"/>
      <c r="BC1089" s="33"/>
      <c r="BD1089" s="33"/>
      <c r="BE1089" s="33"/>
      <c r="BF1089" s="33"/>
      <c r="BG1089" s="425"/>
      <c r="BH1089" s="425"/>
    </row>
    <row r="1090" spans="1:60" s="436" customFormat="1" ht="15.75" customHeight="1">
      <c r="A1090" s="941" t="s">
        <v>1209</v>
      </c>
      <c r="B1090" s="942"/>
      <c r="C1090" s="942"/>
      <c r="D1090" s="942"/>
      <c r="E1090" s="942"/>
      <c r="F1090" s="935" t="s">
        <v>1521</v>
      </c>
      <c r="G1090" s="936"/>
      <c r="H1090" s="940"/>
      <c r="I1090" s="940"/>
      <c r="J1090" s="940"/>
      <c r="K1090" s="940"/>
      <c r="L1090" s="940"/>
      <c r="M1090" s="940"/>
      <c r="N1090" s="940"/>
      <c r="O1090" s="809"/>
      <c r="P1090" s="810"/>
      <c r="Q1090" s="810"/>
      <c r="R1090" s="810"/>
      <c r="S1090" s="810"/>
      <c r="T1090" s="810"/>
      <c r="U1090" s="811"/>
      <c r="V1090" s="693"/>
      <c r="W1090" s="379"/>
      <c r="X1090" s="31"/>
      <c r="Y1090" s="471" t="s">
        <v>1210</v>
      </c>
      <c r="Z1090" s="31"/>
      <c r="AA1090" s="31"/>
      <c r="AB1090" s="31"/>
      <c r="AC1090" s="31"/>
      <c r="AD1090" s="31"/>
      <c r="AE1090" s="133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3"/>
      <c r="AV1090" s="33"/>
      <c r="AW1090" s="33"/>
      <c r="AX1090" s="33"/>
      <c r="AY1090" s="33"/>
      <c r="AZ1090" s="33"/>
      <c r="BA1090" s="33"/>
      <c r="BB1090" s="33"/>
      <c r="BC1090" s="33"/>
      <c r="BD1090" s="33"/>
      <c r="BE1090" s="33"/>
      <c r="BF1090" s="33"/>
      <c r="BG1090" s="425"/>
      <c r="BH1090" s="425"/>
    </row>
    <row r="1091" spans="1:60" s="436" customFormat="1" ht="15.75" customHeight="1">
      <c r="A1091" s="941" t="s">
        <v>1211</v>
      </c>
      <c r="B1091" s="942"/>
      <c r="C1091" s="942"/>
      <c r="D1091" s="942"/>
      <c r="E1091" s="942"/>
      <c r="F1091" s="935" t="s">
        <v>1521</v>
      </c>
      <c r="G1091" s="936"/>
      <c r="H1091" s="940"/>
      <c r="I1091" s="940"/>
      <c r="J1091" s="940"/>
      <c r="K1091" s="940"/>
      <c r="L1091" s="940"/>
      <c r="M1091" s="940"/>
      <c r="N1091" s="940"/>
      <c r="O1091" s="809"/>
      <c r="P1091" s="810"/>
      <c r="Q1091" s="810"/>
      <c r="R1091" s="810"/>
      <c r="S1091" s="810"/>
      <c r="T1091" s="810"/>
      <c r="U1091" s="811"/>
      <c r="V1091" s="693"/>
      <c r="W1091" s="379"/>
      <c r="X1091" s="31"/>
      <c r="Y1091" s="471" t="s">
        <v>1212</v>
      </c>
      <c r="Z1091" s="31"/>
      <c r="AA1091" s="31"/>
      <c r="AB1091" s="31"/>
      <c r="AC1091" s="31"/>
      <c r="AD1091" s="31"/>
      <c r="AE1091" s="133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3"/>
      <c r="AV1091" s="33"/>
      <c r="AW1091" s="33"/>
      <c r="AX1091" s="33"/>
      <c r="AY1091" s="33"/>
      <c r="AZ1091" s="33"/>
      <c r="BA1091" s="33"/>
      <c r="BB1091" s="33"/>
      <c r="BC1091" s="33"/>
      <c r="BD1091" s="33"/>
      <c r="BE1091" s="33"/>
      <c r="BF1091" s="33"/>
      <c r="BG1091" s="425"/>
      <c r="BH1091" s="425"/>
    </row>
    <row r="1092" spans="1:60" s="436" customFormat="1" ht="15.75" customHeight="1">
      <c r="A1092" s="1091" t="s">
        <v>1773</v>
      </c>
      <c r="B1092" s="1092"/>
      <c r="C1092" s="1092"/>
      <c r="D1092" s="1092"/>
      <c r="E1092" s="1092"/>
      <c r="F1092" s="935" t="s">
        <v>1522</v>
      </c>
      <c r="G1092" s="936"/>
      <c r="H1092" s="940"/>
      <c r="I1092" s="940"/>
      <c r="J1092" s="940"/>
      <c r="K1092" s="940"/>
      <c r="L1092" s="940"/>
      <c r="M1092" s="940"/>
      <c r="N1092" s="940"/>
      <c r="O1092" s="809"/>
      <c r="P1092" s="810"/>
      <c r="Q1092" s="810"/>
      <c r="R1092" s="810"/>
      <c r="S1092" s="810"/>
      <c r="T1092" s="810"/>
      <c r="U1092" s="811"/>
      <c r="V1092" s="693"/>
      <c r="W1092" s="379"/>
      <c r="X1092" s="31"/>
      <c r="Y1092" s="471" t="s">
        <v>1213</v>
      </c>
      <c r="Z1092" s="31"/>
      <c r="AA1092" s="31"/>
      <c r="AB1092" s="31"/>
      <c r="AC1092" s="31"/>
      <c r="AD1092" s="31"/>
      <c r="AE1092" s="133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3"/>
      <c r="AV1092" s="33"/>
      <c r="AW1092" s="33"/>
      <c r="AX1092" s="33"/>
      <c r="AY1092" s="33"/>
      <c r="AZ1092" s="33"/>
      <c r="BA1092" s="33"/>
      <c r="BB1092" s="33"/>
      <c r="BC1092" s="33"/>
      <c r="BD1092" s="33"/>
      <c r="BE1092" s="33"/>
      <c r="BF1092" s="33"/>
      <c r="BG1092" s="425"/>
      <c r="BH1092" s="425"/>
    </row>
    <row r="1093" spans="1:60" s="436" customFormat="1" ht="15.75" customHeight="1">
      <c r="A1093" s="941" t="s">
        <v>298</v>
      </c>
      <c r="B1093" s="942"/>
      <c r="C1093" s="942"/>
      <c r="D1093" s="942"/>
      <c r="E1093" s="942"/>
      <c r="F1093" s="935" t="s">
        <v>1535</v>
      </c>
      <c r="G1093" s="936"/>
      <c r="H1093" s="940"/>
      <c r="I1093" s="940"/>
      <c r="J1093" s="940"/>
      <c r="K1093" s="940"/>
      <c r="L1093" s="940"/>
      <c r="M1093" s="940"/>
      <c r="N1093" s="940"/>
      <c r="O1093" s="809"/>
      <c r="P1093" s="810"/>
      <c r="Q1093" s="810"/>
      <c r="R1093" s="810"/>
      <c r="S1093" s="810"/>
      <c r="T1093" s="810"/>
      <c r="U1093" s="811"/>
      <c r="V1093" s="693"/>
      <c r="W1093" s="379"/>
      <c r="X1093" s="31"/>
      <c r="Y1093" s="471" t="s">
        <v>1214</v>
      </c>
      <c r="Z1093" s="31"/>
      <c r="AA1093" s="31"/>
      <c r="AB1093" s="31"/>
      <c r="AC1093" s="31"/>
      <c r="AD1093" s="31"/>
      <c r="AE1093" s="133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3"/>
      <c r="AV1093" s="33"/>
      <c r="AW1093" s="33"/>
      <c r="AX1093" s="33"/>
      <c r="AY1093" s="33"/>
      <c r="AZ1093" s="33"/>
      <c r="BA1093" s="33"/>
      <c r="BB1093" s="33"/>
      <c r="BC1093" s="33"/>
      <c r="BD1093" s="33"/>
      <c r="BE1093" s="33"/>
      <c r="BF1093" s="33"/>
      <c r="BG1093" s="425"/>
      <c r="BH1093" s="425"/>
    </row>
    <row r="1094" spans="1:60" s="436" customFormat="1" ht="15.75" customHeight="1">
      <c r="A1094" s="941" t="s">
        <v>1215</v>
      </c>
      <c r="B1094" s="942"/>
      <c r="C1094" s="942"/>
      <c r="D1094" s="942"/>
      <c r="E1094" s="942"/>
      <c r="F1094" s="935" t="s">
        <v>1535</v>
      </c>
      <c r="G1094" s="936"/>
      <c r="H1094" s="940"/>
      <c r="I1094" s="940"/>
      <c r="J1094" s="940"/>
      <c r="K1094" s="940"/>
      <c r="L1094" s="940"/>
      <c r="M1094" s="940"/>
      <c r="N1094" s="940"/>
      <c r="O1094" s="809"/>
      <c r="P1094" s="810"/>
      <c r="Q1094" s="810"/>
      <c r="R1094" s="810"/>
      <c r="S1094" s="810"/>
      <c r="T1094" s="810"/>
      <c r="U1094" s="811"/>
      <c r="V1094" s="693"/>
      <c r="W1094" s="379"/>
      <c r="X1094" s="31"/>
      <c r="Y1094" s="471" t="s">
        <v>1216</v>
      </c>
      <c r="Z1094" s="31"/>
      <c r="AA1094" s="31"/>
      <c r="AB1094" s="31"/>
      <c r="AC1094" s="31"/>
      <c r="AD1094" s="31"/>
      <c r="AE1094" s="133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3"/>
      <c r="AV1094" s="33"/>
      <c r="AW1094" s="33"/>
      <c r="AX1094" s="33"/>
      <c r="AY1094" s="33"/>
      <c r="AZ1094" s="33"/>
      <c r="BA1094" s="33"/>
      <c r="BB1094" s="33"/>
      <c r="BC1094" s="33"/>
      <c r="BD1094" s="33"/>
      <c r="BE1094" s="33"/>
      <c r="BF1094" s="33"/>
      <c r="BG1094" s="425"/>
      <c r="BH1094" s="425"/>
    </row>
    <row r="1095" spans="1:60" s="436" customFormat="1" ht="15.75" customHeight="1">
      <c r="A1095" s="941" t="s">
        <v>1217</v>
      </c>
      <c r="B1095" s="942"/>
      <c r="C1095" s="942"/>
      <c r="D1095" s="942"/>
      <c r="E1095" s="942"/>
      <c r="F1095" s="935" t="s">
        <v>1524</v>
      </c>
      <c r="G1095" s="936"/>
      <c r="H1095" s="940"/>
      <c r="I1095" s="940"/>
      <c r="J1095" s="940"/>
      <c r="K1095" s="940"/>
      <c r="L1095" s="940"/>
      <c r="M1095" s="940"/>
      <c r="N1095" s="940"/>
      <c r="O1095" s="809"/>
      <c r="P1095" s="810"/>
      <c r="Q1095" s="810"/>
      <c r="R1095" s="810"/>
      <c r="S1095" s="810"/>
      <c r="T1095" s="810"/>
      <c r="U1095" s="811"/>
      <c r="V1095" s="693"/>
      <c r="W1095" s="379"/>
      <c r="X1095" s="31"/>
      <c r="Y1095" s="471" t="s">
        <v>1218</v>
      </c>
      <c r="Z1095" s="31"/>
      <c r="AA1095" s="31"/>
      <c r="AB1095" s="31"/>
      <c r="AC1095" s="31"/>
      <c r="AD1095" s="31"/>
      <c r="AE1095" s="133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3"/>
      <c r="AV1095" s="33"/>
      <c r="AW1095" s="33"/>
      <c r="AX1095" s="33"/>
      <c r="AY1095" s="33"/>
      <c r="AZ1095" s="33"/>
      <c r="BA1095" s="33"/>
      <c r="BB1095" s="33"/>
      <c r="BC1095" s="33"/>
      <c r="BD1095" s="33"/>
      <c r="BE1095" s="33"/>
      <c r="BF1095" s="33"/>
      <c r="BG1095" s="425"/>
      <c r="BH1095" s="425"/>
    </row>
    <row r="1096" spans="1:60" s="436" customFormat="1" ht="15.75" customHeight="1">
      <c r="A1096" s="941" t="s">
        <v>1219</v>
      </c>
      <c r="B1096" s="942"/>
      <c r="C1096" s="942"/>
      <c r="D1096" s="942"/>
      <c r="E1096" s="942"/>
      <c r="F1096" s="935" t="s">
        <v>1523</v>
      </c>
      <c r="G1096" s="936"/>
      <c r="H1096" s="940"/>
      <c r="I1096" s="940"/>
      <c r="J1096" s="940"/>
      <c r="K1096" s="940"/>
      <c r="L1096" s="940"/>
      <c r="M1096" s="940"/>
      <c r="N1096" s="940"/>
      <c r="O1096" s="809"/>
      <c r="P1096" s="810"/>
      <c r="Q1096" s="810"/>
      <c r="R1096" s="810"/>
      <c r="S1096" s="810"/>
      <c r="T1096" s="810"/>
      <c r="U1096" s="811"/>
      <c r="V1096" s="693"/>
      <c r="W1096" s="379"/>
      <c r="X1096" s="31"/>
      <c r="Y1096" s="471" t="s">
        <v>1220</v>
      </c>
      <c r="Z1096" s="31"/>
      <c r="AA1096" s="31"/>
      <c r="AB1096" s="31"/>
      <c r="AC1096" s="31"/>
      <c r="AD1096" s="31"/>
      <c r="AE1096" s="133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3"/>
      <c r="AV1096" s="33"/>
      <c r="AW1096" s="33"/>
      <c r="AX1096" s="33"/>
      <c r="AY1096" s="33"/>
      <c r="AZ1096" s="33"/>
      <c r="BA1096" s="33"/>
      <c r="BB1096" s="33"/>
      <c r="BC1096" s="33"/>
      <c r="BD1096" s="33"/>
      <c r="BE1096" s="33"/>
      <c r="BF1096" s="33"/>
      <c r="BG1096" s="425"/>
      <c r="BH1096" s="425"/>
    </row>
    <row r="1097" spans="1:60" s="436" customFormat="1" ht="15.75" customHeight="1">
      <c r="A1097" s="941" t="s">
        <v>1221</v>
      </c>
      <c r="B1097" s="942"/>
      <c r="C1097" s="942"/>
      <c r="D1097" s="942"/>
      <c r="E1097" s="942"/>
      <c r="F1097" s="935" t="s">
        <v>1523</v>
      </c>
      <c r="G1097" s="936"/>
      <c r="H1097" s="940"/>
      <c r="I1097" s="940"/>
      <c r="J1097" s="940"/>
      <c r="K1097" s="940"/>
      <c r="L1097" s="940"/>
      <c r="M1097" s="940"/>
      <c r="N1097" s="940"/>
      <c r="O1097" s="809"/>
      <c r="P1097" s="810"/>
      <c r="Q1097" s="810"/>
      <c r="R1097" s="810"/>
      <c r="S1097" s="810"/>
      <c r="T1097" s="810"/>
      <c r="U1097" s="811"/>
      <c r="V1097" s="693"/>
      <c r="W1097" s="379"/>
      <c r="X1097" s="31"/>
      <c r="Y1097" s="471" t="s">
        <v>1222</v>
      </c>
      <c r="Z1097" s="31"/>
      <c r="AA1097" s="31"/>
      <c r="AB1097" s="31"/>
      <c r="AC1097" s="31"/>
      <c r="AD1097" s="31"/>
      <c r="AE1097" s="133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3"/>
      <c r="AV1097" s="33"/>
      <c r="AW1097" s="33"/>
      <c r="AX1097" s="33"/>
      <c r="AY1097" s="33"/>
      <c r="AZ1097" s="33"/>
      <c r="BA1097" s="33"/>
      <c r="BB1097" s="33"/>
      <c r="BC1097" s="33"/>
      <c r="BD1097" s="33"/>
      <c r="BE1097" s="33"/>
      <c r="BF1097" s="33"/>
      <c r="BG1097" s="425"/>
      <c r="BH1097" s="425"/>
    </row>
    <row r="1098" spans="1:60" s="436" customFormat="1" ht="15.75" customHeight="1">
      <c r="A1098" s="941" t="s">
        <v>1223</v>
      </c>
      <c r="B1098" s="942"/>
      <c r="C1098" s="942"/>
      <c r="D1098" s="942"/>
      <c r="E1098" s="942"/>
      <c r="F1098" s="935" t="s">
        <v>1524</v>
      </c>
      <c r="G1098" s="936"/>
      <c r="H1098" s="940"/>
      <c r="I1098" s="940"/>
      <c r="J1098" s="940"/>
      <c r="K1098" s="940"/>
      <c r="L1098" s="940"/>
      <c r="M1098" s="940"/>
      <c r="N1098" s="940"/>
      <c r="O1098" s="809"/>
      <c r="P1098" s="810"/>
      <c r="Q1098" s="810"/>
      <c r="R1098" s="810"/>
      <c r="S1098" s="810"/>
      <c r="T1098" s="810"/>
      <c r="U1098" s="811"/>
      <c r="V1098" s="693"/>
      <c r="W1098" s="379"/>
      <c r="X1098" s="31"/>
      <c r="Y1098" s="471" t="s">
        <v>1224</v>
      </c>
      <c r="Z1098" s="31"/>
      <c r="AA1098" s="31"/>
      <c r="AB1098" s="31"/>
      <c r="AC1098" s="31"/>
      <c r="AD1098" s="31"/>
      <c r="AE1098" s="133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3"/>
      <c r="AV1098" s="33"/>
      <c r="AW1098" s="33"/>
      <c r="AX1098" s="33"/>
      <c r="AY1098" s="33"/>
      <c r="AZ1098" s="33"/>
      <c r="BA1098" s="33"/>
      <c r="BB1098" s="33"/>
      <c r="BC1098" s="33"/>
      <c r="BD1098" s="33"/>
      <c r="BE1098" s="33"/>
      <c r="BF1098" s="33"/>
      <c r="BG1098" s="425"/>
      <c r="BH1098" s="425"/>
    </row>
    <row r="1099" spans="1:60" s="436" customFormat="1" ht="15.75" customHeight="1">
      <c r="A1099" s="941" t="s">
        <v>1225</v>
      </c>
      <c r="B1099" s="942"/>
      <c r="C1099" s="942"/>
      <c r="D1099" s="942"/>
      <c r="E1099" s="942"/>
      <c r="F1099" s="935" t="s">
        <v>1523</v>
      </c>
      <c r="G1099" s="936"/>
      <c r="H1099" s="940"/>
      <c r="I1099" s="940"/>
      <c r="J1099" s="940"/>
      <c r="K1099" s="940"/>
      <c r="L1099" s="940"/>
      <c r="M1099" s="940"/>
      <c r="N1099" s="940"/>
      <c r="O1099" s="809"/>
      <c r="P1099" s="810"/>
      <c r="Q1099" s="810"/>
      <c r="R1099" s="810"/>
      <c r="S1099" s="810"/>
      <c r="T1099" s="810"/>
      <c r="U1099" s="811"/>
      <c r="V1099" s="693"/>
      <c r="W1099" s="379"/>
      <c r="X1099" s="31"/>
      <c r="Y1099" s="471" t="s">
        <v>1226</v>
      </c>
      <c r="Z1099" s="31"/>
      <c r="AA1099" s="31"/>
      <c r="AB1099" s="31"/>
      <c r="AC1099" s="31"/>
      <c r="AD1099" s="31"/>
      <c r="AE1099" s="133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3"/>
      <c r="AV1099" s="33"/>
      <c r="AW1099" s="33"/>
      <c r="AX1099" s="33"/>
      <c r="AY1099" s="33"/>
      <c r="AZ1099" s="33"/>
      <c r="BA1099" s="33"/>
      <c r="BB1099" s="33"/>
      <c r="BC1099" s="33"/>
      <c r="BD1099" s="33"/>
      <c r="BE1099" s="33"/>
      <c r="BF1099" s="33"/>
      <c r="BG1099" s="425"/>
      <c r="BH1099" s="425"/>
    </row>
    <row r="1100" spans="1:60" s="436" customFormat="1" ht="15.75" customHeight="1">
      <c r="A1100" s="941" t="s">
        <v>1227</v>
      </c>
      <c r="B1100" s="942"/>
      <c r="C1100" s="942"/>
      <c r="D1100" s="942"/>
      <c r="E1100" s="942"/>
      <c r="F1100" s="935" t="s">
        <v>1523</v>
      </c>
      <c r="G1100" s="936"/>
      <c r="H1100" s="940"/>
      <c r="I1100" s="940"/>
      <c r="J1100" s="940"/>
      <c r="K1100" s="940"/>
      <c r="L1100" s="940"/>
      <c r="M1100" s="940"/>
      <c r="N1100" s="940"/>
      <c r="O1100" s="809"/>
      <c r="P1100" s="810"/>
      <c r="Q1100" s="810"/>
      <c r="R1100" s="810"/>
      <c r="S1100" s="810"/>
      <c r="T1100" s="810"/>
      <c r="U1100" s="811"/>
      <c r="V1100" s="693"/>
      <c r="W1100" s="379"/>
      <c r="X1100" s="31"/>
      <c r="Y1100" s="471" t="s">
        <v>1228</v>
      </c>
      <c r="Z1100" s="31"/>
      <c r="AA1100" s="31"/>
      <c r="AB1100" s="31"/>
      <c r="AC1100" s="31"/>
      <c r="AD1100" s="31"/>
      <c r="AE1100" s="133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3"/>
      <c r="AV1100" s="33"/>
      <c r="AW1100" s="33"/>
      <c r="AX1100" s="33"/>
      <c r="AY1100" s="33"/>
      <c r="AZ1100" s="33"/>
      <c r="BA1100" s="33"/>
      <c r="BB1100" s="33"/>
      <c r="BC1100" s="33"/>
      <c r="BD1100" s="33"/>
      <c r="BE1100" s="33"/>
      <c r="BF1100" s="33"/>
      <c r="BG1100" s="425"/>
      <c r="BH1100" s="425"/>
    </row>
    <row r="1101" spans="1:60" s="436" customFormat="1" ht="15.75" customHeight="1">
      <c r="A1101" s="941" t="s">
        <v>1229</v>
      </c>
      <c r="B1101" s="942"/>
      <c r="C1101" s="942"/>
      <c r="D1101" s="942"/>
      <c r="E1101" s="942"/>
      <c r="F1101" s="935" t="s">
        <v>1524</v>
      </c>
      <c r="G1101" s="936"/>
      <c r="H1101" s="940"/>
      <c r="I1101" s="940"/>
      <c r="J1101" s="940"/>
      <c r="K1101" s="940"/>
      <c r="L1101" s="940"/>
      <c r="M1101" s="940"/>
      <c r="N1101" s="940"/>
      <c r="O1101" s="809"/>
      <c r="P1101" s="810"/>
      <c r="Q1101" s="810"/>
      <c r="R1101" s="810"/>
      <c r="S1101" s="810"/>
      <c r="T1101" s="810"/>
      <c r="U1101" s="811"/>
      <c r="V1101" s="693"/>
      <c r="W1101" s="379"/>
      <c r="X1101" s="31"/>
      <c r="Y1101" s="471" t="s">
        <v>1230</v>
      </c>
      <c r="Z1101" s="31"/>
      <c r="AA1101" s="31"/>
      <c r="AB1101" s="31"/>
      <c r="AC1101" s="31"/>
      <c r="AD1101" s="31"/>
      <c r="AE1101" s="133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3"/>
      <c r="AV1101" s="33"/>
      <c r="AW1101" s="33"/>
      <c r="AX1101" s="33"/>
      <c r="AY1101" s="33"/>
      <c r="AZ1101" s="33"/>
      <c r="BA1101" s="33"/>
      <c r="BB1101" s="33"/>
      <c r="BC1101" s="33"/>
      <c r="BD1101" s="33"/>
      <c r="BE1101" s="33"/>
      <c r="BF1101" s="33"/>
      <c r="BG1101" s="425"/>
      <c r="BH1101" s="425"/>
    </row>
    <row r="1102" spans="1:60" s="436" customFormat="1" ht="15.75" customHeight="1">
      <c r="A1102" s="941" t="s">
        <v>1238</v>
      </c>
      <c r="B1102" s="942"/>
      <c r="C1102" s="942"/>
      <c r="D1102" s="942"/>
      <c r="E1102" s="942"/>
      <c r="F1102" s="935" t="s">
        <v>1523</v>
      </c>
      <c r="G1102" s="936"/>
      <c r="H1102" s="940"/>
      <c r="I1102" s="940"/>
      <c r="J1102" s="940"/>
      <c r="K1102" s="940"/>
      <c r="L1102" s="940"/>
      <c r="M1102" s="940"/>
      <c r="N1102" s="940"/>
      <c r="O1102" s="809"/>
      <c r="P1102" s="810"/>
      <c r="Q1102" s="810"/>
      <c r="R1102" s="810"/>
      <c r="S1102" s="810"/>
      <c r="T1102" s="810"/>
      <c r="U1102" s="811"/>
      <c r="V1102" s="693"/>
      <c r="W1102" s="379"/>
      <c r="X1102" s="31"/>
      <c r="Y1102" s="471" t="s">
        <v>1239</v>
      </c>
      <c r="Z1102" s="31"/>
      <c r="AA1102" s="31"/>
      <c r="AB1102" s="31"/>
      <c r="AC1102" s="31"/>
      <c r="AD1102" s="31"/>
      <c r="AE1102" s="133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3"/>
      <c r="AV1102" s="33"/>
      <c r="AW1102" s="33"/>
      <c r="AX1102" s="33"/>
      <c r="AY1102" s="33"/>
      <c r="AZ1102" s="33"/>
      <c r="BA1102" s="33"/>
      <c r="BB1102" s="33"/>
      <c r="BC1102" s="33"/>
      <c r="BD1102" s="33"/>
      <c r="BE1102" s="33"/>
      <c r="BF1102" s="33"/>
      <c r="BG1102" s="425"/>
      <c r="BH1102" s="425"/>
    </row>
    <row r="1103" spans="1:60" s="436" customFormat="1" ht="15.75" customHeight="1">
      <c r="A1103" s="941" t="s">
        <v>1075</v>
      </c>
      <c r="B1103" s="942"/>
      <c r="C1103" s="942"/>
      <c r="D1103" s="942"/>
      <c r="E1103" s="942"/>
      <c r="F1103" s="935" t="s">
        <v>1523</v>
      </c>
      <c r="G1103" s="936"/>
      <c r="H1103" s="940"/>
      <c r="I1103" s="940"/>
      <c r="J1103" s="940"/>
      <c r="K1103" s="940"/>
      <c r="L1103" s="940"/>
      <c r="M1103" s="940"/>
      <c r="N1103" s="940"/>
      <c r="O1103" s="809"/>
      <c r="P1103" s="810"/>
      <c r="Q1103" s="810"/>
      <c r="R1103" s="810"/>
      <c r="S1103" s="810"/>
      <c r="T1103" s="810"/>
      <c r="U1103" s="811"/>
      <c r="V1103" s="693"/>
      <c r="W1103" s="379"/>
      <c r="X1103" s="31"/>
      <c r="Y1103" s="471"/>
      <c r="Z1103" s="31"/>
      <c r="AA1103" s="31"/>
      <c r="AB1103" s="31"/>
      <c r="AC1103" s="31"/>
      <c r="AD1103" s="31"/>
      <c r="AE1103" s="133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3"/>
      <c r="AV1103" s="33"/>
      <c r="AW1103" s="33"/>
      <c r="AX1103" s="33"/>
      <c r="AY1103" s="33"/>
      <c r="AZ1103" s="33"/>
      <c r="BA1103" s="33"/>
      <c r="BB1103" s="33"/>
      <c r="BC1103" s="33"/>
      <c r="BD1103" s="33"/>
      <c r="BE1103" s="33"/>
      <c r="BF1103" s="33"/>
      <c r="BG1103" s="425"/>
      <c r="BH1103" s="425"/>
    </row>
    <row r="1104" spans="1:60" s="436" customFormat="1" ht="15.75" customHeight="1">
      <c r="A1104" s="941" t="s">
        <v>1245</v>
      </c>
      <c r="B1104" s="942"/>
      <c r="C1104" s="942"/>
      <c r="D1104" s="942"/>
      <c r="E1104" s="942"/>
      <c r="F1104" s="935" t="s">
        <v>1523</v>
      </c>
      <c r="G1104" s="936"/>
      <c r="H1104" s="940"/>
      <c r="I1104" s="940"/>
      <c r="J1104" s="940"/>
      <c r="K1104" s="940"/>
      <c r="L1104" s="940"/>
      <c r="M1104" s="940"/>
      <c r="N1104" s="940"/>
      <c r="O1104" s="814"/>
      <c r="P1104" s="815"/>
      <c r="Q1104" s="815"/>
      <c r="R1104" s="815"/>
      <c r="S1104" s="815"/>
      <c r="T1104" s="815"/>
      <c r="U1104" s="816"/>
      <c r="V1104" s="693"/>
      <c r="W1104" s="379"/>
      <c r="X1104" s="31"/>
      <c r="Y1104" s="471"/>
      <c r="Z1104" s="31"/>
      <c r="AA1104" s="31"/>
      <c r="AB1104" s="31"/>
      <c r="AC1104" s="31"/>
      <c r="AD1104" s="31"/>
      <c r="AE1104" s="133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3"/>
      <c r="AV1104" s="33"/>
      <c r="AW1104" s="33"/>
      <c r="AX1104" s="33"/>
      <c r="AY1104" s="33"/>
      <c r="AZ1104" s="33"/>
      <c r="BA1104" s="33"/>
      <c r="BB1104" s="33"/>
      <c r="BC1104" s="33"/>
      <c r="BD1104" s="33"/>
      <c r="BE1104" s="33"/>
      <c r="BF1104" s="33"/>
      <c r="BG1104" s="425"/>
      <c r="BH1104" s="425"/>
    </row>
    <row r="1105" spans="1:60" s="444" customFormat="1" ht="16.5" customHeight="1">
      <c r="A1105" s="543" t="s">
        <v>1705</v>
      </c>
      <c r="B1105" s="544"/>
      <c r="C1105" s="544"/>
      <c r="D1105" s="544"/>
      <c r="E1105" s="544"/>
      <c r="F1105" s="1093"/>
      <c r="G1105" s="1094"/>
      <c r="H1105" s="1813"/>
      <c r="I1105" s="1813"/>
      <c r="J1105" s="1813"/>
      <c r="K1105" s="1813"/>
      <c r="L1105" s="1813"/>
      <c r="M1105" s="1813"/>
      <c r="N1105" s="1813"/>
      <c r="O1105" s="940">
        <v>0</v>
      </c>
      <c r="P1105" s="940"/>
      <c r="Q1105" s="940"/>
      <c r="R1105" s="940"/>
      <c r="S1105" s="940"/>
      <c r="T1105" s="940"/>
      <c r="U1105" s="940"/>
      <c r="V1105" s="1132" t="s">
        <v>1520</v>
      </c>
      <c r="W1105" s="1132"/>
      <c r="X1105" s="31"/>
      <c r="Y1105" s="471" t="s">
        <v>1312</v>
      </c>
      <c r="Z1105" s="31"/>
      <c r="AA1105" s="31"/>
      <c r="AB1105" s="31"/>
      <c r="AC1105" s="31"/>
      <c r="AD1105" s="31"/>
      <c r="AE1105" s="133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3"/>
      <c r="AV1105" s="33"/>
      <c r="AW1105" s="33"/>
      <c r="AX1105" s="33"/>
      <c r="AY1105" s="33"/>
      <c r="AZ1105" s="33"/>
      <c r="BA1105" s="33"/>
      <c r="BB1105" s="33"/>
      <c r="BC1105" s="33"/>
      <c r="BD1105" s="33"/>
      <c r="BE1105" s="33"/>
      <c r="BF1105" s="33"/>
      <c r="BG1105" s="425"/>
      <c r="BH1105" s="425"/>
    </row>
    <row r="1106" spans="1:60" s="444" customFormat="1" ht="16.5" customHeight="1">
      <c r="A1106" s="543" t="s">
        <v>1706</v>
      </c>
      <c r="B1106" s="544"/>
      <c r="C1106" s="544"/>
      <c r="D1106" s="544"/>
      <c r="E1106" s="544"/>
      <c r="F1106" s="935" t="s">
        <v>1545</v>
      </c>
      <c r="G1106" s="936"/>
      <c r="H1106" s="940">
        <v>0</v>
      </c>
      <c r="I1106" s="940"/>
      <c r="J1106" s="940"/>
      <c r="K1106" s="940"/>
      <c r="L1106" s="940"/>
      <c r="M1106" s="940"/>
      <c r="N1106" s="940"/>
      <c r="O1106" s="1812"/>
      <c r="P1106" s="1812"/>
      <c r="Q1106" s="1812"/>
      <c r="R1106" s="1812"/>
      <c r="S1106" s="1812"/>
      <c r="T1106" s="1812"/>
      <c r="U1106" s="1812"/>
      <c r="V1106" s="693"/>
      <c r="W1106" s="379"/>
      <c r="X1106" s="31"/>
      <c r="Y1106" s="471" t="s">
        <v>1313</v>
      </c>
      <c r="Z1106" s="31"/>
      <c r="AA1106" s="31"/>
      <c r="AB1106" s="31"/>
      <c r="AC1106" s="31"/>
      <c r="AD1106" s="31"/>
      <c r="AE1106" s="133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3"/>
      <c r="AV1106" s="33"/>
      <c r="AW1106" s="33"/>
      <c r="AX1106" s="33"/>
      <c r="AY1106" s="33"/>
      <c r="AZ1106" s="33"/>
      <c r="BA1106" s="33"/>
      <c r="BB1106" s="33"/>
      <c r="BC1106" s="33"/>
      <c r="BD1106" s="33"/>
      <c r="BE1106" s="33"/>
      <c r="BF1106" s="33"/>
      <c r="BG1106" s="425"/>
      <c r="BH1106" s="425"/>
    </row>
    <row r="1107" spans="1:60" s="436" customFormat="1" ht="16.5" customHeight="1">
      <c r="A1107" s="943" t="s">
        <v>1548</v>
      </c>
      <c r="B1107" s="944"/>
      <c r="C1107" s="944"/>
      <c r="D1107" s="944"/>
      <c r="E1107" s="944"/>
      <c r="F1107" s="935" t="s">
        <v>1545</v>
      </c>
      <c r="G1107" s="936"/>
      <c r="H1107" s="940">
        <v>0</v>
      </c>
      <c r="I1107" s="940"/>
      <c r="J1107" s="940"/>
      <c r="K1107" s="940"/>
      <c r="L1107" s="940"/>
      <c r="M1107" s="940"/>
      <c r="N1107" s="940"/>
      <c r="O1107" s="940"/>
      <c r="P1107" s="940"/>
      <c r="Q1107" s="940"/>
      <c r="R1107" s="940"/>
      <c r="S1107" s="940"/>
      <c r="T1107" s="940"/>
      <c r="U1107" s="940"/>
      <c r="V1107" s="1132" t="s">
        <v>1520</v>
      </c>
      <c r="W1107" s="1132"/>
      <c r="X1107" s="31"/>
      <c r="Y1107" s="474" t="s">
        <v>1544</v>
      </c>
      <c r="Z1107" s="31"/>
      <c r="AA1107" s="31"/>
      <c r="AB1107" s="31"/>
      <c r="AC1107" s="31"/>
      <c r="AD1107" s="31"/>
      <c r="AE1107" s="133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3"/>
      <c r="AV1107" s="33"/>
      <c r="AW1107" s="33"/>
      <c r="AX1107" s="33"/>
      <c r="AY1107" s="33"/>
      <c r="AZ1107" s="33"/>
      <c r="BA1107" s="33"/>
      <c r="BB1107" s="33"/>
      <c r="BC1107" s="33"/>
      <c r="BD1107" s="33"/>
      <c r="BE1107" s="33"/>
      <c r="BF1107" s="33"/>
      <c r="BG1107" s="425"/>
      <c r="BH1107" s="425"/>
    </row>
    <row r="1108" spans="1:60" s="436" customFormat="1" ht="16.5" customHeight="1">
      <c r="A1108" s="928" t="s">
        <v>664</v>
      </c>
      <c r="B1108" s="929"/>
      <c r="C1108" s="929"/>
      <c r="D1108" s="929"/>
      <c r="E1108" s="929"/>
      <c r="F1108" s="547"/>
      <c r="G1108" s="690"/>
      <c r="H1108" s="1823">
        <f>SUM(H1072:H1107)+SUM(H1054:H1070)+SUM(H1037:H1044)+SUM(H1008:H1015)+H1052-H1077-H1076</f>
        <v>0</v>
      </c>
      <c r="I1108" s="1823"/>
      <c r="J1108" s="1823"/>
      <c r="K1108" s="1823"/>
      <c r="L1108" s="1823"/>
      <c r="M1108" s="1823"/>
      <c r="N1108" s="1823"/>
      <c r="O1108" s="1838">
        <f>SUM(O1008:O1058)+O1063+O1065+O1066+O1067+O1069+O1070+O1071+O1105+O1107-O1023-O1024</f>
        <v>0</v>
      </c>
      <c r="P1108" s="1838"/>
      <c r="Q1108" s="1838"/>
      <c r="R1108" s="1838"/>
      <c r="S1108" s="1838"/>
      <c r="T1108" s="1838"/>
      <c r="U1108" s="1838"/>
      <c r="V1108" s="852"/>
      <c r="W1108" s="857"/>
      <c r="X1108" s="31"/>
      <c r="Y1108" s="471"/>
      <c r="Z1108" s="31"/>
      <c r="AA1108" s="31"/>
      <c r="AB1108" s="31"/>
      <c r="AC1108" s="31"/>
      <c r="AD1108" s="31"/>
      <c r="AE1108" s="133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3"/>
      <c r="AV1108" s="33"/>
      <c r="AW1108" s="33"/>
      <c r="AX1108" s="33"/>
      <c r="AY1108" s="33"/>
      <c r="AZ1108" s="33"/>
      <c r="BA1108" s="33"/>
      <c r="BB1108" s="33"/>
      <c r="BC1108" s="33"/>
      <c r="BD1108" s="33"/>
      <c r="BE1108" s="33"/>
      <c r="BF1108" s="33"/>
      <c r="BG1108" s="425"/>
      <c r="BH1108" s="425"/>
    </row>
    <row r="1109" spans="1:60" s="444" customFormat="1" ht="16.5" customHeight="1">
      <c r="A1109" s="933" t="s">
        <v>1563</v>
      </c>
      <c r="B1109" s="934"/>
      <c r="C1109" s="934"/>
      <c r="D1109" s="934"/>
      <c r="E1109" s="934"/>
      <c r="F1109" s="932" t="s">
        <v>1545</v>
      </c>
      <c r="G1109" s="932"/>
      <c r="H1109" s="1845">
        <f>IF(H1108-O1108-H1113&gt;0,0,(H1108-O1108-H1113)*-1)</f>
        <v>0</v>
      </c>
      <c r="I1109" s="1845"/>
      <c r="J1109" s="1845"/>
      <c r="K1109" s="1845"/>
      <c r="L1109" s="1845"/>
      <c r="M1109" s="1845"/>
      <c r="N1109" s="1845"/>
      <c r="O1109" s="1845">
        <f>IF(H1108-O1108-H1113&lt;0,0,H1108-O1108-H1113)</f>
        <v>0</v>
      </c>
      <c r="P1109" s="1845"/>
      <c r="Q1109" s="1845"/>
      <c r="R1109" s="1845"/>
      <c r="S1109" s="1845"/>
      <c r="T1109" s="1845"/>
      <c r="U1109" s="1845"/>
      <c r="V1109" s="932" t="s">
        <v>1520</v>
      </c>
      <c r="W1109" s="1829"/>
      <c r="X1109" s="31"/>
      <c r="Y1109" s="831" t="s">
        <v>1727</v>
      </c>
      <c r="Z1109" s="31"/>
      <c r="AA1109" s="31"/>
      <c r="AB1109" s="31"/>
      <c r="AC1109" s="31"/>
      <c r="AD1109" s="31"/>
      <c r="AE1109" s="133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3"/>
      <c r="AV1109" s="33"/>
      <c r="AW1109" s="33"/>
      <c r="AX1109" s="33"/>
      <c r="AY1109" s="33"/>
      <c r="AZ1109" s="33"/>
      <c r="BA1109" s="33"/>
      <c r="BB1109" s="33"/>
      <c r="BC1109" s="33"/>
      <c r="BD1109" s="33"/>
      <c r="BE1109" s="33"/>
      <c r="BF1109" s="33"/>
      <c r="BG1109" s="425"/>
      <c r="BH1109" s="425"/>
    </row>
    <row r="1110" spans="1:60" s="444" customFormat="1" ht="15">
      <c r="A1110" s="387"/>
      <c r="B1110" s="387"/>
      <c r="C1110" s="387"/>
      <c r="D1110" s="387"/>
      <c r="E1110" s="387"/>
      <c r="F1110" s="387"/>
      <c r="G1110" s="387"/>
      <c r="H1110" s="1812"/>
      <c r="I1110" s="1812"/>
      <c r="J1110" s="1812"/>
      <c r="K1110" s="1812"/>
      <c r="L1110" s="1812"/>
      <c r="M1110" s="1812"/>
      <c r="N1110" s="1812"/>
      <c r="O1110" s="1812"/>
      <c r="P1110" s="1812"/>
      <c r="Q1110" s="1812"/>
      <c r="R1110" s="1812"/>
      <c r="S1110" s="1812"/>
      <c r="T1110" s="1812"/>
      <c r="U1110" s="1812"/>
      <c r="V1110" s="387"/>
      <c r="W1110" s="379"/>
      <c r="X1110" s="31"/>
      <c r="Y1110" s="471"/>
      <c r="Z1110" s="31"/>
      <c r="AA1110" s="31"/>
      <c r="AB1110" s="31"/>
      <c r="AC1110" s="31"/>
      <c r="AD1110" s="31"/>
      <c r="AE1110" s="133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3"/>
      <c r="AV1110" s="33"/>
      <c r="AW1110" s="33"/>
      <c r="AX1110" s="33"/>
      <c r="AY1110" s="33"/>
      <c r="AZ1110" s="33"/>
      <c r="BA1110" s="33"/>
      <c r="BB1110" s="33"/>
      <c r="BC1110" s="33"/>
      <c r="BD1110" s="33"/>
      <c r="BE1110" s="33"/>
      <c r="BF1110" s="33"/>
      <c r="BG1110" s="425"/>
      <c r="BH1110" s="425"/>
    </row>
    <row r="1111" spans="1:60" s="444" customFormat="1" ht="18" customHeight="1">
      <c r="A1111" s="823" t="str">
        <f>"Stanje grupe &gt;20&lt; 01.01."&amp;U1</f>
        <v>Stanje grupe &gt;20&lt; 01.01.2012</v>
      </c>
      <c r="B1111" s="824"/>
      <c r="C1111" s="824"/>
      <c r="D1111" s="824"/>
      <c r="E1111" s="824"/>
      <c r="F1111" s="824"/>
      <c r="G1111" s="825"/>
      <c r="H1111" s="938">
        <f>H1000</f>
        <v>0</v>
      </c>
      <c r="I1111" s="938"/>
      <c r="J1111" s="938"/>
      <c r="K1111" s="938"/>
      <c r="L1111" s="938"/>
      <c r="M1111" s="938"/>
      <c r="N1111" s="938"/>
      <c r="O1111" s="1812"/>
      <c r="P1111" s="1812"/>
      <c r="Q1111" s="1812"/>
      <c r="R1111" s="1812"/>
      <c r="S1111" s="1812"/>
      <c r="T1111" s="1812"/>
      <c r="U1111" s="1812"/>
      <c r="V1111" s="693"/>
      <c r="W1111" s="379"/>
      <c r="X1111" s="31"/>
      <c r="Y1111" s="471" t="s">
        <v>1311</v>
      </c>
      <c r="Z1111" s="31"/>
      <c r="AA1111" s="31"/>
      <c r="AB1111" s="31"/>
      <c r="AC1111" s="31"/>
      <c r="AD1111" s="31"/>
      <c r="AE1111" s="133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3"/>
      <c r="AV1111" s="33"/>
      <c r="AW1111" s="33"/>
      <c r="AX1111" s="33"/>
      <c r="AY1111" s="33"/>
      <c r="AZ1111" s="33"/>
      <c r="BA1111" s="33"/>
      <c r="BB1111" s="33"/>
      <c r="BC1111" s="33"/>
      <c r="BD1111" s="33"/>
      <c r="BE1111" s="33"/>
      <c r="BF1111" s="33"/>
      <c r="BG1111" s="425"/>
      <c r="BH1111" s="425"/>
    </row>
    <row r="1112" spans="1:60" s="444" customFormat="1" ht="18" customHeight="1">
      <c r="A1112" s="826" t="str">
        <f>"Stanje grupe &gt;20&lt; "&amp;M6&amp;U1</f>
        <v>Stanje grupe &gt;20&lt; 31.12.2012</v>
      </c>
      <c r="B1112" s="827"/>
      <c r="C1112" s="827"/>
      <c r="D1112" s="827"/>
      <c r="E1112" s="827"/>
      <c r="F1112" s="827"/>
      <c r="G1112" s="828"/>
      <c r="H1112" s="938">
        <f>H1001</f>
        <v>0</v>
      </c>
      <c r="I1112" s="938"/>
      <c r="J1112" s="938"/>
      <c r="K1112" s="938"/>
      <c r="L1112" s="938"/>
      <c r="M1112" s="938"/>
      <c r="N1112" s="938"/>
      <c r="O1112" s="1812">
        <f>H1112-H1001</f>
        <v>0</v>
      </c>
      <c r="P1112" s="1812"/>
      <c r="Q1112" s="1812"/>
      <c r="R1112" s="1812"/>
      <c r="S1112" s="1812"/>
      <c r="T1112" s="1812"/>
      <c r="U1112" s="1812"/>
      <c r="V1112" s="693"/>
      <c r="W1112" s="379"/>
      <c r="X1112" s="31"/>
      <c r="Y1112" s="471" t="s">
        <v>1564</v>
      </c>
      <c r="Z1112" s="31"/>
      <c r="AA1112" s="31"/>
      <c r="AB1112" s="31"/>
      <c r="AC1112" s="31"/>
      <c r="AD1112" s="31"/>
      <c r="AE1112" s="133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3"/>
      <c r="AV1112" s="33"/>
      <c r="AW1112" s="33"/>
      <c r="AX1112" s="33"/>
      <c r="AY1112" s="33"/>
      <c r="AZ1112" s="33"/>
      <c r="BA1112" s="33"/>
      <c r="BB1112" s="33"/>
      <c r="BC1112" s="33"/>
      <c r="BD1112" s="33"/>
      <c r="BE1112" s="33"/>
      <c r="BF1112" s="33"/>
      <c r="BG1112" s="425"/>
      <c r="BH1112" s="425"/>
    </row>
    <row r="1113" spans="1:60" s="444" customFormat="1" ht="18.75" hidden="1" customHeight="1" thickTop="1">
      <c r="A1113" s="930" t="s">
        <v>1700</v>
      </c>
      <c r="B1113" s="930"/>
      <c r="C1113" s="930"/>
      <c r="D1113" s="930"/>
      <c r="E1113" s="930"/>
      <c r="F1113" s="930"/>
      <c r="G1113" s="931"/>
      <c r="H1113" s="1844">
        <f>H1111-H1112</f>
        <v>0</v>
      </c>
      <c r="I1113" s="1844"/>
      <c r="J1113" s="1844"/>
      <c r="K1113" s="1844"/>
      <c r="L1113" s="1844"/>
      <c r="M1113" s="1844"/>
      <c r="N1113" s="1844"/>
      <c r="O1113" s="694" t="e">
        <f>IF(#REF!=0,0,"PAŽNJA! Provjerite TEKUĆU godinu, razlika = "&amp;#REF!)</f>
        <v>#REF!</v>
      </c>
      <c r="P1113" s="694"/>
      <c r="Q1113" s="694"/>
      <c r="R1113" s="694"/>
      <c r="S1113" s="694"/>
      <c r="T1113" s="694"/>
      <c r="U1113" s="694"/>
      <c r="V1113" s="693"/>
      <c r="W1113" s="379"/>
      <c r="X1113" s="31"/>
      <c r="Y1113" s="471"/>
      <c r="Z1113" s="31"/>
      <c r="AA1113" s="31"/>
      <c r="AB1113" s="31"/>
      <c r="AC1113" s="31"/>
      <c r="AD1113" s="31"/>
      <c r="AE1113" s="133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3"/>
      <c r="AV1113" s="33"/>
      <c r="AW1113" s="33"/>
      <c r="AX1113" s="33"/>
      <c r="AY1113" s="33"/>
      <c r="AZ1113" s="33"/>
      <c r="BA1113" s="33"/>
      <c r="BB1113" s="33"/>
      <c r="BC1113" s="33"/>
      <c r="BD1113" s="33"/>
      <c r="BE1113" s="33"/>
      <c r="BF1113" s="33"/>
      <c r="BG1113" s="425"/>
      <c r="BH1113" s="425"/>
    </row>
    <row r="1114" spans="1:60" s="444" customFormat="1" ht="15" hidden="1">
      <c r="A1114" s="829" t="s">
        <v>1701</v>
      </c>
      <c r="B1114" s="830"/>
      <c r="C1114" s="830"/>
      <c r="D1114" s="830"/>
      <c r="E1114" s="830"/>
      <c r="F1114" s="821"/>
      <c r="G1114" s="821"/>
      <c r="H1114" s="937">
        <f>O1105</f>
        <v>0</v>
      </c>
      <c r="I1114" s="937"/>
      <c r="J1114" s="937"/>
      <c r="K1114" s="937"/>
      <c r="L1114" s="937"/>
      <c r="M1114" s="937"/>
      <c r="N1114" s="937"/>
      <c r="O1114" s="381"/>
      <c r="P1114" s="380"/>
      <c r="Q1114" s="380"/>
      <c r="R1114" s="380"/>
      <c r="S1114" s="380"/>
      <c r="T1114" s="380"/>
      <c r="U1114" s="380"/>
      <c r="V1114" s="382"/>
      <c r="W1114" s="379"/>
      <c r="X1114" s="184"/>
      <c r="Y1114" s="471"/>
      <c r="Z1114" s="184"/>
      <c r="AA1114" s="184"/>
      <c r="AB1114" s="184"/>
      <c r="AC1114" s="184"/>
      <c r="AD1114" s="184"/>
      <c r="AE1114" s="185"/>
      <c r="AF1114" s="184"/>
      <c r="AG1114" s="184"/>
      <c r="AH1114" s="184"/>
      <c r="AI1114" s="184"/>
      <c r="AJ1114" s="184"/>
      <c r="AK1114" s="184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3"/>
      <c r="AV1114" s="33"/>
      <c r="AW1114" s="33"/>
      <c r="AX1114" s="33"/>
      <c r="AY1114" s="33"/>
      <c r="AZ1114" s="33"/>
      <c r="BA1114" s="33"/>
      <c r="BB1114" s="33"/>
      <c r="BC1114" s="33"/>
      <c r="BD1114" s="33"/>
      <c r="BE1114" s="33"/>
      <c r="BF1114" s="33"/>
      <c r="BG1114" s="425"/>
      <c r="BH1114" s="425"/>
    </row>
    <row r="1115" spans="1:60" s="444" customFormat="1" ht="15" hidden="1">
      <c r="A1115" s="829" t="s">
        <v>1702</v>
      </c>
      <c r="B1115" s="830"/>
      <c r="C1115" s="830"/>
      <c r="D1115" s="830"/>
      <c r="E1115" s="830"/>
      <c r="F1115" s="822"/>
      <c r="G1115" s="822"/>
      <c r="H1115" s="937">
        <f>H1106</f>
        <v>0</v>
      </c>
      <c r="I1115" s="937"/>
      <c r="J1115" s="937"/>
      <c r="K1115" s="937"/>
      <c r="L1115" s="937"/>
      <c r="M1115" s="937"/>
      <c r="N1115" s="937"/>
      <c r="O1115" s="379"/>
      <c r="P1115" s="379"/>
      <c r="Q1115" s="379"/>
      <c r="R1115" s="379"/>
      <c r="S1115" s="379"/>
      <c r="T1115" s="379"/>
      <c r="U1115" s="379"/>
      <c r="V1115" s="379"/>
      <c r="W1115" s="379"/>
      <c r="X1115" s="184"/>
      <c r="Y1115" s="471"/>
      <c r="Z1115" s="184"/>
      <c r="AA1115" s="184"/>
      <c r="AB1115" s="184"/>
      <c r="AC1115" s="184"/>
      <c r="AD1115" s="184"/>
      <c r="AE1115" s="185"/>
      <c r="AF1115" s="184"/>
      <c r="AG1115" s="184"/>
      <c r="AH1115" s="184"/>
      <c r="AI1115" s="184"/>
      <c r="AJ1115" s="184"/>
      <c r="AK1115" s="184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3"/>
      <c r="AV1115" s="33"/>
      <c r="AW1115" s="33"/>
      <c r="AX1115" s="33"/>
      <c r="AY1115" s="33"/>
      <c r="AZ1115" s="33"/>
      <c r="BA1115" s="33"/>
      <c r="BB1115" s="33"/>
      <c r="BC1115" s="33"/>
      <c r="BD1115" s="33"/>
      <c r="BE1115" s="33"/>
      <c r="BF1115" s="33"/>
      <c r="BG1115" s="425"/>
      <c r="BH1115" s="425"/>
    </row>
    <row r="1116" spans="1:60" s="444" customFormat="1" ht="15.75" hidden="1" thickTop="1">
      <c r="A1116" s="930" t="s">
        <v>1703</v>
      </c>
      <c r="B1116" s="930"/>
      <c r="C1116" s="930"/>
      <c r="D1116" s="930"/>
      <c r="E1116" s="930"/>
      <c r="F1116" s="930"/>
      <c r="G1116" s="931"/>
      <c r="H1116" s="937">
        <f>H1114-H1115</f>
        <v>0</v>
      </c>
      <c r="I1116" s="937"/>
      <c r="J1116" s="937"/>
      <c r="K1116" s="937"/>
      <c r="L1116" s="937"/>
      <c r="M1116" s="937"/>
      <c r="N1116" s="937"/>
      <c r="O1116" s="379"/>
      <c r="P1116" s="379"/>
      <c r="Q1116" s="379"/>
      <c r="R1116" s="379"/>
      <c r="S1116" s="379"/>
      <c r="T1116" s="379"/>
      <c r="U1116" s="379"/>
      <c r="V1116" s="379"/>
      <c r="W1116" s="379"/>
      <c r="X1116" s="184"/>
      <c r="Y1116" s="471"/>
      <c r="Z1116" s="184"/>
      <c r="AA1116" s="184"/>
      <c r="AB1116" s="184"/>
      <c r="AC1116" s="184"/>
      <c r="AD1116" s="184"/>
      <c r="AE1116" s="185"/>
      <c r="AF1116" s="184"/>
      <c r="AG1116" s="184"/>
      <c r="AH1116" s="184"/>
      <c r="AI1116" s="184"/>
      <c r="AJ1116" s="184"/>
      <c r="AK1116" s="184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3"/>
      <c r="AV1116" s="33"/>
      <c r="AW1116" s="33"/>
      <c r="AX1116" s="33"/>
      <c r="AY1116" s="33"/>
      <c r="AZ1116" s="33"/>
      <c r="BA1116" s="33"/>
      <c r="BB1116" s="33"/>
      <c r="BC1116" s="33"/>
      <c r="BD1116" s="33"/>
      <c r="BE1116" s="33"/>
      <c r="BF1116" s="33"/>
      <c r="BG1116" s="425"/>
      <c r="BH1116" s="425"/>
    </row>
    <row r="1117" spans="1:60" s="444" customFormat="1" ht="15" hidden="1">
      <c r="A1117" s="1900" t="s">
        <v>1704</v>
      </c>
      <c r="B1117" s="1901"/>
      <c r="C1117" s="1901"/>
      <c r="D1117" s="1901"/>
      <c r="E1117" s="1901"/>
      <c r="F1117" s="1901"/>
      <c r="G1117" s="1902"/>
      <c r="H1117" s="938">
        <f>H1113+H1116</f>
        <v>0</v>
      </c>
      <c r="I1117" s="938"/>
      <c r="J1117" s="938"/>
      <c r="K1117" s="938"/>
      <c r="L1117" s="938"/>
      <c r="M1117" s="938"/>
      <c r="N1117" s="938"/>
      <c r="O1117" s="379"/>
      <c r="P1117" s="379"/>
      <c r="Q1117" s="379"/>
      <c r="R1117" s="379"/>
      <c r="S1117" s="379"/>
      <c r="T1117" s="379"/>
      <c r="U1117" s="379"/>
      <c r="V1117" s="379"/>
      <c r="W1117" s="379"/>
      <c r="X1117" s="184"/>
      <c r="Y1117" s="471"/>
      <c r="Z1117" s="184"/>
      <c r="AA1117" s="184"/>
      <c r="AB1117" s="184"/>
      <c r="AC1117" s="184"/>
      <c r="AD1117" s="184"/>
      <c r="AE1117" s="185"/>
      <c r="AF1117" s="184"/>
      <c r="AG1117" s="184"/>
      <c r="AH1117" s="184"/>
      <c r="AI1117" s="184"/>
      <c r="AJ1117" s="184"/>
      <c r="AK1117" s="184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3"/>
      <c r="AV1117" s="33"/>
      <c r="AW1117" s="33"/>
      <c r="AX1117" s="33"/>
      <c r="AY1117" s="33"/>
      <c r="AZ1117" s="33"/>
      <c r="BA1117" s="33"/>
      <c r="BB1117" s="33"/>
      <c r="BC1117" s="33"/>
      <c r="BD1117" s="33"/>
      <c r="BE1117" s="33"/>
      <c r="BF1117" s="33"/>
      <c r="BG1117" s="425"/>
      <c r="BH1117" s="425"/>
    </row>
    <row r="1118" spans="1:60" s="444" customFormat="1" ht="15">
      <c r="A1118" s="379"/>
      <c r="B1118" s="379"/>
      <c r="C1118" s="379"/>
      <c r="D1118" s="379"/>
      <c r="E1118" s="379"/>
      <c r="F1118" s="379"/>
      <c r="G1118" s="379"/>
      <c r="H1118" s="379"/>
      <c r="I1118" s="379"/>
      <c r="J1118" s="379"/>
      <c r="K1118" s="379"/>
      <c r="L1118" s="379"/>
      <c r="M1118" s="379"/>
      <c r="N1118" s="379"/>
      <c r="O1118" s="379"/>
      <c r="P1118" s="379"/>
      <c r="Q1118" s="379"/>
      <c r="R1118" s="379"/>
      <c r="S1118" s="379"/>
      <c r="T1118" s="379"/>
      <c r="U1118" s="379"/>
      <c r="V1118" s="379"/>
      <c r="W1118" s="379"/>
      <c r="X1118" s="184"/>
      <c r="Y1118" s="471"/>
      <c r="Z1118" s="184"/>
      <c r="AA1118" s="184"/>
      <c r="AB1118" s="184"/>
      <c r="AC1118" s="184"/>
      <c r="AD1118" s="184"/>
      <c r="AE1118" s="185"/>
      <c r="AF1118" s="184"/>
      <c r="AG1118" s="184"/>
      <c r="AH1118" s="184"/>
      <c r="AI1118" s="184"/>
      <c r="AJ1118" s="184"/>
      <c r="AK1118" s="184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3"/>
      <c r="AV1118" s="33"/>
      <c r="AW1118" s="33"/>
      <c r="AX1118" s="33"/>
      <c r="AY1118" s="33"/>
      <c r="AZ1118" s="33"/>
      <c r="BA1118" s="33"/>
      <c r="BB1118" s="33"/>
      <c r="BC1118" s="33"/>
      <c r="BD1118" s="33"/>
      <c r="BE1118" s="33"/>
      <c r="BF1118" s="33"/>
      <c r="BG1118" s="425"/>
      <c r="BH1118" s="425"/>
    </row>
    <row r="1119" spans="1:60" s="444" customFormat="1" ht="18">
      <c r="A1119" s="787"/>
      <c r="B1119" s="379"/>
      <c r="C1119" s="379"/>
      <c r="D1119" s="379"/>
      <c r="E1119" s="379"/>
      <c r="F1119" s="379"/>
      <c r="G1119" s="379"/>
      <c r="H1119" s="1904" t="e">
        <f>#REF!</f>
        <v>#REF!</v>
      </c>
      <c r="I1119" s="1904"/>
      <c r="J1119" s="1904"/>
      <c r="K1119" s="1904"/>
      <c r="L1119" s="1904"/>
      <c r="M1119" s="1904"/>
      <c r="N1119" s="1904"/>
      <c r="O1119" s="832"/>
      <c r="P1119" s="595" t="e">
        <f>IF(#REF!=0,0,"PAŽNJA! Provjerite TEKUĆU godinu, razlika = "&amp;#REF!)</f>
        <v>#REF!</v>
      </c>
      <c r="Q1119" s="31"/>
      <c r="R1119" s="31"/>
      <c r="S1119" s="379"/>
      <c r="T1119" s="379"/>
      <c r="U1119" s="379"/>
      <c r="V1119" s="379"/>
      <c r="W1119" s="379"/>
      <c r="X1119" s="184"/>
      <c r="Y1119" s="471"/>
      <c r="Z1119" s="184"/>
      <c r="AA1119" s="184"/>
      <c r="AB1119" s="184"/>
      <c r="AC1119" s="184"/>
      <c r="AD1119" s="184"/>
      <c r="AE1119" s="185"/>
      <c r="AF1119" s="184"/>
      <c r="AG1119" s="184"/>
      <c r="AH1119" s="184"/>
      <c r="AI1119" s="184"/>
      <c r="AJ1119" s="184"/>
      <c r="AK1119" s="184"/>
      <c r="AL1119" s="184"/>
      <c r="AM1119" s="184"/>
      <c r="AN1119" s="184"/>
      <c r="AO1119" s="184"/>
      <c r="AP1119" s="184"/>
      <c r="AQ1119" s="184"/>
      <c r="AR1119" s="184"/>
      <c r="AS1119" s="184"/>
      <c r="AT1119" s="184"/>
      <c r="AU1119" s="184"/>
      <c r="AV1119" s="184"/>
      <c r="AW1119" s="184"/>
      <c r="AX1119" s="184"/>
      <c r="AY1119" s="184"/>
      <c r="AZ1119" s="184"/>
      <c r="BA1119" s="184"/>
      <c r="BB1119" s="184"/>
      <c r="BC1119" s="184"/>
      <c r="BD1119" s="184"/>
      <c r="BE1119" s="184"/>
      <c r="BF1119" s="184"/>
      <c r="BG1119" s="184"/>
      <c r="BH1119" s="425"/>
    </row>
    <row r="1120" spans="1:60" s="444" customFormat="1" ht="18">
      <c r="A1120" s="787"/>
      <c r="B1120" s="379"/>
      <c r="C1120" s="379"/>
      <c r="D1120" s="379"/>
      <c r="E1120" s="379"/>
      <c r="F1120" s="379"/>
      <c r="G1120" s="379"/>
      <c r="H1120" s="861"/>
      <c r="I1120" s="861"/>
      <c r="J1120" s="861"/>
      <c r="K1120" s="861"/>
      <c r="L1120" s="861"/>
      <c r="M1120" s="861"/>
      <c r="N1120" s="861"/>
      <c r="O1120" s="832"/>
      <c r="P1120" s="595"/>
      <c r="Q1120" s="31"/>
      <c r="R1120" s="31"/>
      <c r="S1120" s="379"/>
      <c r="T1120" s="379"/>
      <c r="U1120" s="379"/>
      <c r="V1120" s="379"/>
      <c r="W1120" s="379"/>
      <c r="X1120" s="184"/>
      <c r="Y1120" s="471"/>
      <c r="Z1120" s="184"/>
      <c r="AA1120" s="184"/>
      <c r="AB1120" s="184"/>
      <c r="AC1120" s="184"/>
      <c r="AD1120" s="184"/>
      <c r="AE1120" s="185"/>
      <c r="AF1120" s="184"/>
      <c r="AG1120" s="184"/>
      <c r="AH1120" s="184"/>
      <c r="AI1120" s="184"/>
      <c r="AJ1120" s="184"/>
      <c r="AK1120" s="184"/>
      <c r="AL1120" s="184"/>
      <c r="AM1120" s="184"/>
      <c r="AN1120" s="184"/>
      <c r="AO1120" s="184"/>
      <c r="AP1120" s="184"/>
      <c r="AQ1120" s="184"/>
      <c r="AR1120" s="184"/>
      <c r="AS1120" s="184"/>
      <c r="AT1120" s="184"/>
      <c r="AU1120" s="184"/>
      <c r="AV1120" s="184"/>
      <c r="AW1120" s="184"/>
      <c r="AX1120" s="184"/>
      <c r="AY1120" s="184"/>
      <c r="AZ1120" s="184"/>
      <c r="BA1120" s="184"/>
      <c r="BB1120" s="184"/>
      <c r="BC1120" s="184"/>
      <c r="BD1120" s="184"/>
      <c r="BE1120" s="184"/>
      <c r="BF1120" s="184"/>
      <c r="BG1120" s="184"/>
      <c r="BH1120" s="425"/>
    </row>
    <row r="1121" spans="1:60" s="444" customFormat="1" ht="18">
      <c r="A1121" s="787"/>
      <c r="B1121" s="379"/>
      <c r="C1121" s="379"/>
      <c r="D1121" s="379"/>
      <c r="E1121" s="379"/>
      <c r="F1121" s="379"/>
      <c r="G1121" s="379"/>
      <c r="H1121" s="861"/>
      <c r="I1121" s="861"/>
      <c r="J1121" s="861"/>
      <c r="K1121" s="861"/>
      <c r="L1121" s="861"/>
      <c r="M1121" s="861"/>
      <c r="N1121" s="861"/>
      <c r="O1121" s="832"/>
      <c r="P1121" s="595"/>
      <c r="Q1121" s="31"/>
      <c r="R1121" s="31"/>
      <c r="S1121" s="379"/>
      <c r="T1121" s="379"/>
      <c r="U1121" s="379"/>
      <c r="V1121" s="379"/>
      <c r="W1121" s="379"/>
      <c r="X1121" s="184"/>
      <c r="Y1121" s="471"/>
      <c r="Z1121" s="184"/>
      <c r="AA1121" s="184"/>
      <c r="AB1121" s="184"/>
      <c r="AC1121" s="184"/>
      <c r="AD1121" s="184"/>
      <c r="AE1121" s="185"/>
      <c r="AF1121" s="184"/>
      <c r="AG1121" s="184"/>
      <c r="AH1121" s="184"/>
      <c r="AI1121" s="184"/>
      <c r="AJ1121" s="184"/>
      <c r="AK1121" s="184"/>
      <c r="AL1121" s="184"/>
      <c r="AM1121" s="184"/>
      <c r="AN1121" s="184"/>
      <c r="AO1121" s="184"/>
      <c r="AP1121" s="184"/>
      <c r="AQ1121" s="184"/>
      <c r="AR1121" s="184"/>
      <c r="AS1121" s="184"/>
      <c r="AT1121" s="184"/>
      <c r="AU1121" s="184"/>
      <c r="AV1121" s="184"/>
      <c r="AW1121" s="184"/>
      <c r="AX1121" s="184"/>
      <c r="AY1121" s="184"/>
      <c r="AZ1121" s="184"/>
      <c r="BA1121" s="184"/>
      <c r="BB1121" s="184"/>
      <c r="BC1121" s="184"/>
      <c r="BD1121" s="184"/>
      <c r="BE1121" s="184"/>
      <c r="BF1121" s="184"/>
      <c r="BG1121" s="184"/>
      <c r="BH1121" s="425"/>
    </row>
    <row r="1122" spans="1:60" s="444" customFormat="1" ht="25.5">
      <c r="A1122" s="787" t="s">
        <v>310</v>
      </c>
      <c r="B1122" s="798"/>
      <c r="C1122" s="798"/>
      <c r="D1122" s="798"/>
      <c r="E1122" s="798"/>
      <c r="F1122" s="798"/>
      <c r="G1122" s="798"/>
      <c r="H1122" s="892">
        <f>U1-1</f>
        <v>2011</v>
      </c>
      <c r="I1122" s="892"/>
      <c r="J1122" s="892"/>
      <c r="K1122" s="892"/>
      <c r="L1122" s="892"/>
      <c r="M1122" s="892"/>
      <c r="N1122" s="799"/>
      <c r="O1122" s="799"/>
      <c r="P1122" s="799"/>
      <c r="Q1122" s="799"/>
      <c r="R1122" s="799"/>
      <c r="S1122" s="799"/>
      <c r="T1122" s="799"/>
      <c r="U1122" s="799"/>
      <c r="V1122" s="799"/>
      <c r="W1122" s="799"/>
      <c r="X1122" s="799"/>
      <c r="Y1122" s="471"/>
      <c r="Z1122" s="184"/>
      <c r="AA1122" s="184"/>
      <c r="AB1122" s="184"/>
      <c r="AC1122" s="184"/>
      <c r="AD1122" s="184"/>
      <c r="AE1122" s="185"/>
      <c r="AF1122" s="185"/>
      <c r="AG1122" s="185"/>
      <c r="AH1122" s="185"/>
      <c r="AI1122" s="185"/>
      <c r="AJ1122" s="185"/>
      <c r="AK1122" s="185"/>
      <c r="AL1122" s="185"/>
      <c r="AM1122" s="185"/>
      <c r="AN1122" s="185"/>
      <c r="AO1122" s="185"/>
      <c r="AP1122" s="185"/>
      <c r="AQ1122" s="185"/>
      <c r="AR1122" s="185"/>
      <c r="AS1122" s="185"/>
      <c r="AT1122" s="185"/>
      <c r="AU1122" s="185"/>
      <c r="AV1122" s="185"/>
      <c r="AW1122" s="185"/>
      <c r="AX1122" s="185"/>
      <c r="AY1122" s="185"/>
      <c r="AZ1122" s="185"/>
      <c r="BA1122" s="185"/>
      <c r="BB1122" s="185"/>
      <c r="BC1122" s="185"/>
      <c r="BD1122" s="185"/>
      <c r="BE1122" s="185"/>
      <c r="BF1122" s="185"/>
      <c r="BG1122" s="185"/>
      <c r="BH1122" s="445"/>
    </row>
    <row r="1123" spans="1:60" s="444" customFormat="1" ht="16.5" customHeight="1">
      <c r="A1123" s="908" t="s">
        <v>157</v>
      </c>
      <c r="B1123" s="908"/>
      <c r="C1123" s="908"/>
      <c r="D1123" s="895" t="s">
        <v>1314</v>
      </c>
      <c r="E1123" s="896"/>
      <c r="F1123" s="896"/>
      <c r="G1123" s="897"/>
      <c r="H1123" s="893" t="s">
        <v>310</v>
      </c>
      <c r="I1123" s="893"/>
      <c r="J1123" s="893"/>
      <c r="K1123" s="893"/>
      <c r="L1123" s="893"/>
      <c r="M1123" s="893"/>
      <c r="N1123" s="893"/>
      <c r="O1123" s="869"/>
      <c r="P1123" s="869"/>
      <c r="Q1123" s="869"/>
      <c r="R1123" s="869"/>
      <c r="S1123" s="869"/>
      <c r="T1123" s="869"/>
      <c r="U1123" s="869"/>
      <c r="V1123" s="869"/>
      <c r="W1123" s="869"/>
      <c r="X1123" s="869"/>
      <c r="Y1123" s="869"/>
      <c r="Z1123" s="869"/>
      <c r="AA1123" s="869"/>
      <c r="AB1123" s="869"/>
      <c r="AC1123" s="869"/>
      <c r="AD1123" s="869"/>
      <c r="AE1123" s="869"/>
      <c r="AF1123" s="869"/>
      <c r="AG1123" s="869"/>
      <c r="AH1123" s="869"/>
      <c r="AI1123" s="869"/>
      <c r="AJ1123" s="869"/>
      <c r="AK1123" s="869"/>
      <c r="AL1123" s="185"/>
      <c r="AM1123" s="185"/>
      <c r="AN1123" s="185"/>
      <c r="AO1123" s="185"/>
      <c r="AP1123" s="185"/>
      <c r="AQ1123" s="185"/>
      <c r="AR1123" s="185"/>
      <c r="AS1123" s="185"/>
      <c r="AT1123" s="185"/>
      <c r="AU1123" s="185"/>
      <c r="AV1123" s="185"/>
      <c r="AW1123" s="185"/>
      <c r="AX1123" s="185"/>
      <c r="AY1123" s="185"/>
      <c r="AZ1123" s="185"/>
      <c r="BA1123" s="185"/>
      <c r="BB1123" s="185"/>
      <c r="BC1123" s="185"/>
      <c r="BD1123" s="185"/>
      <c r="BE1123" s="185"/>
      <c r="BF1123" s="185"/>
      <c r="BG1123" s="185"/>
      <c r="BH1123" s="445"/>
    </row>
    <row r="1124" spans="1:60" s="444" customFormat="1" ht="16.5" customHeight="1">
      <c r="A1124" s="909" t="s">
        <v>459</v>
      </c>
      <c r="B1124" s="909"/>
      <c r="C1124" s="909"/>
      <c r="D1124" s="898"/>
      <c r="E1124" s="899"/>
      <c r="F1124" s="899"/>
      <c r="G1124" s="900"/>
      <c r="H1124" s="894"/>
      <c r="I1124" s="894"/>
      <c r="J1124" s="894"/>
      <c r="K1124" s="894"/>
      <c r="L1124" s="894"/>
      <c r="M1124" s="894"/>
      <c r="N1124" s="894"/>
      <c r="O1124" s="869"/>
      <c r="P1124" s="869"/>
      <c r="Q1124" s="869"/>
      <c r="R1124" s="869"/>
      <c r="S1124" s="869"/>
      <c r="T1124" s="869"/>
      <c r="U1124" s="869"/>
      <c r="V1124" s="869"/>
      <c r="W1124" s="869"/>
      <c r="X1124" s="869"/>
      <c r="Y1124" s="869"/>
      <c r="Z1124" s="869"/>
      <c r="AA1124" s="869"/>
      <c r="AB1124" s="869"/>
      <c r="AC1124" s="869"/>
      <c r="AD1124" s="869"/>
      <c r="AE1124" s="869"/>
      <c r="AF1124" s="869"/>
      <c r="AG1124" s="869"/>
      <c r="AH1124" s="869"/>
      <c r="AI1124" s="869"/>
      <c r="AJ1124" s="869"/>
      <c r="AK1124" s="869"/>
      <c r="AL1124" s="185"/>
      <c r="AM1124" s="185"/>
      <c r="AN1124" s="185"/>
      <c r="AO1124" s="185"/>
      <c r="AP1124" s="185"/>
      <c r="AQ1124" s="185"/>
      <c r="AR1124" s="185"/>
      <c r="AS1124" s="185"/>
      <c r="AT1124" s="185"/>
      <c r="AU1124" s="185"/>
      <c r="AV1124" s="185"/>
      <c r="AW1124" s="185"/>
      <c r="AX1124" s="185"/>
      <c r="AY1124" s="185"/>
      <c r="AZ1124" s="185"/>
      <c r="BA1124" s="185"/>
      <c r="BB1124" s="185"/>
      <c r="BC1124" s="185"/>
      <c r="BD1124" s="185"/>
      <c r="BE1124" s="185"/>
      <c r="BF1124" s="185"/>
      <c r="BG1124" s="185"/>
      <c r="BH1124" s="445"/>
    </row>
    <row r="1125" spans="1:60" s="444" customFormat="1" ht="16.5" customHeight="1">
      <c r="A1125" s="890" t="s">
        <v>1262</v>
      </c>
      <c r="B1125" s="890"/>
      <c r="C1125" s="890"/>
      <c r="D1125" s="910"/>
      <c r="E1125" s="910"/>
      <c r="F1125" s="910"/>
      <c r="G1125" s="910"/>
      <c r="H1125" s="939"/>
      <c r="I1125" s="939"/>
      <c r="J1125" s="939"/>
      <c r="K1125" s="939"/>
      <c r="L1125" s="939"/>
      <c r="M1125" s="939"/>
      <c r="N1125" s="939"/>
      <c r="O1125" s="869"/>
      <c r="P1125" s="870" t="s">
        <v>1263</v>
      </c>
      <c r="Q1125" s="870"/>
      <c r="R1125" s="870"/>
      <c r="S1125" s="870"/>
      <c r="T1125" s="870"/>
      <c r="U1125" s="870"/>
      <c r="V1125" s="870"/>
      <c r="W1125" s="870"/>
      <c r="X1125" s="870"/>
      <c r="Y1125" s="870"/>
      <c r="Z1125" s="870"/>
      <c r="AA1125" s="870"/>
      <c r="AB1125" s="870"/>
      <c r="AC1125" s="870"/>
      <c r="AD1125" s="870"/>
      <c r="AE1125" s="870"/>
      <c r="AF1125" s="870"/>
      <c r="AG1125" s="870"/>
      <c r="AH1125" s="870"/>
      <c r="AI1125" s="870"/>
      <c r="AJ1125" s="870"/>
      <c r="AK1125" s="870"/>
      <c r="AL1125" s="185"/>
      <c r="AM1125" s="185"/>
      <c r="AN1125" s="185"/>
      <c r="AO1125" s="185"/>
      <c r="AP1125" s="185"/>
      <c r="AQ1125" s="185"/>
      <c r="AR1125" s="185"/>
      <c r="AS1125" s="185"/>
      <c r="AT1125" s="185"/>
      <c r="AU1125" s="185"/>
      <c r="AV1125" s="185"/>
      <c r="AW1125" s="185"/>
      <c r="AX1125" s="185"/>
      <c r="AY1125" s="185"/>
      <c r="AZ1125" s="185"/>
      <c r="BA1125" s="185"/>
      <c r="BB1125" s="185"/>
      <c r="BC1125" s="185"/>
      <c r="BD1125" s="185"/>
      <c r="BE1125" s="185"/>
      <c r="BF1125" s="185"/>
      <c r="BG1125" s="185"/>
      <c r="BH1125" s="445"/>
    </row>
    <row r="1126" spans="1:60" s="444" customFormat="1" ht="16.5" customHeight="1">
      <c r="A1126" s="903" t="s">
        <v>659</v>
      </c>
      <c r="B1126" s="903"/>
      <c r="C1126" s="903"/>
      <c r="D1126" s="888">
        <v>301</v>
      </c>
      <c r="E1126" s="888"/>
      <c r="F1126" s="888"/>
      <c r="G1126" s="888"/>
      <c r="H1126" s="906">
        <f>SUM(H1127:H1129)</f>
        <v>0</v>
      </c>
      <c r="I1126" s="906"/>
      <c r="J1126" s="906"/>
      <c r="K1126" s="906"/>
      <c r="L1126" s="906"/>
      <c r="M1126" s="906"/>
      <c r="N1126" s="906"/>
      <c r="O1126" s="869"/>
      <c r="P1126" s="870" t="s">
        <v>1688</v>
      </c>
      <c r="Q1126" s="870"/>
      <c r="R1126" s="870"/>
      <c r="S1126" s="870"/>
      <c r="T1126" s="870"/>
      <c r="U1126" s="870"/>
      <c r="V1126" s="870"/>
      <c r="W1126" s="870"/>
      <c r="X1126" s="870"/>
      <c r="Y1126" s="870"/>
      <c r="Z1126" s="870"/>
      <c r="AA1126" s="870"/>
      <c r="AB1126" s="870"/>
      <c r="AC1126" s="870"/>
      <c r="AD1126" s="870"/>
      <c r="AE1126" s="870"/>
      <c r="AF1126" s="870"/>
      <c r="AG1126" s="870"/>
      <c r="AH1126" s="870"/>
      <c r="AI1126" s="870"/>
      <c r="AJ1126" s="870"/>
      <c r="AK1126" s="870"/>
      <c r="AL1126" s="185"/>
      <c r="AM1126" s="185"/>
      <c r="AN1126" s="185"/>
      <c r="AO1126" s="185"/>
      <c r="AP1126" s="185"/>
      <c r="AQ1126" s="185"/>
      <c r="AR1126" s="185"/>
      <c r="AS1126" s="185"/>
      <c r="AT1126" s="185"/>
      <c r="AU1126" s="185"/>
      <c r="AV1126" s="185"/>
      <c r="AW1126" s="185"/>
      <c r="AX1126" s="185"/>
      <c r="AY1126" s="185"/>
      <c r="AZ1126" s="185"/>
      <c r="BA1126" s="185"/>
      <c r="BB1126" s="185"/>
      <c r="BC1126" s="185"/>
      <c r="BD1126" s="185"/>
      <c r="BE1126" s="185"/>
      <c r="BF1126" s="185"/>
      <c r="BG1126" s="185"/>
      <c r="BH1126" s="445"/>
    </row>
    <row r="1127" spans="1:60" s="444" customFormat="1" ht="16.5" customHeight="1">
      <c r="A1127" s="890" t="s">
        <v>415</v>
      </c>
      <c r="B1127" s="890"/>
      <c r="C1127" s="890"/>
      <c r="D1127" s="888">
        <v>302</v>
      </c>
      <c r="E1127" s="888"/>
      <c r="F1127" s="888"/>
      <c r="G1127" s="888"/>
      <c r="H1127" s="889"/>
      <c r="I1127" s="889"/>
      <c r="J1127" s="889"/>
      <c r="K1127" s="889"/>
      <c r="L1127" s="889"/>
      <c r="M1127" s="889"/>
      <c r="N1127" s="889"/>
      <c r="O1127" s="869"/>
      <c r="P1127" s="871" t="s">
        <v>1264</v>
      </c>
      <c r="Q1127" s="871"/>
      <c r="R1127" s="871"/>
      <c r="S1127" s="871"/>
      <c r="T1127" s="871"/>
      <c r="U1127" s="871"/>
      <c r="V1127" s="871"/>
      <c r="W1127" s="871"/>
      <c r="X1127" s="871"/>
      <c r="Y1127" s="871"/>
      <c r="Z1127" s="871"/>
      <c r="AA1127" s="871"/>
      <c r="AB1127" s="871"/>
      <c r="AC1127" s="871"/>
      <c r="AD1127" s="871"/>
      <c r="AE1127" s="871"/>
      <c r="AF1127" s="871"/>
      <c r="AG1127" s="871"/>
      <c r="AH1127" s="871"/>
      <c r="AI1127" s="871"/>
      <c r="AJ1127" s="871"/>
      <c r="AK1127" s="871"/>
      <c r="AL1127" s="185"/>
      <c r="AM1127" s="185"/>
      <c r="AN1127" s="185"/>
      <c r="AO1127" s="185"/>
      <c r="AP1127" s="185"/>
      <c r="AQ1127" s="185"/>
      <c r="AR1127" s="185"/>
      <c r="AS1127" s="185"/>
      <c r="AT1127" s="185"/>
      <c r="AU1127" s="185"/>
      <c r="AV1127" s="185"/>
      <c r="AW1127" s="185"/>
      <c r="AX1127" s="185"/>
      <c r="AY1127" s="185"/>
      <c r="AZ1127" s="185"/>
      <c r="BA1127" s="185"/>
      <c r="BB1127" s="185"/>
      <c r="BC1127" s="185"/>
      <c r="BD1127" s="185"/>
      <c r="BE1127" s="185"/>
      <c r="BF1127" s="185"/>
      <c r="BG1127" s="185"/>
      <c r="BH1127" s="445"/>
    </row>
    <row r="1128" spans="1:60" s="444" customFormat="1" ht="16.5" customHeight="1">
      <c r="A1128" s="890" t="s">
        <v>416</v>
      </c>
      <c r="B1128" s="890"/>
      <c r="C1128" s="890"/>
      <c r="D1128" s="888">
        <v>303</v>
      </c>
      <c r="E1128" s="888"/>
      <c r="F1128" s="888"/>
      <c r="G1128" s="888"/>
      <c r="H1128" s="889"/>
      <c r="I1128" s="889"/>
      <c r="J1128" s="889"/>
      <c r="K1128" s="889"/>
      <c r="L1128" s="889"/>
      <c r="M1128" s="889"/>
      <c r="N1128" s="889"/>
      <c r="O1128" s="869"/>
      <c r="P1128" s="871" t="s">
        <v>1265</v>
      </c>
      <c r="Q1128" s="871"/>
      <c r="R1128" s="871"/>
      <c r="S1128" s="871"/>
      <c r="T1128" s="871"/>
      <c r="U1128" s="871"/>
      <c r="V1128" s="871"/>
      <c r="W1128" s="871"/>
      <c r="X1128" s="871"/>
      <c r="Y1128" s="871"/>
      <c r="Z1128" s="871"/>
      <c r="AA1128" s="871"/>
      <c r="AB1128" s="871"/>
      <c r="AC1128" s="871"/>
      <c r="AD1128" s="871"/>
      <c r="AE1128" s="871"/>
      <c r="AF1128" s="871"/>
      <c r="AG1128" s="871"/>
      <c r="AH1128" s="871"/>
      <c r="AI1128" s="871"/>
      <c r="AJ1128" s="871"/>
      <c r="AK1128" s="871"/>
      <c r="AL1128" s="185"/>
      <c r="AM1128" s="185"/>
      <c r="AN1128" s="185"/>
      <c r="AO1128" s="185"/>
      <c r="AP1128" s="185"/>
      <c r="AQ1128" s="185"/>
      <c r="AR1128" s="185"/>
      <c r="AS1128" s="185"/>
      <c r="AT1128" s="185"/>
      <c r="AU1128" s="185"/>
      <c r="AV1128" s="185"/>
      <c r="AW1128" s="185"/>
      <c r="AX1128" s="185"/>
      <c r="AY1128" s="185"/>
      <c r="AZ1128" s="185"/>
      <c r="BA1128" s="185"/>
      <c r="BB1128" s="185"/>
      <c r="BC1128" s="185"/>
      <c r="BD1128" s="185"/>
      <c r="BE1128" s="185"/>
      <c r="BF1128" s="185"/>
      <c r="BG1128" s="185"/>
      <c r="BH1128" s="445"/>
    </row>
    <row r="1129" spans="1:60" s="444" customFormat="1" ht="16.5" customHeight="1">
      <c r="A1129" s="890" t="s">
        <v>417</v>
      </c>
      <c r="B1129" s="890"/>
      <c r="C1129" s="890"/>
      <c r="D1129" s="888">
        <v>304</v>
      </c>
      <c r="E1129" s="888"/>
      <c r="F1129" s="888"/>
      <c r="G1129" s="888"/>
      <c r="H1129" s="889"/>
      <c r="I1129" s="889"/>
      <c r="J1129" s="889"/>
      <c r="K1129" s="889"/>
      <c r="L1129" s="889"/>
      <c r="M1129" s="889"/>
      <c r="N1129" s="889"/>
      <c r="O1129" s="869"/>
      <c r="P1129" s="871" t="s">
        <v>1266</v>
      </c>
      <c r="Q1129" s="871"/>
      <c r="R1129" s="871"/>
      <c r="S1129" s="871"/>
      <c r="T1129" s="871"/>
      <c r="U1129" s="871"/>
      <c r="V1129" s="871"/>
      <c r="W1129" s="871"/>
      <c r="X1129" s="871"/>
      <c r="Y1129" s="871"/>
      <c r="Z1129" s="871"/>
      <c r="AA1129" s="871"/>
      <c r="AB1129" s="871"/>
      <c r="AC1129" s="871"/>
      <c r="AD1129" s="871"/>
      <c r="AE1129" s="871"/>
      <c r="AF1129" s="871"/>
      <c r="AG1129" s="871"/>
      <c r="AH1129" s="871"/>
      <c r="AI1129" s="871"/>
      <c r="AJ1129" s="871"/>
      <c r="AK1129" s="871"/>
      <c r="AL1129" s="185"/>
      <c r="AM1129" s="185"/>
      <c r="AN1129" s="185"/>
      <c r="AO1129" s="185"/>
      <c r="AP1129" s="185"/>
      <c r="AQ1129" s="185"/>
      <c r="AR1129" s="185"/>
      <c r="AS1129" s="185"/>
      <c r="AT1129" s="185"/>
      <c r="AU1129" s="185"/>
      <c r="AV1129" s="185"/>
      <c r="AW1129" s="185"/>
      <c r="AX1129" s="185"/>
      <c r="AY1129" s="185"/>
      <c r="AZ1129" s="185"/>
      <c r="BA1129" s="185"/>
      <c r="BB1129" s="185"/>
      <c r="BC1129" s="185"/>
      <c r="BD1129" s="185"/>
      <c r="BE1129" s="185"/>
      <c r="BF1129" s="185"/>
      <c r="BG1129" s="185"/>
      <c r="BH1129" s="445"/>
    </row>
    <row r="1130" spans="1:60" s="444" customFormat="1" ht="16.5" customHeight="1">
      <c r="A1130" s="903" t="s">
        <v>658</v>
      </c>
      <c r="B1130" s="903"/>
      <c r="C1130" s="903"/>
      <c r="D1130" s="888">
        <v>305</v>
      </c>
      <c r="E1130" s="888"/>
      <c r="F1130" s="888"/>
      <c r="G1130" s="888"/>
      <c r="H1130" s="907">
        <f>SUM(H1131:H1135)</f>
        <v>0</v>
      </c>
      <c r="I1130" s="907"/>
      <c r="J1130" s="907"/>
      <c r="K1130" s="907"/>
      <c r="L1130" s="907"/>
      <c r="M1130" s="907"/>
      <c r="N1130" s="907"/>
      <c r="O1130" s="869"/>
      <c r="P1130" s="870" t="s">
        <v>1689</v>
      </c>
      <c r="Q1130" s="870"/>
      <c r="R1130" s="870"/>
      <c r="S1130" s="870"/>
      <c r="T1130" s="870"/>
      <c r="U1130" s="870"/>
      <c r="V1130" s="870"/>
      <c r="W1130" s="870"/>
      <c r="X1130" s="870"/>
      <c r="Y1130" s="870"/>
      <c r="Z1130" s="870"/>
      <c r="AA1130" s="870"/>
      <c r="AB1130" s="870"/>
      <c r="AC1130" s="870"/>
      <c r="AD1130" s="870"/>
      <c r="AE1130" s="870"/>
      <c r="AF1130" s="870"/>
      <c r="AG1130" s="870"/>
      <c r="AH1130" s="870"/>
      <c r="AI1130" s="870"/>
      <c r="AJ1130" s="870"/>
      <c r="AK1130" s="870"/>
      <c r="AL1130" s="185"/>
      <c r="AM1130" s="185"/>
      <c r="AN1130" s="185"/>
      <c r="AO1130" s="185"/>
      <c r="AP1130" s="185"/>
      <c r="AQ1130" s="185"/>
      <c r="AR1130" s="185"/>
      <c r="AS1130" s="185"/>
      <c r="AT1130" s="185"/>
      <c r="AU1130" s="185"/>
      <c r="AV1130" s="185"/>
      <c r="AW1130" s="185"/>
      <c r="AX1130" s="185"/>
      <c r="AY1130" s="185"/>
      <c r="AZ1130" s="185"/>
      <c r="BA1130" s="185"/>
      <c r="BB1130" s="185"/>
      <c r="BC1130" s="185"/>
      <c r="BD1130" s="185"/>
      <c r="BE1130" s="185"/>
      <c r="BF1130" s="185"/>
      <c r="BG1130" s="185"/>
      <c r="BH1130" s="445"/>
    </row>
    <row r="1131" spans="1:60" s="444" customFormat="1" ht="16.5" customHeight="1">
      <c r="A1131" s="890" t="s">
        <v>415</v>
      </c>
      <c r="B1131" s="890"/>
      <c r="C1131" s="890"/>
      <c r="D1131" s="888">
        <v>306</v>
      </c>
      <c r="E1131" s="888"/>
      <c r="F1131" s="888"/>
      <c r="G1131" s="888"/>
      <c r="H1131" s="889"/>
      <c r="I1131" s="889"/>
      <c r="J1131" s="889"/>
      <c r="K1131" s="889"/>
      <c r="L1131" s="889"/>
      <c r="M1131" s="889"/>
      <c r="N1131" s="889"/>
      <c r="O1131" s="869"/>
      <c r="P1131" s="871" t="s">
        <v>1267</v>
      </c>
      <c r="Q1131" s="871"/>
      <c r="R1131" s="871"/>
      <c r="S1131" s="871"/>
      <c r="T1131" s="871"/>
      <c r="U1131" s="871"/>
      <c r="V1131" s="871"/>
      <c r="W1131" s="871"/>
      <c r="X1131" s="871"/>
      <c r="Y1131" s="871"/>
      <c r="Z1131" s="871"/>
      <c r="AA1131" s="871"/>
      <c r="AB1131" s="871"/>
      <c r="AC1131" s="871"/>
      <c r="AD1131" s="871"/>
      <c r="AE1131" s="871"/>
      <c r="AF1131" s="871"/>
      <c r="AG1131" s="871"/>
      <c r="AH1131" s="871"/>
      <c r="AI1131" s="871"/>
      <c r="AJ1131" s="871"/>
      <c r="AK1131" s="871"/>
      <c r="AL1131" s="185"/>
      <c r="AM1131" s="185"/>
      <c r="AN1131" s="185"/>
      <c r="AO1131" s="185"/>
      <c r="AP1131" s="185"/>
      <c r="AQ1131" s="185"/>
      <c r="AR1131" s="185"/>
      <c r="AS1131" s="185"/>
      <c r="AT1131" s="185"/>
      <c r="AU1131" s="185"/>
      <c r="AV1131" s="185"/>
      <c r="AW1131" s="185"/>
      <c r="AX1131" s="185"/>
      <c r="AY1131" s="185"/>
      <c r="AZ1131" s="185"/>
      <c r="BA1131" s="185"/>
      <c r="BB1131" s="185"/>
      <c r="BC1131" s="185"/>
      <c r="BD1131" s="185"/>
      <c r="BE1131" s="185"/>
      <c r="BF1131" s="185"/>
      <c r="BG1131" s="185"/>
      <c r="BH1131" s="445"/>
    </row>
    <row r="1132" spans="1:60" s="444" customFormat="1" ht="16.5" customHeight="1">
      <c r="A1132" s="890" t="s">
        <v>416</v>
      </c>
      <c r="B1132" s="890"/>
      <c r="C1132" s="890"/>
      <c r="D1132" s="888">
        <v>307</v>
      </c>
      <c r="E1132" s="888"/>
      <c r="F1132" s="888"/>
      <c r="G1132" s="888"/>
      <c r="H1132" s="889"/>
      <c r="I1132" s="889"/>
      <c r="J1132" s="889"/>
      <c r="K1132" s="889"/>
      <c r="L1132" s="889"/>
      <c r="M1132" s="889"/>
      <c r="N1132" s="889"/>
      <c r="O1132" s="869"/>
      <c r="P1132" s="872" t="s">
        <v>1268</v>
      </c>
      <c r="Q1132" s="872"/>
      <c r="R1132" s="872"/>
      <c r="S1132" s="872"/>
      <c r="T1132" s="872"/>
      <c r="U1132" s="872"/>
      <c r="V1132" s="872"/>
      <c r="W1132" s="872"/>
      <c r="X1132" s="872"/>
      <c r="Y1132" s="872"/>
      <c r="Z1132" s="872"/>
      <c r="AA1132" s="872"/>
      <c r="AB1132" s="872"/>
      <c r="AC1132" s="872"/>
      <c r="AD1132" s="872"/>
      <c r="AE1132" s="872"/>
      <c r="AF1132" s="872"/>
      <c r="AG1132" s="872"/>
      <c r="AH1132" s="872"/>
      <c r="AI1132" s="872"/>
      <c r="AJ1132" s="872"/>
      <c r="AK1132" s="872"/>
      <c r="AL1132" s="185"/>
      <c r="AM1132" s="185"/>
      <c r="AN1132" s="185"/>
      <c r="AO1132" s="185"/>
      <c r="AP1132" s="185"/>
      <c r="AQ1132" s="185"/>
      <c r="AR1132" s="185"/>
      <c r="AS1132" s="185"/>
      <c r="AT1132" s="185"/>
      <c r="AU1132" s="185"/>
      <c r="AV1132" s="185"/>
      <c r="AW1132" s="185"/>
      <c r="AX1132" s="185"/>
      <c r="AY1132" s="185"/>
      <c r="AZ1132" s="185"/>
      <c r="BA1132" s="185"/>
      <c r="BB1132" s="185"/>
      <c r="BC1132" s="185"/>
      <c r="BD1132" s="185"/>
      <c r="BE1132" s="185"/>
      <c r="BF1132" s="185"/>
      <c r="BG1132" s="185"/>
      <c r="BH1132" s="445"/>
    </row>
    <row r="1133" spans="1:60" s="444" customFormat="1" ht="16.5" customHeight="1">
      <c r="A1133" s="890" t="s">
        <v>417</v>
      </c>
      <c r="B1133" s="890"/>
      <c r="C1133" s="890"/>
      <c r="D1133" s="888">
        <v>308</v>
      </c>
      <c r="E1133" s="888"/>
      <c r="F1133" s="888"/>
      <c r="G1133" s="888"/>
      <c r="H1133" s="889"/>
      <c r="I1133" s="889"/>
      <c r="J1133" s="889"/>
      <c r="K1133" s="889"/>
      <c r="L1133" s="889"/>
      <c r="M1133" s="889"/>
      <c r="N1133" s="889"/>
      <c r="O1133" s="869"/>
      <c r="P1133" s="871" t="s">
        <v>1269</v>
      </c>
      <c r="Q1133" s="871"/>
      <c r="R1133" s="871"/>
      <c r="S1133" s="871"/>
      <c r="T1133" s="871"/>
      <c r="U1133" s="871"/>
      <c r="V1133" s="871"/>
      <c r="W1133" s="871"/>
      <c r="X1133" s="871"/>
      <c r="Y1133" s="871"/>
      <c r="Z1133" s="871"/>
      <c r="AA1133" s="871"/>
      <c r="AB1133" s="871"/>
      <c r="AC1133" s="871"/>
      <c r="AD1133" s="871"/>
      <c r="AE1133" s="871"/>
      <c r="AF1133" s="871"/>
      <c r="AG1133" s="871"/>
      <c r="AH1133" s="871"/>
      <c r="AI1133" s="871"/>
      <c r="AJ1133" s="871"/>
      <c r="AK1133" s="871"/>
      <c r="AL1133" s="185"/>
      <c r="AM1133" s="185"/>
      <c r="AN1133" s="185"/>
      <c r="AO1133" s="185"/>
      <c r="AP1133" s="185"/>
      <c r="AQ1133" s="185"/>
      <c r="AR1133" s="185"/>
      <c r="AS1133" s="185"/>
      <c r="AT1133" s="185"/>
      <c r="AU1133" s="185"/>
      <c r="AV1133" s="185"/>
      <c r="AW1133" s="185"/>
      <c r="AX1133" s="185"/>
      <c r="AY1133" s="185"/>
      <c r="AZ1133" s="185"/>
      <c r="BA1133" s="185"/>
      <c r="BB1133" s="185"/>
      <c r="BC1133" s="185"/>
      <c r="BD1133" s="185"/>
      <c r="BE1133" s="185"/>
      <c r="BF1133" s="185"/>
      <c r="BG1133" s="185"/>
      <c r="BH1133" s="445"/>
    </row>
    <row r="1134" spans="1:60" s="444" customFormat="1" ht="16.5" customHeight="1">
      <c r="A1134" s="890" t="s">
        <v>419</v>
      </c>
      <c r="B1134" s="890"/>
      <c r="C1134" s="890"/>
      <c r="D1134" s="888">
        <v>309</v>
      </c>
      <c r="E1134" s="888"/>
      <c r="F1134" s="888"/>
      <c r="G1134" s="888"/>
      <c r="H1134" s="889"/>
      <c r="I1134" s="889"/>
      <c r="J1134" s="889"/>
      <c r="K1134" s="889"/>
      <c r="L1134" s="889"/>
      <c r="M1134" s="889"/>
      <c r="N1134" s="889"/>
      <c r="O1134" s="869"/>
      <c r="P1134" s="871" t="s">
        <v>1270</v>
      </c>
      <c r="Q1134" s="871"/>
      <c r="R1134" s="871"/>
      <c r="S1134" s="871"/>
      <c r="T1134" s="871"/>
      <c r="U1134" s="871"/>
      <c r="V1134" s="871"/>
      <c r="W1134" s="871"/>
      <c r="X1134" s="871"/>
      <c r="Y1134" s="871"/>
      <c r="Z1134" s="871"/>
      <c r="AA1134" s="871"/>
      <c r="AB1134" s="871"/>
      <c r="AC1134" s="871"/>
      <c r="AD1134" s="871"/>
      <c r="AE1134" s="871"/>
      <c r="AF1134" s="871"/>
      <c r="AG1134" s="871"/>
      <c r="AH1134" s="871"/>
      <c r="AI1134" s="871"/>
      <c r="AJ1134" s="871"/>
      <c r="AK1134" s="871"/>
      <c r="AL1134" s="185"/>
      <c r="AM1134" s="185"/>
      <c r="AN1134" s="185"/>
      <c r="AO1134" s="185"/>
      <c r="AP1134" s="185"/>
      <c r="AQ1134" s="185"/>
      <c r="AR1134" s="185"/>
      <c r="AS1134" s="185"/>
      <c r="AT1134" s="185"/>
      <c r="AU1134" s="185"/>
      <c r="AV1134" s="185"/>
      <c r="AW1134" s="185"/>
      <c r="AX1134" s="185"/>
      <c r="AY1134" s="185"/>
      <c r="AZ1134" s="185"/>
      <c r="BA1134" s="185"/>
      <c r="BB1134" s="185"/>
      <c r="BC1134" s="185"/>
      <c r="BD1134" s="185"/>
      <c r="BE1134" s="185"/>
      <c r="BF1134" s="185"/>
      <c r="BG1134" s="185"/>
      <c r="BH1134" s="445"/>
    </row>
    <row r="1135" spans="1:60" s="444" customFormat="1" ht="16.5" customHeight="1">
      <c r="A1135" s="890" t="s">
        <v>420</v>
      </c>
      <c r="B1135" s="890"/>
      <c r="C1135" s="890"/>
      <c r="D1135" s="888">
        <v>310</v>
      </c>
      <c r="E1135" s="888"/>
      <c r="F1135" s="888"/>
      <c r="G1135" s="888"/>
      <c r="H1135" s="889"/>
      <c r="I1135" s="889"/>
      <c r="J1135" s="889"/>
      <c r="K1135" s="889"/>
      <c r="L1135" s="889"/>
      <c r="M1135" s="889"/>
      <c r="N1135" s="889"/>
      <c r="O1135" s="869"/>
      <c r="P1135" s="871" t="s">
        <v>1271</v>
      </c>
      <c r="Q1135" s="871"/>
      <c r="R1135" s="871"/>
      <c r="S1135" s="871"/>
      <c r="T1135" s="871"/>
      <c r="U1135" s="871"/>
      <c r="V1135" s="871"/>
      <c r="W1135" s="871"/>
      <c r="X1135" s="871"/>
      <c r="Y1135" s="871"/>
      <c r="Z1135" s="871"/>
      <c r="AA1135" s="871"/>
      <c r="AB1135" s="871"/>
      <c r="AC1135" s="871"/>
      <c r="AD1135" s="871"/>
      <c r="AE1135" s="871"/>
      <c r="AF1135" s="871"/>
      <c r="AG1135" s="871"/>
      <c r="AH1135" s="871"/>
      <c r="AI1135" s="871"/>
      <c r="AJ1135" s="871"/>
      <c r="AK1135" s="871"/>
      <c r="AL1135" s="185"/>
      <c r="AM1135" s="185"/>
      <c r="AN1135" s="185"/>
      <c r="AO1135" s="185"/>
      <c r="AP1135" s="185"/>
      <c r="AQ1135" s="185"/>
      <c r="AR1135" s="185"/>
      <c r="AS1135" s="185"/>
      <c r="AT1135" s="185"/>
      <c r="AU1135" s="185"/>
      <c r="AV1135" s="185"/>
      <c r="AW1135" s="185"/>
      <c r="AX1135" s="185"/>
      <c r="AY1135" s="185"/>
      <c r="AZ1135" s="185"/>
      <c r="BA1135" s="185"/>
      <c r="BB1135" s="185"/>
      <c r="BC1135" s="185"/>
      <c r="BD1135" s="185"/>
      <c r="BE1135" s="185"/>
      <c r="BF1135" s="185"/>
      <c r="BG1135" s="185"/>
      <c r="BH1135" s="445"/>
    </row>
    <row r="1136" spans="1:60" s="444" customFormat="1" ht="16.5" customHeight="1">
      <c r="A1136" s="903" t="s">
        <v>1272</v>
      </c>
      <c r="B1136" s="903"/>
      <c r="C1136" s="903"/>
      <c r="D1136" s="888">
        <v>311</v>
      </c>
      <c r="E1136" s="888"/>
      <c r="F1136" s="888"/>
      <c r="G1136" s="888"/>
      <c r="H1136" s="904">
        <f>IF(H1126-H1130&lt;0,0,H1126-H1130)</f>
        <v>0</v>
      </c>
      <c r="I1136" s="904"/>
      <c r="J1136" s="904"/>
      <c r="K1136" s="904"/>
      <c r="L1136" s="904"/>
      <c r="M1136" s="904"/>
      <c r="N1136" s="904"/>
      <c r="O1136" s="869"/>
      <c r="P1136" s="870" t="s">
        <v>1273</v>
      </c>
      <c r="Q1136" s="870"/>
      <c r="R1136" s="870"/>
      <c r="S1136" s="870"/>
      <c r="T1136" s="870"/>
      <c r="U1136" s="870"/>
      <c r="V1136" s="870"/>
      <c r="W1136" s="870"/>
      <c r="X1136" s="870"/>
      <c r="Y1136" s="870"/>
      <c r="Z1136" s="870"/>
      <c r="AA1136" s="870"/>
      <c r="AB1136" s="870"/>
      <c r="AC1136" s="870"/>
      <c r="AD1136" s="870"/>
      <c r="AE1136" s="870"/>
      <c r="AF1136" s="870"/>
      <c r="AG1136" s="870"/>
      <c r="AH1136" s="870"/>
      <c r="AI1136" s="870"/>
      <c r="AJ1136" s="870"/>
      <c r="AK1136" s="870"/>
      <c r="AL1136" s="185"/>
      <c r="AM1136" s="185"/>
      <c r="AN1136" s="185"/>
      <c r="AO1136" s="185"/>
      <c r="AP1136" s="185"/>
      <c r="AQ1136" s="185"/>
      <c r="AR1136" s="185"/>
      <c r="AS1136" s="185"/>
      <c r="AT1136" s="185"/>
      <c r="AU1136" s="185"/>
      <c r="AV1136" s="185"/>
      <c r="AW1136" s="185"/>
      <c r="AX1136" s="185"/>
      <c r="AY1136" s="185"/>
      <c r="AZ1136" s="185"/>
      <c r="BA1136" s="185"/>
      <c r="BB1136" s="185"/>
      <c r="BC1136" s="185"/>
      <c r="BD1136" s="185"/>
      <c r="BE1136" s="185"/>
      <c r="BF1136" s="185"/>
      <c r="BG1136" s="185"/>
      <c r="BH1136" s="445"/>
    </row>
    <row r="1137" spans="1:60" s="444" customFormat="1" ht="16.5" customHeight="1">
      <c r="A1137" s="903" t="s">
        <v>1274</v>
      </c>
      <c r="B1137" s="903"/>
      <c r="C1137" s="903"/>
      <c r="D1137" s="888">
        <v>312</v>
      </c>
      <c r="E1137" s="888"/>
      <c r="F1137" s="888"/>
      <c r="G1137" s="888"/>
      <c r="H1137" s="905">
        <f>IF(H1130-H1126&lt;0,0,H1130-H1126)</f>
        <v>0</v>
      </c>
      <c r="I1137" s="905"/>
      <c r="J1137" s="905"/>
      <c r="K1137" s="905"/>
      <c r="L1137" s="905"/>
      <c r="M1137" s="905"/>
      <c r="N1137" s="905"/>
      <c r="O1137" s="869"/>
      <c r="P1137" s="870" t="s">
        <v>1275</v>
      </c>
      <c r="Q1137" s="870"/>
      <c r="R1137" s="870"/>
      <c r="S1137" s="870"/>
      <c r="T1137" s="870"/>
      <c r="U1137" s="870"/>
      <c r="V1137" s="870"/>
      <c r="W1137" s="870"/>
      <c r="X1137" s="870"/>
      <c r="Y1137" s="870"/>
      <c r="Z1137" s="870"/>
      <c r="AA1137" s="870"/>
      <c r="AB1137" s="870"/>
      <c r="AC1137" s="870"/>
      <c r="AD1137" s="870"/>
      <c r="AE1137" s="870"/>
      <c r="AF1137" s="870"/>
      <c r="AG1137" s="870"/>
      <c r="AH1137" s="870"/>
      <c r="AI1137" s="870"/>
      <c r="AJ1137" s="870"/>
      <c r="AK1137" s="870"/>
      <c r="AL1137" s="185"/>
      <c r="AM1137" s="185"/>
      <c r="AN1137" s="185"/>
      <c r="AO1137" s="185"/>
      <c r="AP1137" s="185"/>
      <c r="AQ1137" s="185"/>
      <c r="AR1137" s="185"/>
      <c r="AS1137" s="185"/>
      <c r="AT1137" s="185"/>
      <c r="AU1137" s="185"/>
      <c r="AV1137" s="185"/>
      <c r="AW1137" s="185"/>
      <c r="AX1137" s="185"/>
      <c r="AY1137" s="185"/>
      <c r="AZ1137" s="185"/>
      <c r="BA1137" s="185"/>
      <c r="BB1137" s="185"/>
      <c r="BC1137" s="185"/>
      <c r="BD1137" s="185"/>
      <c r="BE1137" s="185"/>
      <c r="BF1137" s="185"/>
      <c r="BG1137" s="185"/>
      <c r="BH1137" s="445"/>
    </row>
    <row r="1138" spans="1:60" s="444" customFormat="1" ht="16.5" customHeight="1">
      <c r="A1138" s="903" t="s">
        <v>1276</v>
      </c>
      <c r="B1138" s="903"/>
      <c r="C1138" s="903"/>
      <c r="D1138" s="888"/>
      <c r="E1138" s="888"/>
      <c r="F1138" s="888"/>
      <c r="G1138" s="888"/>
      <c r="H1138" s="902"/>
      <c r="I1138" s="902"/>
      <c r="J1138" s="902"/>
      <c r="K1138" s="902"/>
      <c r="L1138" s="902"/>
      <c r="M1138" s="902"/>
      <c r="N1138" s="902"/>
      <c r="O1138" s="869"/>
      <c r="P1138" s="870" t="s">
        <v>1277</v>
      </c>
      <c r="Q1138" s="870"/>
      <c r="R1138" s="870"/>
      <c r="S1138" s="870"/>
      <c r="T1138" s="870"/>
      <c r="U1138" s="870"/>
      <c r="V1138" s="870"/>
      <c r="W1138" s="870"/>
      <c r="X1138" s="870"/>
      <c r="Y1138" s="870"/>
      <c r="Z1138" s="870"/>
      <c r="AA1138" s="870"/>
      <c r="AB1138" s="870"/>
      <c r="AC1138" s="870"/>
      <c r="AD1138" s="870"/>
      <c r="AE1138" s="870"/>
      <c r="AF1138" s="870"/>
      <c r="AG1138" s="870"/>
      <c r="AH1138" s="870"/>
      <c r="AI1138" s="870"/>
      <c r="AJ1138" s="870"/>
      <c r="AK1138" s="870"/>
      <c r="AL1138" s="185"/>
      <c r="AM1138" s="185"/>
      <c r="AN1138" s="185"/>
      <c r="AO1138" s="185"/>
      <c r="AP1138" s="185"/>
      <c r="AQ1138" s="185"/>
      <c r="AR1138" s="185"/>
      <c r="AS1138" s="185"/>
      <c r="AT1138" s="185"/>
      <c r="AU1138" s="185"/>
      <c r="AV1138" s="185"/>
      <c r="AW1138" s="185"/>
      <c r="AX1138" s="185"/>
      <c r="AY1138" s="185"/>
      <c r="AZ1138" s="185"/>
      <c r="BA1138" s="185"/>
      <c r="BB1138" s="185"/>
      <c r="BC1138" s="185"/>
      <c r="BD1138" s="185"/>
      <c r="BE1138" s="185"/>
      <c r="BF1138" s="185"/>
      <c r="BG1138" s="185"/>
      <c r="BH1138" s="445"/>
    </row>
    <row r="1139" spans="1:60" s="444" customFormat="1" ht="16.5" customHeight="1">
      <c r="A1139" s="903" t="s">
        <v>659</v>
      </c>
      <c r="B1139" s="903"/>
      <c r="C1139" s="903"/>
      <c r="D1139" s="888">
        <v>313</v>
      </c>
      <c r="E1139" s="888"/>
      <c r="F1139" s="888"/>
      <c r="G1139" s="888"/>
      <c r="H1139" s="906">
        <f>SUM(H1140:H1145)</f>
        <v>0</v>
      </c>
      <c r="I1139" s="906"/>
      <c r="J1139" s="906"/>
      <c r="K1139" s="906"/>
      <c r="L1139" s="906"/>
      <c r="M1139" s="906"/>
      <c r="N1139" s="906"/>
      <c r="O1139" s="869"/>
      <c r="P1139" s="870" t="s">
        <v>1690</v>
      </c>
      <c r="Q1139" s="870"/>
      <c r="R1139" s="870"/>
      <c r="S1139" s="870"/>
      <c r="T1139" s="870"/>
      <c r="U1139" s="870"/>
      <c r="V1139" s="870"/>
      <c r="W1139" s="870"/>
      <c r="X1139" s="870"/>
      <c r="Y1139" s="870"/>
      <c r="Z1139" s="870"/>
      <c r="AA1139" s="870"/>
      <c r="AB1139" s="870"/>
      <c r="AC1139" s="870"/>
      <c r="AD1139" s="870"/>
      <c r="AE1139" s="870"/>
      <c r="AF1139" s="870"/>
      <c r="AG1139" s="870"/>
      <c r="AH1139" s="870"/>
      <c r="AI1139" s="870"/>
      <c r="AJ1139" s="870"/>
      <c r="AK1139" s="870"/>
      <c r="AL1139" s="185"/>
      <c r="AM1139" s="185"/>
      <c r="AN1139" s="185"/>
      <c r="AO1139" s="185"/>
      <c r="AP1139" s="185"/>
      <c r="AQ1139" s="185"/>
      <c r="AR1139" s="185"/>
      <c r="AS1139" s="185"/>
      <c r="AT1139" s="185"/>
      <c r="AU1139" s="185"/>
      <c r="AV1139" s="185"/>
      <c r="AW1139" s="185"/>
      <c r="AX1139" s="185"/>
      <c r="AY1139" s="185"/>
      <c r="AZ1139" s="185"/>
      <c r="BA1139" s="185"/>
      <c r="BB1139" s="185"/>
      <c r="BC1139" s="185"/>
      <c r="BD1139" s="185"/>
      <c r="BE1139" s="185"/>
      <c r="BF1139" s="185"/>
      <c r="BG1139" s="185"/>
      <c r="BH1139" s="445"/>
    </row>
    <row r="1140" spans="1:60" s="444" customFormat="1" ht="16.5" customHeight="1">
      <c r="A1140" s="890" t="s">
        <v>415</v>
      </c>
      <c r="B1140" s="890"/>
      <c r="C1140" s="890"/>
      <c r="D1140" s="888">
        <v>314</v>
      </c>
      <c r="E1140" s="888"/>
      <c r="F1140" s="888"/>
      <c r="G1140" s="888"/>
      <c r="H1140" s="889"/>
      <c r="I1140" s="889"/>
      <c r="J1140" s="889"/>
      <c r="K1140" s="889"/>
      <c r="L1140" s="889"/>
      <c r="M1140" s="889"/>
      <c r="N1140" s="889"/>
      <c r="O1140" s="869"/>
      <c r="P1140" s="871" t="s">
        <v>1278</v>
      </c>
      <c r="Q1140" s="871"/>
      <c r="R1140" s="871"/>
      <c r="S1140" s="871"/>
      <c r="T1140" s="871"/>
      <c r="U1140" s="871"/>
      <c r="V1140" s="871"/>
      <c r="W1140" s="871"/>
      <c r="X1140" s="871"/>
      <c r="Y1140" s="871"/>
      <c r="Z1140" s="871"/>
      <c r="AA1140" s="871"/>
      <c r="AB1140" s="871"/>
      <c r="AC1140" s="871"/>
      <c r="AD1140" s="871"/>
      <c r="AE1140" s="871"/>
      <c r="AF1140" s="871"/>
      <c r="AG1140" s="871"/>
      <c r="AH1140" s="871"/>
      <c r="AI1140" s="871"/>
      <c r="AJ1140" s="871"/>
      <c r="AK1140" s="871"/>
      <c r="AL1140" s="185"/>
      <c r="AM1140" s="185"/>
      <c r="AN1140" s="185"/>
      <c r="AO1140" s="185"/>
      <c r="AP1140" s="185"/>
      <c r="AQ1140" s="185"/>
      <c r="AR1140" s="185"/>
      <c r="AS1140" s="185"/>
      <c r="AT1140" s="185"/>
      <c r="AU1140" s="185"/>
      <c r="AV1140" s="185"/>
      <c r="AW1140" s="185"/>
      <c r="AX1140" s="185"/>
      <c r="AY1140" s="185"/>
      <c r="AZ1140" s="185"/>
      <c r="BA1140" s="185"/>
      <c r="BB1140" s="185"/>
      <c r="BC1140" s="185"/>
      <c r="BD1140" s="185"/>
      <c r="BE1140" s="185"/>
      <c r="BF1140" s="185"/>
      <c r="BG1140" s="185"/>
      <c r="BH1140" s="445"/>
    </row>
    <row r="1141" spans="1:60" s="444" customFormat="1" ht="16.5" customHeight="1">
      <c r="A1141" s="890" t="s">
        <v>416</v>
      </c>
      <c r="B1141" s="890"/>
      <c r="C1141" s="890"/>
      <c r="D1141" s="888">
        <v>315</v>
      </c>
      <c r="E1141" s="888"/>
      <c r="F1141" s="888"/>
      <c r="G1141" s="888"/>
      <c r="H1141" s="889"/>
      <c r="I1141" s="889"/>
      <c r="J1141" s="889"/>
      <c r="K1141" s="889"/>
      <c r="L1141" s="889"/>
      <c r="M1141" s="889"/>
      <c r="N1141" s="889"/>
      <c r="O1141" s="869"/>
      <c r="P1141" s="871" t="s">
        <v>1279</v>
      </c>
      <c r="Q1141" s="871"/>
      <c r="R1141" s="871"/>
      <c r="S1141" s="871"/>
      <c r="T1141" s="871"/>
      <c r="U1141" s="871"/>
      <c r="V1141" s="871"/>
      <c r="W1141" s="871"/>
      <c r="X1141" s="871"/>
      <c r="Y1141" s="871"/>
      <c r="Z1141" s="871"/>
      <c r="AA1141" s="871"/>
      <c r="AB1141" s="871"/>
      <c r="AC1141" s="871"/>
      <c r="AD1141" s="871"/>
      <c r="AE1141" s="871"/>
      <c r="AF1141" s="871"/>
      <c r="AG1141" s="871"/>
      <c r="AH1141" s="871"/>
      <c r="AI1141" s="871"/>
      <c r="AJ1141" s="871"/>
      <c r="AK1141" s="871"/>
      <c r="AL1141" s="185"/>
      <c r="AM1141" s="185"/>
      <c r="AN1141" s="185"/>
      <c r="AO1141" s="185"/>
      <c r="AP1141" s="185"/>
      <c r="AQ1141" s="185"/>
      <c r="AR1141" s="185"/>
      <c r="AS1141" s="185"/>
      <c r="AT1141" s="185"/>
      <c r="AU1141" s="185"/>
      <c r="AV1141" s="185"/>
      <c r="AW1141" s="185"/>
      <c r="AX1141" s="185"/>
      <c r="AY1141" s="185"/>
      <c r="AZ1141" s="185"/>
      <c r="BA1141" s="185"/>
      <c r="BB1141" s="185"/>
      <c r="BC1141" s="185"/>
      <c r="BD1141" s="185"/>
      <c r="BE1141" s="185"/>
      <c r="BF1141" s="185"/>
      <c r="BG1141" s="185"/>
      <c r="BH1141" s="445"/>
    </row>
    <row r="1142" spans="1:60" s="444" customFormat="1" ht="16.5" customHeight="1">
      <c r="A1142" s="890" t="s">
        <v>417</v>
      </c>
      <c r="B1142" s="890"/>
      <c r="C1142" s="890"/>
      <c r="D1142" s="888">
        <v>316</v>
      </c>
      <c r="E1142" s="888"/>
      <c r="F1142" s="888"/>
      <c r="G1142" s="888"/>
      <c r="H1142" s="889"/>
      <c r="I1142" s="889"/>
      <c r="J1142" s="889"/>
      <c r="K1142" s="889"/>
      <c r="L1142" s="889"/>
      <c r="M1142" s="889"/>
      <c r="N1142" s="889"/>
      <c r="O1142" s="869"/>
      <c r="P1142" s="871" t="s">
        <v>1280</v>
      </c>
      <c r="Q1142" s="871"/>
      <c r="R1142" s="871"/>
      <c r="S1142" s="871"/>
      <c r="T1142" s="871"/>
      <c r="U1142" s="871"/>
      <c r="V1142" s="871"/>
      <c r="W1142" s="871"/>
      <c r="X1142" s="871"/>
      <c r="Y1142" s="871"/>
      <c r="Z1142" s="871"/>
      <c r="AA1142" s="871"/>
      <c r="AB1142" s="871"/>
      <c r="AC1142" s="871"/>
      <c r="AD1142" s="871"/>
      <c r="AE1142" s="871"/>
      <c r="AF1142" s="871"/>
      <c r="AG1142" s="871"/>
      <c r="AH1142" s="871"/>
      <c r="AI1142" s="871"/>
      <c r="AJ1142" s="871"/>
      <c r="AK1142" s="871"/>
      <c r="AL1142" s="185"/>
      <c r="AM1142" s="185"/>
      <c r="AN1142" s="185"/>
      <c r="AO1142" s="185"/>
      <c r="AP1142" s="185"/>
      <c r="AQ1142" s="185"/>
      <c r="AR1142" s="185"/>
      <c r="AS1142" s="185"/>
      <c r="AT1142" s="185"/>
      <c r="AU1142" s="185"/>
      <c r="AV1142" s="185"/>
      <c r="AW1142" s="185"/>
      <c r="AX1142" s="185"/>
      <c r="AY1142" s="185"/>
      <c r="AZ1142" s="185"/>
      <c r="BA1142" s="185"/>
      <c r="BB1142" s="185"/>
      <c r="BC1142" s="185"/>
      <c r="BD1142" s="185"/>
      <c r="BE1142" s="185"/>
      <c r="BF1142" s="185"/>
      <c r="BG1142" s="185"/>
      <c r="BH1142" s="445"/>
    </row>
    <row r="1143" spans="1:60" s="444" customFormat="1" ht="16.5" customHeight="1">
      <c r="A1143" s="890" t="s">
        <v>419</v>
      </c>
      <c r="B1143" s="890"/>
      <c r="C1143" s="890"/>
      <c r="D1143" s="888">
        <v>317</v>
      </c>
      <c r="E1143" s="888"/>
      <c r="F1143" s="888"/>
      <c r="G1143" s="888"/>
      <c r="H1143" s="889"/>
      <c r="I1143" s="889"/>
      <c r="J1143" s="889"/>
      <c r="K1143" s="889"/>
      <c r="L1143" s="889"/>
      <c r="M1143" s="889"/>
      <c r="N1143" s="889"/>
      <c r="O1143" s="869"/>
      <c r="P1143" s="871" t="s">
        <v>1281</v>
      </c>
      <c r="Q1143" s="871"/>
      <c r="R1143" s="871"/>
      <c r="S1143" s="871"/>
      <c r="T1143" s="871"/>
      <c r="U1143" s="871"/>
      <c r="V1143" s="871"/>
      <c r="W1143" s="871"/>
      <c r="X1143" s="871"/>
      <c r="Y1143" s="871"/>
      <c r="Z1143" s="871"/>
      <c r="AA1143" s="871"/>
      <c r="AB1143" s="871"/>
      <c r="AC1143" s="871"/>
      <c r="AD1143" s="871"/>
      <c r="AE1143" s="871"/>
      <c r="AF1143" s="871"/>
      <c r="AG1143" s="871"/>
      <c r="AH1143" s="871"/>
      <c r="AI1143" s="871"/>
      <c r="AJ1143" s="871"/>
      <c r="AK1143" s="871"/>
      <c r="AL1143" s="185"/>
      <c r="AM1143" s="185"/>
      <c r="AN1143" s="185"/>
      <c r="AO1143" s="185"/>
      <c r="AP1143" s="185"/>
      <c r="AQ1143" s="185"/>
      <c r="AR1143" s="185"/>
      <c r="AS1143" s="185"/>
      <c r="AT1143" s="185"/>
      <c r="AU1143" s="185"/>
      <c r="AV1143" s="185"/>
      <c r="AW1143" s="185"/>
      <c r="AX1143" s="185"/>
      <c r="AY1143" s="185"/>
      <c r="AZ1143" s="185"/>
      <c r="BA1143" s="185"/>
      <c r="BB1143" s="185"/>
      <c r="BC1143" s="185"/>
      <c r="BD1143" s="185"/>
      <c r="BE1143" s="185"/>
      <c r="BF1143" s="185"/>
      <c r="BG1143" s="185"/>
      <c r="BH1143" s="445"/>
    </row>
    <row r="1144" spans="1:60" s="444" customFormat="1" ht="16.5" customHeight="1">
      <c r="A1144" s="890" t="s">
        <v>420</v>
      </c>
      <c r="B1144" s="890"/>
      <c r="C1144" s="890"/>
      <c r="D1144" s="888">
        <v>318</v>
      </c>
      <c r="E1144" s="888"/>
      <c r="F1144" s="888"/>
      <c r="G1144" s="888"/>
      <c r="H1144" s="889"/>
      <c r="I1144" s="889"/>
      <c r="J1144" s="889"/>
      <c r="K1144" s="889"/>
      <c r="L1144" s="889"/>
      <c r="M1144" s="889"/>
      <c r="N1144" s="889"/>
      <c r="O1144" s="869"/>
      <c r="P1144" s="871" t="s">
        <v>1282</v>
      </c>
      <c r="Q1144" s="871"/>
      <c r="R1144" s="871"/>
      <c r="S1144" s="871"/>
      <c r="T1144" s="871"/>
      <c r="U1144" s="871"/>
      <c r="V1144" s="871"/>
      <c r="W1144" s="871"/>
      <c r="X1144" s="871"/>
      <c r="Y1144" s="871"/>
      <c r="Z1144" s="871"/>
      <c r="AA1144" s="871"/>
      <c r="AB1144" s="871"/>
      <c r="AC1144" s="871"/>
      <c r="AD1144" s="871"/>
      <c r="AE1144" s="871"/>
      <c r="AF1144" s="871"/>
      <c r="AG1144" s="871"/>
      <c r="AH1144" s="871"/>
      <c r="AI1144" s="871"/>
      <c r="AJ1144" s="871"/>
      <c r="AK1144" s="871"/>
      <c r="AL1144" s="185"/>
      <c r="AM1144" s="185"/>
      <c r="AN1144" s="185"/>
      <c r="AO1144" s="185"/>
      <c r="AP1144" s="185"/>
      <c r="AQ1144" s="185"/>
      <c r="AR1144" s="185"/>
      <c r="AS1144" s="185"/>
      <c r="AT1144" s="185"/>
      <c r="AU1144" s="185"/>
      <c r="AV1144" s="185"/>
      <c r="AW1144" s="185"/>
      <c r="AX1144" s="185"/>
      <c r="AY1144" s="185"/>
      <c r="AZ1144" s="185"/>
      <c r="BA1144" s="185"/>
      <c r="BB1144" s="185"/>
      <c r="BC1144" s="185"/>
      <c r="BD1144" s="185"/>
      <c r="BE1144" s="185"/>
      <c r="BF1144" s="185"/>
      <c r="BG1144" s="185"/>
      <c r="BH1144" s="445"/>
    </row>
    <row r="1145" spans="1:60" s="444" customFormat="1" ht="16.5" customHeight="1">
      <c r="A1145" s="890" t="s">
        <v>421</v>
      </c>
      <c r="B1145" s="890"/>
      <c r="C1145" s="890"/>
      <c r="D1145" s="888">
        <v>319</v>
      </c>
      <c r="E1145" s="888"/>
      <c r="F1145" s="888"/>
      <c r="G1145" s="888"/>
      <c r="H1145" s="889"/>
      <c r="I1145" s="889"/>
      <c r="J1145" s="889"/>
      <c r="K1145" s="889"/>
      <c r="L1145" s="889"/>
      <c r="M1145" s="889"/>
      <c r="N1145" s="889"/>
      <c r="O1145" s="869"/>
      <c r="P1145" s="871" t="s">
        <v>1283</v>
      </c>
      <c r="Q1145" s="871"/>
      <c r="R1145" s="871"/>
      <c r="S1145" s="871"/>
      <c r="T1145" s="871"/>
      <c r="U1145" s="871"/>
      <c r="V1145" s="871"/>
      <c r="W1145" s="871"/>
      <c r="X1145" s="871"/>
      <c r="Y1145" s="871"/>
      <c r="Z1145" s="871"/>
      <c r="AA1145" s="871"/>
      <c r="AB1145" s="871"/>
      <c r="AC1145" s="871"/>
      <c r="AD1145" s="871"/>
      <c r="AE1145" s="871"/>
      <c r="AF1145" s="871"/>
      <c r="AG1145" s="871"/>
      <c r="AH1145" s="871"/>
      <c r="AI1145" s="871"/>
      <c r="AJ1145" s="871"/>
      <c r="AK1145" s="871"/>
      <c r="AL1145" s="185"/>
      <c r="AM1145" s="185"/>
      <c r="AN1145" s="185"/>
      <c r="AO1145" s="185"/>
      <c r="AP1145" s="185"/>
      <c r="AQ1145" s="185"/>
      <c r="AR1145" s="185"/>
      <c r="AS1145" s="185"/>
      <c r="AT1145" s="185"/>
      <c r="AU1145" s="185"/>
      <c r="AV1145" s="185"/>
      <c r="AW1145" s="185"/>
      <c r="AX1145" s="185"/>
      <c r="AY1145" s="185"/>
      <c r="AZ1145" s="185"/>
      <c r="BA1145" s="185"/>
      <c r="BB1145" s="185"/>
      <c r="BC1145" s="185"/>
      <c r="BD1145" s="185"/>
      <c r="BE1145" s="185"/>
      <c r="BF1145" s="185"/>
      <c r="BG1145" s="185"/>
      <c r="BH1145" s="445"/>
    </row>
    <row r="1146" spans="1:60" s="444" customFormat="1" ht="16.5" customHeight="1">
      <c r="A1146" s="903" t="s">
        <v>658</v>
      </c>
      <c r="B1146" s="903"/>
      <c r="C1146" s="903"/>
      <c r="D1146" s="888">
        <v>320</v>
      </c>
      <c r="E1146" s="888"/>
      <c r="F1146" s="888"/>
      <c r="G1146" s="888"/>
      <c r="H1146" s="907">
        <f>SUM(H1147:H1150)</f>
        <v>0</v>
      </c>
      <c r="I1146" s="907"/>
      <c r="J1146" s="907"/>
      <c r="K1146" s="907"/>
      <c r="L1146" s="907"/>
      <c r="M1146" s="907"/>
      <c r="N1146" s="907"/>
      <c r="O1146" s="869"/>
      <c r="P1146" s="870" t="s">
        <v>1691</v>
      </c>
      <c r="Q1146" s="870"/>
      <c r="R1146" s="870"/>
      <c r="S1146" s="870"/>
      <c r="T1146" s="870"/>
      <c r="U1146" s="870"/>
      <c r="V1146" s="870"/>
      <c r="W1146" s="870"/>
      <c r="X1146" s="870"/>
      <c r="Y1146" s="870"/>
      <c r="Z1146" s="870"/>
      <c r="AA1146" s="870"/>
      <c r="AB1146" s="870"/>
      <c r="AC1146" s="870"/>
      <c r="AD1146" s="870"/>
      <c r="AE1146" s="870"/>
      <c r="AF1146" s="870"/>
      <c r="AG1146" s="870"/>
      <c r="AH1146" s="870"/>
      <c r="AI1146" s="870"/>
      <c r="AJ1146" s="870"/>
      <c r="AK1146" s="870"/>
      <c r="AL1146" s="185"/>
      <c r="AM1146" s="185"/>
      <c r="AN1146" s="185"/>
      <c r="AO1146" s="185"/>
      <c r="AP1146" s="185"/>
      <c r="AQ1146" s="185"/>
      <c r="AR1146" s="185"/>
      <c r="AS1146" s="185"/>
      <c r="AT1146" s="185"/>
      <c r="AU1146" s="185"/>
      <c r="AV1146" s="185"/>
      <c r="AW1146" s="185"/>
      <c r="AX1146" s="185"/>
      <c r="AY1146" s="185"/>
      <c r="AZ1146" s="185"/>
      <c r="BA1146" s="185"/>
      <c r="BB1146" s="185"/>
      <c r="BC1146" s="185"/>
      <c r="BD1146" s="185"/>
      <c r="BE1146" s="185"/>
      <c r="BF1146" s="185"/>
      <c r="BG1146" s="185"/>
      <c r="BH1146" s="445"/>
    </row>
    <row r="1147" spans="1:60" s="444" customFormat="1" ht="16.5" customHeight="1">
      <c r="A1147" s="890" t="s">
        <v>415</v>
      </c>
      <c r="B1147" s="890"/>
      <c r="C1147" s="890"/>
      <c r="D1147" s="888">
        <v>321</v>
      </c>
      <c r="E1147" s="888"/>
      <c r="F1147" s="888"/>
      <c r="G1147" s="888"/>
      <c r="H1147" s="889"/>
      <c r="I1147" s="889"/>
      <c r="J1147" s="889"/>
      <c r="K1147" s="889"/>
      <c r="L1147" s="889"/>
      <c r="M1147" s="889"/>
      <c r="N1147" s="889"/>
      <c r="O1147" s="869"/>
      <c r="P1147" s="871" t="s">
        <v>1284</v>
      </c>
      <c r="Q1147" s="871"/>
      <c r="R1147" s="871"/>
      <c r="S1147" s="871"/>
      <c r="T1147" s="871"/>
      <c r="U1147" s="871"/>
      <c r="V1147" s="871"/>
      <c r="W1147" s="871"/>
      <c r="X1147" s="871"/>
      <c r="Y1147" s="871"/>
      <c r="Z1147" s="871"/>
      <c r="AA1147" s="871"/>
      <c r="AB1147" s="871"/>
      <c r="AC1147" s="871"/>
      <c r="AD1147" s="871"/>
      <c r="AE1147" s="871"/>
      <c r="AF1147" s="871"/>
      <c r="AG1147" s="871"/>
      <c r="AH1147" s="871"/>
      <c r="AI1147" s="871"/>
      <c r="AJ1147" s="871"/>
      <c r="AK1147" s="871"/>
      <c r="AL1147" s="185"/>
      <c r="AM1147" s="185"/>
      <c r="AN1147" s="185"/>
      <c r="AO1147" s="185"/>
      <c r="AP1147" s="185"/>
      <c r="AQ1147" s="185"/>
      <c r="AR1147" s="185"/>
      <c r="AS1147" s="185"/>
      <c r="AT1147" s="185"/>
      <c r="AU1147" s="185"/>
      <c r="AV1147" s="185"/>
      <c r="AW1147" s="185"/>
      <c r="AX1147" s="185"/>
      <c r="AY1147" s="185"/>
      <c r="AZ1147" s="185"/>
      <c r="BA1147" s="185"/>
      <c r="BB1147" s="185"/>
      <c r="BC1147" s="185"/>
      <c r="BD1147" s="185"/>
      <c r="BE1147" s="185"/>
      <c r="BF1147" s="185"/>
      <c r="BG1147" s="185"/>
      <c r="BH1147" s="445"/>
    </row>
    <row r="1148" spans="1:60" s="444" customFormat="1" ht="16.5" customHeight="1">
      <c r="A1148" s="890" t="s">
        <v>416</v>
      </c>
      <c r="B1148" s="890"/>
      <c r="C1148" s="890"/>
      <c r="D1148" s="888">
        <v>322</v>
      </c>
      <c r="E1148" s="888"/>
      <c r="F1148" s="888"/>
      <c r="G1148" s="888"/>
      <c r="H1148" s="889"/>
      <c r="I1148" s="889"/>
      <c r="J1148" s="889"/>
      <c r="K1148" s="889"/>
      <c r="L1148" s="889"/>
      <c r="M1148" s="889"/>
      <c r="N1148" s="889"/>
      <c r="O1148" s="869"/>
      <c r="P1148" s="871" t="s">
        <v>1285</v>
      </c>
      <c r="Q1148" s="871"/>
      <c r="R1148" s="871"/>
      <c r="S1148" s="871"/>
      <c r="T1148" s="871"/>
      <c r="U1148" s="871"/>
      <c r="V1148" s="871"/>
      <c r="W1148" s="871"/>
      <c r="X1148" s="871"/>
      <c r="Y1148" s="871"/>
      <c r="Z1148" s="871"/>
      <c r="AA1148" s="871"/>
      <c r="AB1148" s="871"/>
      <c r="AC1148" s="871"/>
      <c r="AD1148" s="871"/>
      <c r="AE1148" s="871"/>
      <c r="AF1148" s="871"/>
      <c r="AG1148" s="871"/>
      <c r="AH1148" s="871"/>
      <c r="AI1148" s="871"/>
      <c r="AJ1148" s="871"/>
      <c r="AK1148" s="871"/>
      <c r="AL1148" s="185"/>
      <c r="AM1148" s="185"/>
      <c r="AN1148" s="185"/>
      <c r="AO1148" s="185"/>
      <c r="AP1148" s="185"/>
      <c r="AQ1148" s="185"/>
      <c r="AR1148" s="185"/>
      <c r="AS1148" s="185"/>
      <c r="AT1148" s="185"/>
      <c r="AU1148" s="185"/>
      <c r="AV1148" s="185"/>
      <c r="AW1148" s="185"/>
      <c r="AX1148" s="185"/>
      <c r="AY1148" s="185"/>
      <c r="AZ1148" s="185"/>
      <c r="BA1148" s="185"/>
      <c r="BB1148" s="185"/>
      <c r="BC1148" s="185"/>
      <c r="BD1148" s="185"/>
      <c r="BE1148" s="185"/>
      <c r="BF1148" s="185"/>
      <c r="BG1148" s="185"/>
      <c r="BH1148" s="445"/>
    </row>
    <row r="1149" spans="1:60" s="444" customFormat="1" ht="16.5" customHeight="1">
      <c r="A1149" s="890" t="s">
        <v>417</v>
      </c>
      <c r="B1149" s="890"/>
      <c r="C1149" s="890"/>
      <c r="D1149" s="888">
        <v>323</v>
      </c>
      <c r="E1149" s="888"/>
      <c r="F1149" s="888"/>
      <c r="G1149" s="888"/>
      <c r="H1149" s="889"/>
      <c r="I1149" s="889"/>
      <c r="J1149" s="889"/>
      <c r="K1149" s="889"/>
      <c r="L1149" s="889"/>
      <c r="M1149" s="889"/>
      <c r="N1149" s="889"/>
      <c r="O1149" s="869"/>
      <c r="P1149" s="871" t="s">
        <v>1286</v>
      </c>
      <c r="Q1149" s="871"/>
      <c r="R1149" s="871"/>
      <c r="S1149" s="871"/>
      <c r="T1149" s="871"/>
      <c r="U1149" s="871"/>
      <c r="V1149" s="871"/>
      <c r="W1149" s="871"/>
      <c r="X1149" s="871"/>
      <c r="Y1149" s="871"/>
      <c r="Z1149" s="871"/>
      <c r="AA1149" s="871"/>
      <c r="AB1149" s="871"/>
      <c r="AC1149" s="871"/>
      <c r="AD1149" s="871"/>
      <c r="AE1149" s="871"/>
      <c r="AF1149" s="871"/>
      <c r="AG1149" s="871"/>
      <c r="AH1149" s="871"/>
      <c r="AI1149" s="871"/>
      <c r="AJ1149" s="871"/>
      <c r="AK1149" s="871"/>
      <c r="AL1149" s="185"/>
      <c r="AM1149" s="185"/>
      <c r="AN1149" s="185"/>
      <c r="AO1149" s="185"/>
      <c r="AP1149" s="185"/>
      <c r="AQ1149" s="185"/>
      <c r="AR1149" s="185"/>
      <c r="AS1149" s="185"/>
      <c r="AT1149" s="185"/>
      <c r="AU1149" s="185"/>
      <c r="AV1149" s="185"/>
      <c r="AW1149" s="185"/>
      <c r="AX1149" s="185"/>
      <c r="AY1149" s="185"/>
      <c r="AZ1149" s="185"/>
      <c r="BA1149" s="185"/>
      <c r="BB1149" s="185"/>
      <c r="BC1149" s="185"/>
      <c r="BD1149" s="185"/>
      <c r="BE1149" s="185"/>
      <c r="BF1149" s="185"/>
      <c r="BG1149" s="185"/>
      <c r="BH1149" s="445"/>
    </row>
    <row r="1150" spans="1:60" s="444" customFormat="1" ht="16.5" customHeight="1">
      <c r="A1150" s="890" t="s">
        <v>419</v>
      </c>
      <c r="B1150" s="890"/>
      <c r="C1150" s="890"/>
      <c r="D1150" s="888">
        <v>324</v>
      </c>
      <c r="E1150" s="888"/>
      <c r="F1150" s="888"/>
      <c r="G1150" s="888"/>
      <c r="H1150" s="889"/>
      <c r="I1150" s="889"/>
      <c r="J1150" s="889"/>
      <c r="K1150" s="889"/>
      <c r="L1150" s="889"/>
      <c r="M1150" s="889"/>
      <c r="N1150" s="889"/>
      <c r="O1150" s="869"/>
      <c r="P1150" s="871" t="s">
        <v>1287</v>
      </c>
      <c r="Q1150" s="871"/>
      <c r="R1150" s="871"/>
      <c r="S1150" s="871"/>
      <c r="T1150" s="871"/>
      <c r="U1150" s="871"/>
      <c r="V1150" s="871"/>
      <c r="W1150" s="871"/>
      <c r="X1150" s="871"/>
      <c r="Y1150" s="871"/>
      <c r="Z1150" s="871"/>
      <c r="AA1150" s="871"/>
      <c r="AB1150" s="871"/>
      <c r="AC1150" s="871"/>
      <c r="AD1150" s="871"/>
      <c r="AE1150" s="871"/>
      <c r="AF1150" s="871"/>
      <c r="AG1150" s="871"/>
      <c r="AH1150" s="871"/>
      <c r="AI1150" s="871"/>
      <c r="AJ1150" s="871"/>
      <c r="AK1150" s="871"/>
      <c r="AL1150" s="185"/>
      <c r="AM1150" s="185"/>
      <c r="AN1150" s="185"/>
      <c r="AO1150" s="185"/>
      <c r="AP1150" s="185"/>
      <c r="AQ1150" s="185"/>
      <c r="AR1150" s="185"/>
      <c r="AS1150" s="185"/>
      <c r="AT1150" s="185"/>
      <c r="AU1150" s="185"/>
      <c r="AV1150" s="185"/>
      <c r="AW1150" s="185"/>
      <c r="AX1150" s="185"/>
      <c r="AY1150" s="185"/>
      <c r="AZ1150" s="185"/>
      <c r="BA1150" s="185"/>
      <c r="BB1150" s="185"/>
      <c r="BC1150" s="185"/>
      <c r="BD1150" s="185"/>
      <c r="BE1150" s="185"/>
      <c r="BF1150" s="185"/>
      <c r="BG1150" s="185"/>
      <c r="BH1150" s="445"/>
    </row>
    <row r="1151" spans="1:60" s="444" customFormat="1" ht="16.5" customHeight="1">
      <c r="A1151" s="903" t="s">
        <v>1272</v>
      </c>
      <c r="B1151" s="903"/>
      <c r="C1151" s="903"/>
      <c r="D1151" s="888">
        <v>325</v>
      </c>
      <c r="E1151" s="888"/>
      <c r="F1151" s="888"/>
      <c r="G1151" s="888"/>
      <c r="H1151" s="904">
        <f>IF(H1139-H1146&lt;0,0,H1139-H1146)</f>
        <v>0</v>
      </c>
      <c r="I1151" s="904"/>
      <c r="J1151" s="904"/>
      <c r="K1151" s="904"/>
      <c r="L1151" s="904"/>
      <c r="M1151" s="904"/>
      <c r="N1151" s="904"/>
      <c r="O1151" s="869"/>
      <c r="P1151" s="870" t="s">
        <v>1692</v>
      </c>
      <c r="Q1151" s="870"/>
      <c r="R1151" s="870"/>
      <c r="S1151" s="870"/>
      <c r="T1151" s="870"/>
      <c r="U1151" s="870"/>
      <c r="V1151" s="870"/>
      <c r="W1151" s="870"/>
      <c r="X1151" s="870"/>
      <c r="Y1151" s="870"/>
      <c r="Z1151" s="870"/>
      <c r="AA1151" s="870"/>
      <c r="AB1151" s="870"/>
      <c r="AC1151" s="870"/>
      <c r="AD1151" s="870"/>
      <c r="AE1151" s="870"/>
      <c r="AF1151" s="870"/>
      <c r="AG1151" s="870"/>
      <c r="AH1151" s="870"/>
      <c r="AI1151" s="870"/>
      <c r="AJ1151" s="870"/>
      <c r="AK1151" s="870"/>
      <c r="AL1151" s="185"/>
      <c r="AM1151" s="185"/>
      <c r="AN1151" s="185"/>
      <c r="AO1151" s="185"/>
      <c r="AP1151" s="185"/>
      <c r="AQ1151" s="185"/>
      <c r="AR1151" s="185"/>
      <c r="AS1151" s="185"/>
      <c r="AT1151" s="185"/>
      <c r="AU1151" s="185"/>
      <c r="AV1151" s="185"/>
      <c r="AW1151" s="185"/>
      <c r="AX1151" s="185"/>
      <c r="AY1151" s="185"/>
      <c r="AZ1151" s="185"/>
      <c r="BA1151" s="185"/>
      <c r="BB1151" s="185"/>
      <c r="BC1151" s="185"/>
      <c r="BD1151" s="185"/>
      <c r="BE1151" s="185"/>
      <c r="BF1151" s="185"/>
      <c r="BG1151" s="185"/>
      <c r="BH1151" s="445"/>
    </row>
    <row r="1152" spans="1:60" s="444" customFormat="1" ht="16.5" customHeight="1">
      <c r="A1152" s="903" t="s">
        <v>1274</v>
      </c>
      <c r="B1152" s="903"/>
      <c r="C1152" s="903"/>
      <c r="D1152" s="888">
        <v>326</v>
      </c>
      <c r="E1152" s="888"/>
      <c r="F1152" s="888"/>
      <c r="G1152" s="888"/>
      <c r="H1152" s="905">
        <f>IF(H1146-H1139&lt;0,0,H1146-H1139)</f>
        <v>0</v>
      </c>
      <c r="I1152" s="905"/>
      <c r="J1152" s="905"/>
      <c r="K1152" s="905"/>
      <c r="L1152" s="905"/>
      <c r="M1152" s="905"/>
      <c r="N1152" s="905"/>
      <c r="O1152" s="869"/>
      <c r="P1152" s="870" t="s">
        <v>1693</v>
      </c>
      <c r="Q1152" s="870"/>
      <c r="R1152" s="870"/>
      <c r="S1152" s="870"/>
      <c r="T1152" s="870"/>
      <c r="U1152" s="870"/>
      <c r="V1152" s="870"/>
      <c r="W1152" s="870"/>
      <c r="X1152" s="870"/>
      <c r="Y1152" s="870"/>
      <c r="Z1152" s="870"/>
      <c r="AA1152" s="870"/>
      <c r="AB1152" s="870"/>
      <c r="AC1152" s="870"/>
      <c r="AD1152" s="870"/>
      <c r="AE1152" s="870"/>
      <c r="AF1152" s="870"/>
      <c r="AG1152" s="870"/>
      <c r="AH1152" s="870"/>
      <c r="AI1152" s="870"/>
      <c r="AJ1152" s="870"/>
      <c r="AK1152" s="870"/>
      <c r="AL1152" s="185"/>
      <c r="AM1152" s="185"/>
      <c r="AN1152" s="185"/>
      <c r="AO1152" s="185"/>
      <c r="AP1152" s="185"/>
      <c r="AQ1152" s="185"/>
      <c r="AR1152" s="185"/>
      <c r="AS1152" s="185"/>
      <c r="AT1152" s="185"/>
      <c r="AU1152" s="185"/>
      <c r="AV1152" s="185"/>
      <c r="AW1152" s="185"/>
      <c r="AX1152" s="185"/>
      <c r="AY1152" s="185"/>
      <c r="AZ1152" s="185"/>
      <c r="BA1152" s="185"/>
      <c r="BB1152" s="185"/>
      <c r="BC1152" s="185"/>
      <c r="BD1152" s="185"/>
      <c r="BE1152" s="185"/>
      <c r="BF1152" s="185"/>
      <c r="BG1152" s="185"/>
      <c r="BH1152" s="445"/>
    </row>
    <row r="1153" spans="1:60" s="444" customFormat="1" ht="16.5" customHeight="1">
      <c r="A1153" s="890" t="s">
        <v>1288</v>
      </c>
      <c r="B1153" s="890"/>
      <c r="C1153" s="890"/>
      <c r="D1153" s="888"/>
      <c r="E1153" s="888"/>
      <c r="F1153" s="888"/>
      <c r="G1153" s="888"/>
      <c r="H1153" s="902"/>
      <c r="I1153" s="902"/>
      <c r="J1153" s="902"/>
      <c r="K1153" s="902"/>
      <c r="L1153" s="902"/>
      <c r="M1153" s="902"/>
      <c r="N1153" s="902"/>
      <c r="O1153" s="869"/>
      <c r="P1153" s="871" t="s">
        <v>1289</v>
      </c>
      <c r="Q1153" s="871"/>
      <c r="R1153" s="871"/>
      <c r="S1153" s="871"/>
      <c r="T1153" s="871"/>
      <c r="U1153" s="871"/>
      <c r="V1153" s="871"/>
      <c r="W1153" s="871"/>
      <c r="X1153" s="871"/>
      <c r="Y1153" s="871"/>
      <c r="Z1153" s="871"/>
      <c r="AA1153" s="871"/>
      <c r="AB1153" s="871"/>
      <c r="AC1153" s="871"/>
      <c r="AD1153" s="871"/>
      <c r="AE1153" s="871"/>
      <c r="AF1153" s="871"/>
      <c r="AG1153" s="871"/>
      <c r="AH1153" s="871"/>
      <c r="AI1153" s="871"/>
      <c r="AJ1153" s="871"/>
      <c r="AK1153" s="871"/>
      <c r="AL1153" s="185"/>
      <c r="AM1153" s="185"/>
      <c r="AN1153" s="185"/>
      <c r="AO1153" s="185"/>
      <c r="AP1153" s="185"/>
      <c r="AQ1153" s="185"/>
      <c r="AR1153" s="185"/>
      <c r="AS1153" s="185"/>
      <c r="AT1153" s="185"/>
      <c r="AU1153" s="185"/>
      <c r="AV1153" s="185"/>
      <c r="AW1153" s="185"/>
      <c r="AX1153" s="185"/>
      <c r="AY1153" s="185"/>
      <c r="AZ1153" s="185"/>
      <c r="BA1153" s="185"/>
      <c r="BB1153" s="185"/>
      <c r="BC1153" s="185"/>
      <c r="BD1153" s="185"/>
      <c r="BE1153" s="185"/>
      <c r="BF1153" s="185"/>
      <c r="BG1153" s="185"/>
      <c r="BH1153" s="445"/>
    </row>
    <row r="1154" spans="1:60" s="444" customFormat="1" ht="16.5" customHeight="1">
      <c r="A1154" s="903" t="s">
        <v>659</v>
      </c>
      <c r="B1154" s="903"/>
      <c r="C1154" s="903"/>
      <c r="D1154" s="888">
        <v>327</v>
      </c>
      <c r="E1154" s="888"/>
      <c r="F1154" s="888"/>
      <c r="G1154" s="888"/>
      <c r="H1154" s="906">
        <f>SUM(H1155:H1158)</f>
        <v>0</v>
      </c>
      <c r="I1154" s="906"/>
      <c r="J1154" s="906"/>
      <c r="K1154" s="906"/>
      <c r="L1154" s="906"/>
      <c r="M1154" s="906"/>
      <c r="N1154" s="906"/>
      <c r="O1154" s="869"/>
      <c r="P1154" s="870" t="s">
        <v>1694</v>
      </c>
      <c r="Q1154" s="870"/>
      <c r="R1154" s="870"/>
      <c r="S1154" s="870"/>
      <c r="T1154" s="870"/>
      <c r="U1154" s="870"/>
      <c r="V1154" s="870"/>
      <c r="W1154" s="870"/>
      <c r="X1154" s="870"/>
      <c r="Y1154" s="870"/>
      <c r="Z1154" s="870"/>
      <c r="AA1154" s="870"/>
      <c r="AB1154" s="870"/>
      <c r="AC1154" s="870"/>
      <c r="AD1154" s="870"/>
      <c r="AE1154" s="870"/>
      <c r="AF1154" s="870"/>
      <c r="AG1154" s="870"/>
      <c r="AH1154" s="870"/>
      <c r="AI1154" s="870"/>
      <c r="AJ1154" s="870"/>
      <c r="AK1154" s="870"/>
      <c r="AL1154" s="185"/>
      <c r="AM1154" s="185"/>
      <c r="AN1154" s="185"/>
      <c r="AO1154" s="185"/>
      <c r="AP1154" s="185"/>
      <c r="AQ1154" s="185"/>
      <c r="AR1154" s="185"/>
      <c r="AS1154" s="185"/>
      <c r="AT1154" s="185"/>
      <c r="AU1154" s="185"/>
      <c r="AV1154" s="185"/>
      <c r="AW1154" s="185"/>
      <c r="AX1154" s="185"/>
      <c r="AY1154" s="185"/>
      <c r="AZ1154" s="185"/>
      <c r="BA1154" s="185"/>
      <c r="BB1154" s="185"/>
      <c r="BC1154" s="185"/>
      <c r="BD1154" s="185"/>
      <c r="BE1154" s="185"/>
      <c r="BF1154" s="185"/>
      <c r="BG1154" s="185"/>
      <c r="BH1154" s="445"/>
    </row>
    <row r="1155" spans="1:60" s="444" customFormat="1" ht="16.5" customHeight="1">
      <c r="A1155" s="890" t="s">
        <v>415</v>
      </c>
      <c r="B1155" s="890"/>
      <c r="C1155" s="890"/>
      <c r="D1155" s="888">
        <v>328</v>
      </c>
      <c r="E1155" s="888"/>
      <c r="F1155" s="888"/>
      <c r="G1155" s="888"/>
      <c r="H1155" s="889"/>
      <c r="I1155" s="889"/>
      <c r="J1155" s="889"/>
      <c r="K1155" s="889"/>
      <c r="L1155" s="889"/>
      <c r="M1155" s="889"/>
      <c r="N1155" s="889"/>
      <c r="O1155" s="869"/>
      <c r="P1155" s="871" t="s">
        <v>1577</v>
      </c>
      <c r="Q1155" s="871"/>
      <c r="R1155" s="871"/>
      <c r="S1155" s="871"/>
      <c r="T1155" s="871"/>
      <c r="U1155" s="871"/>
      <c r="V1155" s="871"/>
      <c r="W1155" s="871"/>
      <c r="X1155" s="871"/>
      <c r="Y1155" s="871"/>
      <c r="Z1155" s="871"/>
      <c r="AA1155" s="871"/>
      <c r="AB1155" s="871"/>
      <c r="AC1155" s="871"/>
      <c r="AD1155" s="871"/>
      <c r="AE1155" s="871"/>
      <c r="AF1155" s="871"/>
      <c r="AG1155" s="871"/>
      <c r="AH1155" s="871"/>
      <c r="AI1155" s="871"/>
      <c r="AJ1155" s="871"/>
      <c r="AK1155" s="871"/>
      <c r="AL1155" s="185"/>
      <c r="AM1155" s="185"/>
      <c r="AN1155" s="185"/>
      <c r="AO1155" s="185"/>
      <c r="AP1155" s="185"/>
      <c r="AQ1155" s="185"/>
      <c r="AR1155" s="185"/>
      <c r="AS1155" s="185"/>
      <c r="AT1155" s="185"/>
      <c r="AU1155" s="185"/>
      <c r="AV1155" s="185"/>
      <c r="AW1155" s="185"/>
      <c r="AX1155" s="185"/>
      <c r="AY1155" s="185"/>
      <c r="AZ1155" s="185"/>
      <c r="BA1155" s="185"/>
      <c r="BB1155" s="185"/>
      <c r="BC1155" s="185"/>
      <c r="BD1155" s="185"/>
      <c r="BE1155" s="185"/>
      <c r="BF1155" s="185"/>
      <c r="BG1155" s="185"/>
      <c r="BH1155" s="445"/>
    </row>
    <row r="1156" spans="1:60" s="444" customFormat="1" ht="16.5" customHeight="1">
      <c r="A1156" s="890" t="s">
        <v>416</v>
      </c>
      <c r="B1156" s="890"/>
      <c r="C1156" s="890"/>
      <c r="D1156" s="888">
        <v>329</v>
      </c>
      <c r="E1156" s="888"/>
      <c r="F1156" s="888"/>
      <c r="G1156" s="888"/>
      <c r="H1156" s="889"/>
      <c r="I1156" s="889"/>
      <c r="J1156" s="889"/>
      <c r="K1156" s="889"/>
      <c r="L1156" s="889"/>
      <c r="M1156" s="889"/>
      <c r="N1156" s="889"/>
      <c r="O1156" s="869"/>
      <c r="P1156" s="871" t="s">
        <v>1290</v>
      </c>
      <c r="Q1156" s="871"/>
      <c r="R1156" s="871"/>
      <c r="S1156" s="871"/>
      <c r="T1156" s="871"/>
      <c r="U1156" s="871"/>
      <c r="V1156" s="871"/>
      <c r="W1156" s="871"/>
      <c r="X1156" s="871"/>
      <c r="Y1156" s="871"/>
      <c r="Z1156" s="871"/>
      <c r="AA1156" s="871"/>
      <c r="AB1156" s="871"/>
      <c r="AC1156" s="871"/>
      <c r="AD1156" s="871"/>
      <c r="AE1156" s="871"/>
      <c r="AF1156" s="871"/>
      <c r="AG1156" s="871"/>
      <c r="AH1156" s="871"/>
      <c r="AI1156" s="871"/>
      <c r="AJ1156" s="871"/>
      <c r="AK1156" s="871"/>
      <c r="AL1156" s="185"/>
      <c r="AM1156" s="185"/>
      <c r="AN1156" s="185"/>
      <c r="AO1156" s="185"/>
      <c r="AP1156" s="185"/>
      <c r="AQ1156" s="185"/>
      <c r="AR1156" s="185"/>
      <c r="AS1156" s="185"/>
      <c r="AT1156" s="185"/>
      <c r="AU1156" s="185"/>
      <c r="AV1156" s="185"/>
      <c r="AW1156" s="185"/>
      <c r="AX1156" s="185"/>
      <c r="AY1156" s="185"/>
      <c r="AZ1156" s="185"/>
      <c r="BA1156" s="185"/>
      <c r="BB1156" s="185"/>
      <c r="BC1156" s="185"/>
      <c r="BD1156" s="185"/>
      <c r="BE1156" s="185"/>
      <c r="BF1156" s="185"/>
      <c r="BG1156" s="185"/>
      <c r="BH1156" s="445"/>
    </row>
    <row r="1157" spans="1:60" s="444" customFormat="1" ht="16.5" customHeight="1">
      <c r="A1157" s="890" t="s">
        <v>417</v>
      </c>
      <c r="B1157" s="890"/>
      <c r="C1157" s="890"/>
      <c r="D1157" s="888">
        <v>330</v>
      </c>
      <c r="E1157" s="888"/>
      <c r="F1157" s="888"/>
      <c r="G1157" s="888"/>
      <c r="H1157" s="889"/>
      <c r="I1157" s="889"/>
      <c r="J1157" s="889"/>
      <c r="K1157" s="889"/>
      <c r="L1157" s="889"/>
      <c r="M1157" s="889"/>
      <c r="N1157" s="889"/>
      <c r="O1157" s="869"/>
      <c r="P1157" s="871" t="s">
        <v>1291</v>
      </c>
      <c r="Q1157" s="871"/>
      <c r="R1157" s="871"/>
      <c r="S1157" s="871"/>
      <c r="T1157" s="871"/>
      <c r="U1157" s="871"/>
      <c r="V1157" s="871"/>
      <c r="W1157" s="871"/>
      <c r="X1157" s="871"/>
      <c r="Y1157" s="871"/>
      <c r="Z1157" s="871"/>
      <c r="AA1157" s="871"/>
      <c r="AB1157" s="871"/>
      <c r="AC1157" s="871"/>
      <c r="AD1157" s="871"/>
      <c r="AE1157" s="871"/>
      <c r="AF1157" s="871"/>
      <c r="AG1157" s="871"/>
      <c r="AH1157" s="871"/>
      <c r="AI1157" s="871"/>
      <c r="AJ1157" s="871"/>
      <c r="AK1157" s="871"/>
      <c r="AL1157" s="185"/>
      <c r="AM1157" s="185"/>
      <c r="AN1157" s="185"/>
      <c r="AO1157" s="185"/>
      <c r="AP1157" s="185"/>
      <c r="AQ1157" s="185"/>
      <c r="AR1157" s="185"/>
      <c r="AS1157" s="185"/>
      <c r="AT1157" s="185"/>
      <c r="AU1157" s="185"/>
      <c r="AV1157" s="185"/>
      <c r="AW1157" s="185"/>
      <c r="AX1157" s="185"/>
      <c r="AY1157" s="185"/>
      <c r="AZ1157" s="185"/>
      <c r="BA1157" s="185"/>
      <c r="BB1157" s="185"/>
      <c r="BC1157" s="185"/>
      <c r="BD1157" s="185"/>
      <c r="BE1157" s="185"/>
      <c r="BF1157" s="185"/>
      <c r="BG1157" s="185"/>
      <c r="BH1157" s="445"/>
    </row>
    <row r="1158" spans="1:60" s="444" customFormat="1" ht="16.5" customHeight="1">
      <c r="A1158" s="890" t="s">
        <v>419</v>
      </c>
      <c r="B1158" s="890"/>
      <c r="C1158" s="890"/>
      <c r="D1158" s="888">
        <v>331</v>
      </c>
      <c r="E1158" s="888"/>
      <c r="F1158" s="888"/>
      <c r="G1158" s="888"/>
      <c r="H1158" s="889"/>
      <c r="I1158" s="889"/>
      <c r="J1158" s="889"/>
      <c r="K1158" s="889"/>
      <c r="L1158" s="889"/>
      <c r="M1158" s="889"/>
      <c r="N1158" s="889"/>
      <c r="O1158" s="869"/>
      <c r="P1158" s="871" t="s">
        <v>1292</v>
      </c>
      <c r="Q1158" s="871"/>
      <c r="R1158" s="871"/>
      <c r="S1158" s="871"/>
      <c r="T1158" s="871"/>
      <c r="U1158" s="871"/>
      <c r="V1158" s="871"/>
      <c r="W1158" s="871"/>
      <c r="X1158" s="871"/>
      <c r="Y1158" s="871"/>
      <c r="Z1158" s="871"/>
      <c r="AA1158" s="871"/>
      <c r="AB1158" s="871"/>
      <c r="AC1158" s="871"/>
      <c r="AD1158" s="871"/>
      <c r="AE1158" s="871"/>
      <c r="AF1158" s="871"/>
      <c r="AG1158" s="871"/>
      <c r="AH1158" s="871"/>
      <c r="AI1158" s="871"/>
      <c r="AJ1158" s="871"/>
      <c r="AK1158" s="871"/>
      <c r="AL1158" s="185"/>
      <c r="AM1158" s="185"/>
      <c r="AN1158" s="185"/>
      <c r="AO1158" s="185"/>
      <c r="AP1158" s="185"/>
      <c r="AQ1158" s="185"/>
      <c r="AR1158" s="185"/>
      <c r="AS1158" s="185"/>
      <c r="AT1158" s="185"/>
      <c r="AU1158" s="185"/>
      <c r="AV1158" s="185"/>
      <c r="AW1158" s="185"/>
      <c r="AX1158" s="185"/>
      <c r="AY1158" s="185"/>
      <c r="AZ1158" s="185"/>
      <c r="BA1158" s="185"/>
      <c r="BB1158" s="185"/>
      <c r="BC1158" s="185"/>
      <c r="BD1158" s="185"/>
      <c r="BE1158" s="185"/>
      <c r="BF1158" s="185"/>
      <c r="BG1158" s="185"/>
      <c r="BH1158" s="445"/>
    </row>
    <row r="1159" spans="1:60" s="444" customFormat="1" ht="16.5" customHeight="1">
      <c r="A1159" s="903" t="s">
        <v>658</v>
      </c>
      <c r="B1159" s="903"/>
      <c r="C1159" s="903"/>
      <c r="D1159" s="888">
        <v>332</v>
      </c>
      <c r="E1159" s="888"/>
      <c r="F1159" s="888"/>
      <c r="G1159" s="888"/>
      <c r="H1159" s="907">
        <f>SUM(H1160:H1165)</f>
        <v>0</v>
      </c>
      <c r="I1159" s="907"/>
      <c r="J1159" s="907"/>
      <c r="K1159" s="907"/>
      <c r="L1159" s="907"/>
      <c r="M1159" s="907"/>
      <c r="N1159" s="907"/>
      <c r="O1159" s="869"/>
      <c r="P1159" s="870" t="s">
        <v>1293</v>
      </c>
      <c r="Q1159" s="870"/>
      <c r="R1159" s="870"/>
      <c r="S1159" s="870"/>
      <c r="T1159" s="870"/>
      <c r="U1159" s="870"/>
      <c r="V1159" s="870"/>
      <c r="W1159" s="870"/>
      <c r="X1159" s="870"/>
      <c r="Y1159" s="870"/>
      <c r="Z1159" s="870"/>
      <c r="AA1159" s="870"/>
      <c r="AB1159" s="870"/>
      <c r="AC1159" s="870"/>
      <c r="AD1159" s="870"/>
      <c r="AE1159" s="870"/>
      <c r="AF1159" s="870"/>
      <c r="AG1159" s="870"/>
      <c r="AH1159" s="870"/>
      <c r="AI1159" s="870"/>
      <c r="AJ1159" s="870"/>
      <c r="AK1159" s="870"/>
      <c r="AL1159" s="185"/>
      <c r="AM1159" s="185"/>
      <c r="AN1159" s="185"/>
      <c r="AO1159" s="185"/>
      <c r="AP1159" s="185"/>
      <c r="AQ1159" s="185"/>
      <c r="AR1159" s="185"/>
      <c r="AS1159" s="185"/>
      <c r="AT1159" s="185"/>
      <c r="AU1159" s="185"/>
      <c r="AV1159" s="185"/>
      <c r="AW1159" s="185"/>
      <c r="AX1159" s="185"/>
      <c r="AY1159" s="185"/>
      <c r="AZ1159" s="185"/>
      <c r="BA1159" s="185"/>
      <c r="BB1159" s="185"/>
      <c r="BC1159" s="185"/>
      <c r="BD1159" s="185"/>
      <c r="BE1159" s="185"/>
      <c r="BF1159" s="185"/>
      <c r="BG1159" s="185"/>
      <c r="BH1159" s="445"/>
    </row>
    <row r="1160" spans="1:60" s="444" customFormat="1" ht="16.5" customHeight="1">
      <c r="A1160" s="890" t="s">
        <v>415</v>
      </c>
      <c r="B1160" s="890"/>
      <c r="C1160" s="890"/>
      <c r="D1160" s="888">
        <v>333</v>
      </c>
      <c r="E1160" s="888"/>
      <c r="F1160" s="888"/>
      <c r="G1160" s="888"/>
      <c r="H1160" s="889"/>
      <c r="I1160" s="889"/>
      <c r="J1160" s="889"/>
      <c r="K1160" s="889"/>
      <c r="L1160" s="889"/>
      <c r="M1160" s="889"/>
      <c r="N1160" s="889"/>
      <c r="O1160" s="869"/>
      <c r="P1160" s="871" t="s">
        <v>1294</v>
      </c>
      <c r="Q1160" s="871"/>
      <c r="R1160" s="871"/>
      <c r="S1160" s="871"/>
      <c r="T1160" s="871"/>
      <c r="U1160" s="871"/>
      <c r="V1160" s="871"/>
      <c r="W1160" s="871"/>
      <c r="X1160" s="871"/>
      <c r="Y1160" s="871"/>
      <c r="Z1160" s="871"/>
      <c r="AA1160" s="871"/>
      <c r="AB1160" s="871"/>
      <c r="AC1160" s="871"/>
      <c r="AD1160" s="871"/>
      <c r="AE1160" s="871"/>
      <c r="AF1160" s="871"/>
      <c r="AG1160" s="871"/>
      <c r="AH1160" s="871"/>
      <c r="AI1160" s="871"/>
      <c r="AJ1160" s="871"/>
      <c r="AK1160" s="871"/>
      <c r="AL1160" s="185"/>
      <c r="AM1160" s="185"/>
      <c r="AN1160" s="185"/>
      <c r="AO1160" s="185"/>
      <c r="AP1160" s="185"/>
      <c r="AQ1160" s="185"/>
      <c r="AR1160" s="185"/>
      <c r="AS1160" s="185"/>
      <c r="AT1160" s="185"/>
      <c r="AU1160" s="185"/>
      <c r="AV1160" s="185"/>
      <c r="AW1160" s="185"/>
      <c r="AX1160" s="185"/>
      <c r="AY1160" s="185"/>
      <c r="AZ1160" s="185"/>
      <c r="BA1160" s="185"/>
      <c r="BB1160" s="185"/>
      <c r="BC1160" s="185"/>
      <c r="BD1160" s="185"/>
      <c r="BE1160" s="185"/>
      <c r="BF1160" s="185"/>
      <c r="BG1160" s="185"/>
      <c r="BH1160" s="445"/>
    </row>
    <row r="1161" spans="1:60" s="444" customFormat="1" ht="16.5" customHeight="1">
      <c r="A1161" s="890" t="s">
        <v>416</v>
      </c>
      <c r="B1161" s="890"/>
      <c r="C1161" s="890"/>
      <c r="D1161" s="888">
        <v>334</v>
      </c>
      <c r="E1161" s="888"/>
      <c r="F1161" s="888"/>
      <c r="G1161" s="888"/>
      <c r="H1161" s="889"/>
      <c r="I1161" s="889"/>
      <c r="J1161" s="889"/>
      <c r="K1161" s="889"/>
      <c r="L1161" s="889"/>
      <c r="M1161" s="889"/>
      <c r="N1161" s="889"/>
      <c r="O1161" s="869"/>
      <c r="P1161" s="871" t="s">
        <v>1295</v>
      </c>
      <c r="Q1161" s="871"/>
      <c r="R1161" s="871"/>
      <c r="S1161" s="871"/>
      <c r="T1161" s="871"/>
      <c r="U1161" s="871"/>
      <c r="V1161" s="871"/>
      <c r="W1161" s="871"/>
      <c r="X1161" s="871"/>
      <c r="Y1161" s="871"/>
      <c r="Z1161" s="871"/>
      <c r="AA1161" s="871"/>
      <c r="AB1161" s="871"/>
      <c r="AC1161" s="871"/>
      <c r="AD1161" s="871"/>
      <c r="AE1161" s="871"/>
      <c r="AF1161" s="871"/>
      <c r="AG1161" s="871"/>
      <c r="AH1161" s="871"/>
      <c r="AI1161" s="871"/>
      <c r="AJ1161" s="871"/>
      <c r="AK1161" s="871"/>
      <c r="AL1161" s="185"/>
      <c r="AM1161" s="185"/>
      <c r="AN1161" s="185"/>
      <c r="AO1161" s="185"/>
      <c r="AP1161" s="185"/>
      <c r="AQ1161" s="185"/>
      <c r="AR1161" s="185"/>
      <c r="AS1161" s="185"/>
      <c r="AT1161" s="185"/>
      <c r="AU1161" s="185"/>
      <c r="AV1161" s="185"/>
      <c r="AW1161" s="185"/>
      <c r="AX1161" s="185"/>
      <c r="AY1161" s="185"/>
      <c r="AZ1161" s="185"/>
      <c r="BA1161" s="185"/>
      <c r="BB1161" s="185"/>
      <c r="BC1161" s="185"/>
      <c r="BD1161" s="185"/>
      <c r="BE1161" s="185"/>
      <c r="BF1161" s="185"/>
      <c r="BG1161" s="185"/>
      <c r="BH1161" s="445"/>
    </row>
    <row r="1162" spans="1:60" s="444" customFormat="1" ht="16.5" customHeight="1">
      <c r="A1162" s="890" t="s">
        <v>417</v>
      </c>
      <c r="B1162" s="890"/>
      <c r="C1162" s="890"/>
      <c r="D1162" s="888">
        <v>335</v>
      </c>
      <c r="E1162" s="888"/>
      <c r="F1162" s="888"/>
      <c r="G1162" s="888"/>
      <c r="H1162" s="889"/>
      <c r="I1162" s="889"/>
      <c r="J1162" s="889"/>
      <c r="K1162" s="889"/>
      <c r="L1162" s="889"/>
      <c r="M1162" s="889"/>
      <c r="N1162" s="889"/>
      <c r="O1162" s="869"/>
      <c r="P1162" s="871" t="s">
        <v>1296</v>
      </c>
      <c r="Q1162" s="871"/>
      <c r="R1162" s="871"/>
      <c r="S1162" s="871"/>
      <c r="T1162" s="871"/>
      <c r="U1162" s="871"/>
      <c r="V1162" s="871"/>
      <c r="W1162" s="871"/>
      <c r="X1162" s="871"/>
      <c r="Y1162" s="871"/>
      <c r="Z1162" s="871"/>
      <c r="AA1162" s="871"/>
      <c r="AB1162" s="871"/>
      <c r="AC1162" s="871"/>
      <c r="AD1162" s="871"/>
      <c r="AE1162" s="871"/>
      <c r="AF1162" s="871"/>
      <c r="AG1162" s="871"/>
      <c r="AH1162" s="871"/>
      <c r="AI1162" s="871"/>
      <c r="AJ1162" s="871"/>
      <c r="AK1162" s="871"/>
      <c r="AL1162" s="185"/>
      <c r="AM1162" s="185"/>
      <c r="AN1162" s="185"/>
      <c r="AO1162" s="185"/>
      <c r="AP1162" s="185"/>
      <c r="AQ1162" s="185"/>
      <c r="AR1162" s="185"/>
      <c r="AS1162" s="185"/>
      <c r="AT1162" s="185"/>
      <c r="AU1162" s="185"/>
      <c r="AV1162" s="185"/>
      <c r="AW1162" s="185"/>
      <c r="AX1162" s="185"/>
      <c r="AY1162" s="185"/>
      <c r="AZ1162" s="185"/>
      <c r="BA1162" s="185"/>
      <c r="BB1162" s="185"/>
      <c r="BC1162" s="185"/>
      <c r="BD1162" s="185"/>
      <c r="BE1162" s="185"/>
      <c r="BF1162" s="185"/>
      <c r="BG1162" s="185"/>
      <c r="BH1162" s="445"/>
    </row>
    <row r="1163" spans="1:60" s="444" customFormat="1" ht="16.5" customHeight="1">
      <c r="A1163" s="890" t="s">
        <v>419</v>
      </c>
      <c r="B1163" s="890"/>
      <c r="C1163" s="890"/>
      <c r="D1163" s="888">
        <v>336</v>
      </c>
      <c r="E1163" s="888"/>
      <c r="F1163" s="888"/>
      <c r="G1163" s="888"/>
      <c r="H1163" s="889"/>
      <c r="I1163" s="889"/>
      <c r="J1163" s="889"/>
      <c r="K1163" s="889"/>
      <c r="L1163" s="889"/>
      <c r="M1163" s="889"/>
      <c r="N1163" s="889"/>
      <c r="O1163" s="869"/>
      <c r="P1163" s="871" t="s">
        <v>1297</v>
      </c>
      <c r="Q1163" s="871"/>
      <c r="R1163" s="871"/>
      <c r="S1163" s="871"/>
      <c r="T1163" s="871"/>
      <c r="U1163" s="871"/>
      <c r="V1163" s="871"/>
      <c r="W1163" s="871"/>
      <c r="X1163" s="871"/>
      <c r="Y1163" s="871"/>
      <c r="Z1163" s="871"/>
      <c r="AA1163" s="871"/>
      <c r="AB1163" s="871"/>
      <c r="AC1163" s="871"/>
      <c r="AD1163" s="871"/>
      <c r="AE1163" s="871"/>
      <c r="AF1163" s="871"/>
      <c r="AG1163" s="871"/>
      <c r="AH1163" s="871"/>
      <c r="AI1163" s="871"/>
      <c r="AJ1163" s="871"/>
      <c r="AK1163" s="871"/>
      <c r="AL1163" s="185"/>
      <c r="AM1163" s="185"/>
      <c r="AN1163" s="185"/>
      <c r="AO1163" s="185"/>
      <c r="AP1163" s="185"/>
      <c r="AQ1163" s="185"/>
      <c r="AR1163" s="185"/>
      <c r="AS1163" s="185"/>
      <c r="AT1163" s="185"/>
      <c r="AU1163" s="185"/>
      <c r="AV1163" s="185"/>
      <c r="AW1163" s="185"/>
      <c r="AX1163" s="185"/>
      <c r="AY1163" s="185"/>
      <c r="AZ1163" s="185"/>
      <c r="BA1163" s="185"/>
      <c r="BB1163" s="185"/>
      <c r="BC1163" s="185"/>
      <c r="BD1163" s="185"/>
      <c r="BE1163" s="185"/>
      <c r="BF1163" s="185"/>
      <c r="BG1163" s="185"/>
      <c r="BH1163" s="445"/>
    </row>
    <row r="1164" spans="1:60" s="444" customFormat="1" ht="16.5" customHeight="1">
      <c r="A1164" s="890" t="s">
        <v>420</v>
      </c>
      <c r="B1164" s="890"/>
      <c r="C1164" s="890"/>
      <c r="D1164" s="888">
        <v>337</v>
      </c>
      <c r="E1164" s="888"/>
      <c r="F1164" s="888"/>
      <c r="G1164" s="888"/>
      <c r="H1164" s="889"/>
      <c r="I1164" s="889"/>
      <c r="J1164" s="889"/>
      <c r="K1164" s="889"/>
      <c r="L1164" s="889"/>
      <c r="M1164" s="889"/>
      <c r="N1164" s="889"/>
      <c r="O1164" s="869"/>
      <c r="P1164" s="871" t="s">
        <v>1298</v>
      </c>
      <c r="Q1164" s="871"/>
      <c r="R1164" s="871"/>
      <c r="S1164" s="871"/>
      <c r="T1164" s="871"/>
      <c r="U1164" s="871"/>
      <c r="V1164" s="871"/>
      <c r="W1164" s="871"/>
      <c r="X1164" s="871"/>
      <c r="Y1164" s="871"/>
      <c r="Z1164" s="871"/>
      <c r="AA1164" s="871"/>
      <c r="AB1164" s="871"/>
      <c r="AC1164" s="871"/>
      <c r="AD1164" s="871"/>
      <c r="AE1164" s="871"/>
      <c r="AF1164" s="871"/>
      <c r="AG1164" s="871"/>
      <c r="AH1164" s="871"/>
      <c r="AI1164" s="871"/>
      <c r="AJ1164" s="871"/>
      <c r="AK1164" s="871"/>
      <c r="AL1164" s="185"/>
      <c r="AM1164" s="185"/>
      <c r="AN1164" s="185"/>
      <c r="AO1164" s="185"/>
      <c r="AP1164" s="185"/>
      <c r="AQ1164" s="185"/>
      <c r="AR1164" s="185"/>
      <c r="AS1164" s="185"/>
      <c r="AT1164" s="185"/>
      <c r="AU1164" s="185"/>
      <c r="AV1164" s="185"/>
      <c r="AW1164" s="185"/>
      <c r="AX1164" s="185"/>
      <c r="AY1164" s="185"/>
      <c r="AZ1164" s="185"/>
      <c r="BA1164" s="185"/>
      <c r="BB1164" s="185"/>
      <c r="BC1164" s="185"/>
      <c r="BD1164" s="185"/>
      <c r="BE1164" s="185"/>
      <c r="BF1164" s="185"/>
      <c r="BG1164" s="185"/>
      <c r="BH1164" s="445"/>
    </row>
    <row r="1165" spans="1:60" s="444" customFormat="1" ht="16.5" customHeight="1">
      <c r="A1165" s="890" t="s">
        <v>421</v>
      </c>
      <c r="B1165" s="890"/>
      <c r="C1165" s="890"/>
      <c r="D1165" s="888">
        <v>338</v>
      </c>
      <c r="E1165" s="888"/>
      <c r="F1165" s="888"/>
      <c r="G1165" s="888"/>
      <c r="H1165" s="889">
        <v>0</v>
      </c>
      <c r="I1165" s="889"/>
      <c r="J1165" s="889"/>
      <c r="K1165" s="889"/>
      <c r="L1165" s="889"/>
      <c r="M1165" s="889"/>
      <c r="N1165" s="889"/>
      <c r="O1165" s="869"/>
      <c r="P1165" s="871" t="s">
        <v>1299</v>
      </c>
      <c r="Q1165" s="871"/>
      <c r="R1165" s="871"/>
      <c r="S1165" s="871"/>
      <c r="T1165" s="871"/>
      <c r="U1165" s="871"/>
      <c r="V1165" s="871"/>
      <c r="W1165" s="871"/>
      <c r="X1165" s="871"/>
      <c r="Y1165" s="871"/>
      <c r="Z1165" s="871"/>
      <c r="AA1165" s="871"/>
      <c r="AB1165" s="871"/>
      <c r="AC1165" s="871"/>
      <c r="AD1165" s="871"/>
      <c r="AE1165" s="871"/>
      <c r="AF1165" s="871"/>
      <c r="AG1165" s="871"/>
      <c r="AH1165" s="871"/>
      <c r="AI1165" s="871"/>
      <c r="AJ1165" s="871"/>
      <c r="AK1165" s="871"/>
      <c r="AL1165" s="185"/>
      <c r="AM1165" s="185"/>
      <c r="AN1165" s="185"/>
      <c r="AO1165" s="185"/>
      <c r="AP1165" s="185"/>
      <c r="AQ1165" s="185"/>
      <c r="AR1165" s="185"/>
      <c r="AS1165" s="185"/>
      <c r="AT1165" s="185"/>
      <c r="AU1165" s="185"/>
      <c r="AV1165" s="185"/>
      <c r="AW1165" s="185"/>
      <c r="AX1165" s="185"/>
      <c r="AY1165" s="185"/>
      <c r="AZ1165" s="185"/>
      <c r="BA1165" s="185"/>
      <c r="BB1165" s="185"/>
      <c r="BC1165" s="185"/>
      <c r="BD1165" s="185"/>
      <c r="BE1165" s="185"/>
      <c r="BF1165" s="185"/>
      <c r="BG1165" s="185"/>
      <c r="BH1165" s="445"/>
    </row>
    <row r="1166" spans="1:60" s="444" customFormat="1" ht="16.5" customHeight="1">
      <c r="A1166" s="903" t="s">
        <v>1272</v>
      </c>
      <c r="B1166" s="903"/>
      <c r="C1166" s="903"/>
      <c r="D1166" s="888">
        <v>339</v>
      </c>
      <c r="E1166" s="888"/>
      <c r="F1166" s="888"/>
      <c r="G1166" s="888"/>
      <c r="H1166" s="904">
        <f>IF(H1154-H1159&lt;0,0,H1154-H1159)</f>
        <v>0</v>
      </c>
      <c r="I1166" s="904"/>
      <c r="J1166" s="904"/>
      <c r="K1166" s="904"/>
      <c r="L1166" s="904"/>
      <c r="M1166" s="904"/>
      <c r="N1166" s="904"/>
      <c r="O1166" s="869"/>
      <c r="P1166" s="870" t="s">
        <v>1695</v>
      </c>
      <c r="Q1166" s="870"/>
      <c r="R1166" s="870"/>
      <c r="S1166" s="870"/>
      <c r="T1166" s="870"/>
      <c r="U1166" s="870"/>
      <c r="V1166" s="870"/>
      <c r="W1166" s="870"/>
      <c r="X1166" s="870"/>
      <c r="Y1166" s="870"/>
      <c r="Z1166" s="870"/>
      <c r="AA1166" s="870"/>
      <c r="AB1166" s="870"/>
      <c r="AC1166" s="870"/>
      <c r="AD1166" s="870"/>
      <c r="AE1166" s="870"/>
      <c r="AF1166" s="870"/>
      <c r="AG1166" s="870"/>
      <c r="AH1166" s="870"/>
      <c r="AI1166" s="870"/>
      <c r="AJ1166" s="870"/>
      <c r="AK1166" s="870"/>
      <c r="AL1166" s="185"/>
      <c r="AM1166" s="185"/>
      <c r="AN1166" s="185"/>
      <c r="AO1166" s="185"/>
      <c r="AP1166" s="185"/>
      <c r="AQ1166" s="185"/>
      <c r="AR1166" s="185"/>
      <c r="AS1166" s="185"/>
      <c r="AT1166" s="185"/>
      <c r="AU1166" s="185"/>
      <c r="AV1166" s="185"/>
      <c r="AW1166" s="185"/>
      <c r="AX1166" s="185"/>
      <c r="AY1166" s="185"/>
      <c r="AZ1166" s="185"/>
      <c r="BA1166" s="185"/>
      <c r="BB1166" s="185"/>
      <c r="BC1166" s="185"/>
      <c r="BD1166" s="185"/>
      <c r="BE1166" s="185"/>
      <c r="BF1166" s="185"/>
      <c r="BG1166" s="185"/>
      <c r="BH1166" s="445"/>
    </row>
    <row r="1167" spans="1:60" s="444" customFormat="1" ht="16.5" customHeight="1">
      <c r="A1167" s="903" t="s">
        <v>1274</v>
      </c>
      <c r="B1167" s="903"/>
      <c r="C1167" s="903"/>
      <c r="D1167" s="888">
        <v>340</v>
      </c>
      <c r="E1167" s="888"/>
      <c r="F1167" s="888"/>
      <c r="G1167" s="888"/>
      <c r="H1167" s="905">
        <f>IF(H1159-H1154&lt;0,0,H1159-H1154)</f>
        <v>0</v>
      </c>
      <c r="I1167" s="905"/>
      <c r="J1167" s="905"/>
      <c r="K1167" s="905"/>
      <c r="L1167" s="905"/>
      <c r="M1167" s="905"/>
      <c r="N1167" s="905"/>
      <c r="O1167" s="869"/>
      <c r="P1167" s="870" t="s">
        <v>1696</v>
      </c>
      <c r="Q1167" s="870"/>
      <c r="R1167" s="870"/>
      <c r="S1167" s="870"/>
      <c r="T1167" s="870"/>
      <c r="U1167" s="870"/>
      <c r="V1167" s="870"/>
      <c r="W1167" s="870"/>
      <c r="X1167" s="870"/>
      <c r="Y1167" s="870"/>
      <c r="Z1167" s="870"/>
      <c r="AA1167" s="870"/>
      <c r="AB1167" s="870"/>
      <c r="AC1167" s="870"/>
      <c r="AD1167" s="870"/>
      <c r="AE1167" s="870"/>
      <c r="AF1167" s="870"/>
      <c r="AG1167" s="870"/>
      <c r="AH1167" s="870"/>
      <c r="AI1167" s="870"/>
      <c r="AJ1167" s="870"/>
      <c r="AK1167" s="870"/>
      <c r="AL1167" s="185"/>
      <c r="AM1167" s="185"/>
      <c r="AN1167" s="185"/>
      <c r="AO1167" s="185"/>
      <c r="AP1167" s="185"/>
      <c r="AQ1167" s="185"/>
      <c r="AR1167" s="185"/>
      <c r="AS1167" s="185"/>
      <c r="AT1167" s="185"/>
      <c r="AU1167" s="185"/>
      <c r="AV1167" s="185"/>
      <c r="AW1167" s="185"/>
      <c r="AX1167" s="185"/>
      <c r="AY1167" s="185"/>
      <c r="AZ1167" s="185"/>
      <c r="BA1167" s="185"/>
      <c r="BB1167" s="185"/>
      <c r="BC1167" s="185"/>
      <c r="BD1167" s="185"/>
      <c r="BE1167" s="185"/>
      <c r="BF1167" s="185"/>
      <c r="BG1167" s="185"/>
      <c r="BH1167" s="445"/>
    </row>
    <row r="1168" spans="1:60" s="444" customFormat="1" ht="16.5" customHeight="1">
      <c r="A1168" s="890" t="s">
        <v>1300</v>
      </c>
      <c r="B1168" s="890"/>
      <c r="C1168" s="890"/>
      <c r="D1168" s="888">
        <v>341</v>
      </c>
      <c r="E1168" s="888"/>
      <c r="F1168" s="888"/>
      <c r="G1168" s="888"/>
      <c r="H1168" s="902">
        <f>H1126+H1139+H1154</f>
        <v>0</v>
      </c>
      <c r="I1168" s="902"/>
      <c r="J1168" s="902"/>
      <c r="K1168" s="902"/>
      <c r="L1168" s="902"/>
      <c r="M1168" s="902"/>
      <c r="N1168" s="902"/>
      <c r="O1168" s="869"/>
      <c r="P1168" s="871" t="s">
        <v>1301</v>
      </c>
      <c r="Q1168" s="871"/>
      <c r="R1168" s="871"/>
      <c r="S1168" s="871"/>
      <c r="T1168" s="871"/>
      <c r="U1168" s="871"/>
      <c r="V1168" s="871"/>
      <c r="W1168" s="871"/>
      <c r="X1168" s="871"/>
      <c r="Y1168" s="871"/>
      <c r="Z1168" s="871"/>
      <c r="AA1168" s="871"/>
      <c r="AB1168" s="871"/>
      <c r="AC1168" s="871"/>
      <c r="AD1168" s="871"/>
      <c r="AE1168" s="871"/>
      <c r="AF1168" s="871"/>
      <c r="AG1168" s="871"/>
      <c r="AH1168" s="871"/>
      <c r="AI1168" s="871"/>
      <c r="AJ1168" s="871"/>
      <c r="AK1168" s="871"/>
      <c r="AL1168" s="185"/>
      <c r="AM1168" s="185"/>
      <c r="AN1168" s="185"/>
      <c r="AO1168" s="185"/>
      <c r="AP1168" s="185"/>
      <c r="AQ1168" s="185"/>
      <c r="AR1168" s="185"/>
      <c r="AS1168" s="185"/>
      <c r="AT1168" s="185"/>
      <c r="AU1168" s="185"/>
      <c r="AV1168" s="185"/>
      <c r="AW1168" s="185"/>
      <c r="AX1168" s="185"/>
      <c r="AY1168" s="185"/>
      <c r="AZ1168" s="185"/>
      <c r="BA1168" s="185"/>
      <c r="BB1168" s="185"/>
      <c r="BC1168" s="185"/>
      <c r="BD1168" s="185"/>
      <c r="BE1168" s="185"/>
      <c r="BF1168" s="185"/>
      <c r="BG1168" s="185"/>
      <c r="BH1168" s="445"/>
    </row>
    <row r="1169" spans="1:70" s="444" customFormat="1" ht="16.5" customHeight="1">
      <c r="A1169" s="890" t="s">
        <v>1302</v>
      </c>
      <c r="B1169" s="890"/>
      <c r="C1169" s="890"/>
      <c r="D1169" s="888">
        <v>342</v>
      </c>
      <c r="E1169" s="888"/>
      <c r="F1169" s="888"/>
      <c r="G1169" s="888"/>
      <c r="H1169" s="902">
        <f>H1130+H1146+H1159</f>
        <v>0</v>
      </c>
      <c r="I1169" s="902"/>
      <c r="J1169" s="902"/>
      <c r="K1169" s="902"/>
      <c r="L1169" s="902"/>
      <c r="M1169" s="902"/>
      <c r="N1169" s="902"/>
      <c r="O1169" s="869"/>
      <c r="P1169" s="871" t="s">
        <v>1303</v>
      </c>
      <c r="Q1169" s="871"/>
      <c r="R1169" s="871"/>
      <c r="S1169" s="871"/>
      <c r="T1169" s="871"/>
      <c r="U1169" s="871"/>
      <c r="V1169" s="871"/>
      <c r="W1169" s="871"/>
      <c r="X1169" s="871"/>
      <c r="Y1169" s="871"/>
      <c r="Z1169" s="871"/>
      <c r="AA1169" s="871"/>
      <c r="AB1169" s="871"/>
      <c r="AC1169" s="871"/>
      <c r="AD1169" s="871"/>
      <c r="AE1169" s="871"/>
      <c r="AF1169" s="871"/>
      <c r="AG1169" s="871"/>
      <c r="AH1169" s="871"/>
      <c r="AI1169" s="871"/>
      <c r="AJ1169" s="871"/>
      <c r="AK1169" s="871"/>
      <c r="AL1169" s="185"/>
      <c r="AM1169" s="185"/>
      <c r="AN1169" s="185"/>
      <c r="AO1169" s="185"/>
      <c r="AP1169" s="185"/>
      <c r="AQ1169" s="185"/>
      <c r="AR1169" s="185"/>
      <c r="AS1169" s="185"/>
      <c r="AT1169" s="185"/>
      <c r="AU1169" s="185"/>
      <c r="AV1169" s="185"/>
      <c r="AW1169" s="185"/>
      <c r="AX1169" s="185"/>
      <c r="AY1169" s="185"/>
      <c r="AZ1169" s="185"/>
      <c r="BA1169" s="185"/>
      <c r="BB1169" s="185"/>
      <c r="BC1169" s="185"/>
      <c r="BD1169" s="185"/>
      <c r="BE1169" s="185"/>
      <c r="BF1169" s="185"/>
      <c r="BG1169" s="185"/>
      <c r="BH1169" s="445"/>
    </row>
    <row r="1170" spans="1:70" s="444" customFormat="1" ht="16.5" customHeight="1">
      <c r="A1170" s="890" t="s">
        <v>1304</v>
      </c>
      <c r="B1170" s="890"/>
      <c r="C1170" s="890"/>
      <c r="D1170" s="888">
        <v>343</v>
      </c>
      <c r="E1170" s="888"/>
      <c r="F1170" s="888"/>
      <c r="G1170" s="888"/>
      <c r="H1170" s="902">
        <f>IF(H1168-H1169&lt;0,0,H1168-H1169)</f>
        <v>0</v>
      </c>
      <c r="I1170" s="902"/>
      <c r="J1170" s="902"/>
      <c r="K1170" s="902"/>
      <c r="L1170" s="902"/>
      <c r="M1170" s="902"/>
      <c r="N1170" s="902"/>
      <c r="O1170" s="869"/>
      <c r="P1170" s="871" t="s">
        <v>1305</v>
      </c>
      <c r="Q1170" s="871"/>
      <c r="R1170" s="871"/>
      <c r="S1170" s="871"/>
      <c r="T1170" s="871"/>
      <c r="U1170" s="871"/>
      <c r="V1170" s="871"/>
      <c r="W1170" s="871"/>
      <c r="X1170" s="871"/>
      <c r="Y1170" s="871"/>
      <c r="Z1170" s="871"/>
      <c r="AA1170" s="871"/>
      <c r="AB1170" s="871"/>
      <c r="AC1170" s="871"/>
      <c r="AD1170" s="871"/>
      <c r="AE1170" s="871"/>
      <c r="AF1170" s="871"/>
      <c r="AG1170" s="871"/>
      <c r="AH1170" s="871"/>
      <c r="AI1170" s="871"/>
      <c r="AJ1170" s="871"/>
      <c r="AK1170" s="871"/>
      <c r="AL1170" s="185"/>
      <c r="AM1170" s="185"/>
      <c r="AN1170" s="185"/>
      <c r="AO1170" s="185"/>
      <c r="AP1170" s="185"/>
      <c r="AQ1170" s="185"/>
      <c r="AR1170" s="185"/>
      <c r="AS1170" s="185"/>
      <c r="AT1170" s="185"/>
      <c r="AU1170" s="185"/>
      <c r="AV1170" s="185"/>
      <c r="AW1170" s="185"/>
      <c r="AX1170" s="185"/>
      <c r="AY1170" s="185"/>
      <c r="AZ1170" s="185"/>
      <c r="BA1170" s="185"/>
      <c r="BB1170" s="185"/>
      <c r="BC1170" s="185"/>
      <c r="BD1170" s="185"/>
      <c r="BE1170" s="185"/>
      <c r="BF1170" s="185"/>
      <c r="BG1170" s="185"/>
      <c r="BH1170" s="445"/>
    </row>
    <row r="1171" spans="1:70" s="444" customFormat="1" ht="16.5" customHeight="1">
      <c r="A1171" s="890" t="s">
        <v>1307</v>
      </c>
      <c r="B1171" s="890"/>
      <c r="C1171" s="890"/>
      <c r="D1171" s="888">
        <v>344</v>
      </c>
      <c r="E1171" s="888"/>
      <c r="F1171" s="888"/>
      <c r="G1171" s="888"/>
      <c r="H1171" s="901">
        <f>IF(H1169-H1168&lt;0,0,H1169-H1168)</f>
        <v>0</v>
      </c>
      <c r="I1171" s="901"/>
      <c r="J1171" s="901"/>
      <c r="K1171" s="901"/>
      <c r="L1171" s="901"/>
      <c r="M1171" s="901"/>
      <c r="N1171" s="901"/>
      <c r="O1171" s="869"/>
      <c r="P1171" s="871" t="s">
        <v>1306</v>
      </c>
      <c r="Q1171" s="871"/>
      <c r="R1171" s="871"/>
      <c r="S1171" s="871"/>
      <c r="T1171" s="871"/>
      <c r="U1171" s="871"/>
      <c r="V1171" s="871"/>
      <c r="W1171" s="871"/>
      <c r="X1171" s="871"/>
      <c r="Y1171" s="871"/>
      <c r="Z1171" s="871"/>
      <c r="AA1171" s="871"/>
      <c r="AB1171" s="871"/>
      <c r="AC1171" s="871"/>
      <c r="AD1171" s="871"/>
      <c r="AE1171" s="871"/>
      <c r="AF1171" s="871"/>
      <c r="AG1171" s="871"/>
      <c r="AH1171" s="871"/>
      <c r="AI1171" s="871"/>
      <c r="AJ1171" s="871"/>
      <c r="AK1171" s="871"/>
      <c r="AL1171" s="185"/>
      <c r="AM1171" s="185"/>
      <c r="AN1171" s="185"/>
      <c r="AO1171" s="185"/>
      <c r="AP1171" s="185"/>
      <c r="AQ1171" s="185"/>
      <c r="AR1171" s="185"/>
      <c r="AS1171" s="185"/>
      <c r="AT1171" s="185"/>
      <c r="AU1171" s="185"/>
      <c r="AV1171" s="185"/>
      <c r="AW1171" s="185"/>
      <c r="AX1171" s="185"/>
      <c r="AY1171" s="185"/>
      <c r="AZ1171" s="185"/>
      <c r="BA1171" s="185"/>
      <c r="BB1171" s="185"/>
      <c r="BC1171" s="185"/>
      <c r="BD1171" s="185"/>
      <c r="BE1171" s="185"/>
      <c r="BF1171" s="185"/>
      <c r="BG1171" s="185"/>
      <c r="BH1171" s="445"/>
    </row>
    <row r="1172" spans="1:70" s="444" customFormat="1" ht="16.5" customHeight="1">
      <c r="A1172" s="890" t="s">
        <v>1308</v>
      </c>
      <c r="B1172" s="890"/>
      <c r="C1172" s="890"/>
      <c r="D1172" s="888">
        <v>345</v>
      </c>
      <c r="E1172" s="888"/>
      <c r="F1172" s="888"/>
      <c r="G1172" s="888"/>
      <c r="H1172" s="889"/>
      <c r="I1172" s="889"/>
      <c r="J1172" s="889"/>
      <c r="K1172" s="889"/>
      <c r="L1172" s="889"/>
      <c r="M1172" s="889"/>
      <c r="N1172" s="889"/>
      <c r="O1172" s="869"/>
      <c r="P1172" s="871" t="s">
        <v>1311</v>
      </c>
      <c r="Q1172" s="871"/>
      <c r="R1172" s="871"/>
      <c r="S1172" s="871"/>
      <c r="T1172" s="871"/>
      <c r="U1172" s="871"/>
      <c r="V1172" s="871"/>
      <c r="W1172" s="871"/>
      <c r="X1172" s="871"/>
      <c r="Y1172" s="871"/>
      <c r="Z1172" s="871"/>
      <c r="AA1172" s="871"/>
      <c r="AB1172" s="871"/>
      <c r="AC1172" s="871"/>
      <c r="AD1172" s="871"/>
      <c r="AE1172" s="871"/>
      <c r="AF1172" s="871"/>
      <c r="AG1172" s="871"/>
      <c r="AH1172" s="871"/>
      <c r="AI1172" s="871"/>
      <c r="AJ1172" s="871"/>
      <c r="AK1172" s="871"/>
      <c r="AL1172" s="185"/>
      <c r="AM1172" s="185"/>
      <c r="AN1172" s="185"/>
      <c r="AO1172" s="185"/>
      <c r="AP1172" s="185"/>
      <c r="AQ1172" s="185"/>
      <c r="AR1172" s="185"/>
      <c r="AS1172" s="185"/>
      <c r="AT1172" s="185"/>
      <c r="AU1172" s="185"/>
      <c r="AV1172" s="185"/>
      <c r="AW1172" s="185"/>
      <c r="AX1172" s="185"/>
      <c r="AY1172" s="185"/>
      <c r="AZ1172" s="185"/>
      <c r="BA1172" s="185"/>
      <c r="BB1172" s="185"/>
      <c r="BC1172" s="185"/>
      <c r="BD1172" s="185"/>
      <c r="BE1172" s="185"/>
      <c r="BF1172" s="185"/>
      <c r="BG1172" s="185"/>
      <c r="BH1172" s="445"/>
    </row>
    <row r="1173" spans="1:70" s="444" customFormat="1" ht="16.5" customHeight="1">
      <c r="A1173" s="890" t="s">
        <v>659</v>
      </c>
      <c r="B1173" s="890"/>
      <c r="C1173" s="890"/>
      <c r="D1173" s="888">
        <v>346</v>
      </c>
      <c r="E1173" s="888"/>
      <c r="F1173" s="888"/>
      <c r="G1173" s="888"/>
      <c r="H1173" s="889"/>
      <c r="I1173" s="889"/>
      <c r="J1173" s="889"/>
      <c r="K1173" s="889"/>
      <c r="L1173" s="889"/>
      <c r="M1173" s="889"/>
      <c r="N1173" s="889"/>
      <c r="O1173" s="869"/>
      <c r="P1173" s="871" t="s">
        <v>1312</v>
      </c>
      <c r="Q1173" s="871"/>
      <c r="R1173" s="871"/>
      <c r="S1173" s="871"/>
      <c r="T1173" s="871"/>
      <c r="U1173" s="871"/>
      <c r="V1173" s="871"/>
      <c r="W1173" s="871"/>
      <c r="X1173" s="871"/>
      <c r="Y1173" s="871"/>
      <c r="Z1173" s="871"/>
      <c r="AA1173" s="871"/>
      <c r="AB1173" s="871"/>
      <c r="AC1173" s="871"/>
      <c r="AD1173" s="871"/>
      <c r="AE1173" s="871"/>
      <c r="AF1173" s="871"/>
      <c r="AG1173" s="871"/>
      <c r="AH1173" s="871"/>
      <c r="AI1173" s="871"/>
      <c r="AJ1173" s="871"/>
      <c r="AK1173" s="871"/>
      <c r="AL1173" s="185"/>
      <c r="AM1173" s="185"/>
      <c r="AN1173" s="185"/>
      <c r="AO1173" s="185"/>
      <c r="AP1173" s="185"/>
      <c r="AQ1173" s="185"/>
      <c r="AR1173" s="185"/>
      <c r="AS1173" s="185"/>
      <c r="AT1173" s="185"/>
      <c r="AU1173" s="185"/>
      <c r="AV1173" s="185"/>
      <c r="AW1173" s="185"/>
      <c r="AX1173" s="185"/>
      <c r="AY1173" s="185"/>
      <c r="AZ1173" s="185"/>
      <c r="BA1173" s="185"/>
      <c r="BB1173" s="185"/>
      <c r="BC1173" s="185"/>
      <c r="BD1173" s="185"/>
      <c r="BE1173" s="185"/>
      <c r="BF1173" s="185"/>
      <c r="BG1173" s="185"/>
      <c r="BH1173" s="445"/>
    </row>
    <row r="1174" spans="1:70" s="444" customFormat="1" ht="16.5" customHeight="1">
      <c r="A1174" s="890" t="s">
        <v>1309</v>
      </c>
      <c r="B1174" s="890"/>
      <c r="C1174" s="890"/>
      <c r="D1174" s="888">
        <v>347</v>
      </c>
      <c r="E1174" s="888"/>
      <c r="F1174" s="888"/>
      <c r="G1174" s="888"/>
      <c r="H1174" s="889"/>
      <c r="I1174" s="889"/>
      <c r="J1174" s="889"/>
      <c r="K1174" s="889"/>
      <c r="L1174" s="889"/>
      <c r="M1174" s="889"/>
      <c r="N1174" s="889"/>
      <c r="O1174" s="869"/>
      <c r="P1174" s="871" t="s">
        <v>1313</v>
      </c>
      <c r="Q1174" s="871"/>
      <c r="R1174" s="871"/>
      <c r="S1174" s="871"/>
      <c r="T1174" s="871"/>
      <c r="U1174" s="871"/>
      <c r="V1174" s="871"/>
      <c r="W1174" s="871"/>
      <c r="X1174" s="871"/>
      <c r="Y1174" s="871"/>
      <c r="Z1174" s="871"/>
      <c r="AA1174" s="871"/>
      <c r="AB1174" s="871"/>
      <c r="AC1174" s="871"/>
      <c r="AD1174" s="871"/>
      <c r="AE1174" s="871"/>
      <c r="AF1174" s="871"/>
      <c r="AG1174" s="871"/>
      <c r="AH1174" s="871"/>
      <c r="AI1174" s="871"/>
      <c r="AJ1174" s="871"/>
      <c r="AK1174" s="871"/>
      <c r="AL1174" s="185"/>
      <c r="AM1174" s="185"/>
      <c r="AN1174" s="185"/>
      <c r="AO1174" s="185"/>
      <c r="AP1174" s="185"/>
      <c r="AQ1174" s="185"/>
      <c r="AR1174" s="185"/>
      <c r="AS1174" s="185"/>
      <c r="AT1174" s="185"/>
      <c r="AU1174" s="185"/>
      <c r="AV1174" s="185"/>
      <c r="AW1174" s="185"/>
      <c r="AX1174" s="185"/>
      <c r="AY1174" s="185"/>
      <c r="AZ1174" s="185"/>
      <c r="BA1174" s="185"/>
      <c r="BB1174" s="185"/>
      <c r="BC1174" s="185"/>
      <c r="BD1174" s="185"/>
      <c r="BE1174" s="185"/>
      <c r="BF1174" s="185"/>
      <c r="BG1174" s="185"/>
      <c r="BH1174" s="445"/>
    </row>
    <row r="1175" spans="1:70" s="444" customFormat="1" ht="16.5" customHeight="1">
      <c r="A1175" s="890" t="s">
        <v>1310</v>
      </c>
      <c r="B1175" s="890"/>
      <c r="C1175" s="890"/>
      <c r="D1175" s="888">
        <v>348</v>
      </c>
      <c r="E1175" s="888"/>
      <c r="F1175" s="888"/>
      <c r="G1175" s="888"/>
      <c r="H1175" s="889"/>
      <c r="I1175" s="889"/>
      <c r="J1175" s="889"/>
      <c r="K1175" s="889"/>
      <c r="L1175" s="889"/>
      <c r="M1175" s="889"/>
      <c r="N1175" s="889"/>
      <c r="O1175" s="869"/>
      <c r="P1175" s="871" t="s">
        <v>1543</v>
      </c>
      <c r="Q1175" s="871"/>
      <c r="R1175" s="871"/>
      <c r="S1175" s="871"/>
      <c r="T1175" s="871"/>
      <c r="U1175" s="871"/>
      <c r="V1175" s="871"/>
      <c r="W1175" s="871"/>
      <c r="X1175" s="871"/>
      <c r="Y1175" s="871"/>
      <c r="Z1175" s="871"/>
      <c r="AA1175" s="871"/>
      <c r="AB1175" s="871"/>
      <c r="AC1175" s="871"/>
      <c r="AD1175" s="871"/>
      <c r="AE1175" s="871"/>
      <c r="AF1175" s="871"/>
      <c r="AG1175" s="871"/>
      <c r="AH1175" s="871"/>
      <c r="AI1175" s="871"/>
      <c r="AJ1175" s="871"/>
      <c r="AK1175" s="871"/>
      <c r="AL1175" s="185"/>
      <c r="AM1175" s="185"/>
      <c r="AN1175" s="185"/>
      <c r="AO1175" s="185"/>
      <c r="AP1175" s="185"/>
      <c r="AQ1175" s="185"/>
      <c r="AR1175" s="185"/>
      <c r="AS1175" s="185"/>
      <c r="AT1175" s="185"/>
      <c r="AU1175" s="185"/>
      <c r="AV1175" s="185"/>
      <c r="AW1175" s="185"/>
      <c r="AX1175" s="185"/>
      <c r="AY1175" s="185"/>
      <c r="AZ1175" s="185"/>
      <c r="BA1175" s="185"/>
      <c r="BB1175" s="185"/>
      <c r="BC1175" s="185"/>
      <c r="BD1175" s="185"/>
      <c r="BE1175" s="185"/>
      <c r="BF1175" s="185"/>
      <c r="BG1175" s="185"/>
      <c r="BH1175" s="445"/>
    </row>
    <row r="1176" spans="1:70" s="444" customFormat="1" ht="16.5" customHeight="1">
      <c r="A1176" s="801"/>
      <c r="B1176" s="801"/>
      <c r="C1176" s="801"/>
      <c r="D1176" s="801"/>
      <c r="E1176" s="801"/>
      <c r="F1176" s="801"/>
      <c r="G1176" s="801"/>
      <c r="H1176" s="801"/>
      <c r="I1176" s="801"/>
      <c r="J1176" s="801"/>
      <c r="K1176" s="801"/>
      <c r="L1176" s="801"/>
      <c r="M1176" s="801"/>
      <c r="N1176" s="801"/>
      <c r="O1176" s="801"/>
      <c r="P1176" s="801"/>
      <c r="Q1176" s="801"/>
      <c r="R1176" s="801"/>
      <c r="S1176" s="801"/>
      <c r="T1176" s="801"/>
      <c r="U1176" s="801"/>
      <c r="V1176" s="411"/>
      <c r="W1176" s="411"/>
      <c r="X1176" s="411"/>
      <c r="Y1176" s="524"/>
      <c r="Z1176" s="411"/>
      <c r="AA1176" s="411"/>
      <c r="AB1176" s="411"/>
      <c r="AC1176" s="411"/>
      <c r="AD1176" s="411"/>
      <c r="AE1176" s="800"/>
      <c r="AF1176" s="800"/>
      <c r="AG1176" s="800"/>
      <c r="AH1176" s="800"/>
      <c r="AI1176" s="800"/>
      <c r="AJ1176" s="800"/>
      <c r="AK1176" s="800"/>
      <c r="AL1176" s="185"/>
      <c r="AM1176" s="185"/>
      <c r="AN1176" s="185"/>
      <c r="AO1176" s="185"/>
      <c r="AP1176" s="185"/>
      <c r="AQ1176" s="185"/>
      <c r="AR1176" s="185"/>
      <c r="AS1176" s="185"/>
      <c r="AT1176" s="185"/>
      <c r="AU1176" s="185"/>
      <c r="AV1176" s="185"/>
      <c r="AW1176" s="185"/>
      <c r="AX1176" s="185"/>
      <c r="AY1176" s="185"/>
      <c r="AZ1176" s="185"/>
      <c r="BA1176" s="185"/>
      <c r="BB1176" s="185"/>
      <c r="BC1176" s="185"/>
      <c r="BD1176" s="185"/>
      <c r="BE1176" s="185"/>
      <c r="BF1176" s="185"/>
      <c r="BG1176" s="185"/>
      <c r="BH1176" s="445"/>
      <c r="BK1176" s="403"/>
      <c r="BL1176" s="403"/>
      <c r="BM1176" s="403"/>
      <c r="BN1176" s="403"/>
      <c r="BO1176" s="388"/>
      <c r="BP1176" s="388"/>
      <c r="BQ1176" s="891"/>
      <c r="BR1176" s="891"/>
    </row>
    <row r="1177" spans="1:70" s="444" customFormat="1" ht="16.5" customHeight="1">
      <c r="A1177" s="801"/>
      <c r="B1177" s="801"/>
      <c r="C1177" s="801"/>
      <c r="D1177" s="801"/>
      <c r="E1177" s="801"/>
      <c r="F1177" s="801"/>
      <c r="G1177" s="801"/>
      <c r="H1177" s="1839" t="e">
        <f>#REF!</f>
        <v>#REF!</v>
      </c>
      <c r="I1177" s="1839"/>
      <c r="J1177" s="1839"/>
      <c r="K1177" s="1839"/>
      <c r="L1177" s="1839"/>
      <c r="M1177" s="1839"/>
      <c r="N1177" s="1839"/>
      <c r="O1177" s="801"/>
      <c r="P1177" s="817" t="e">
        <f>IF(#REF!=0,0,"PAŽNJA! Provjerite PRETHODNU godinu, razlika = "&amp;#REF!)</f>
        <v>#REF!</v>
      </c>
      <c r="Q1177" s="801"/>
      <c r="R1177" s="801"/>
      <c r="S1177" s="801"/>
      <c r="T1177" s="801"/>
      <c r="U1177" s="801"/>
      <c r="V1177" s="411"/>
      <c r="W1177" s="411"/>
      <c r="X1177" s="411"/>
      <c r="Y1177" s="471"/>
      <c r="Z1177" s="411"/>
      <c r="AA1177" s="411"/>
      <c r="AB1177" s="411"/>
      <c r="AC1177" s="411"/>
      <c r="AD1177" s="411"/>
      <c r="AE1177" s="800"/>
      <c r="AF1177" s="800"/>
      <c r="AG1177" s="800"/>
      <c r="AH1177" s="800"/>
      <c r="AI1177" s="800"/>
      <c r="AJ1177" s="800"/>
      <c r="AK1177" s="800"/>
      <c r="AL1177" s="185"/>
      <c r="AM1177" s="185"/>
      <c r="AN1177" s="185"/>
      <c r="AO1177" s="185"/>
      <c r="AP1177" s="185"/>
      <c r="AQ1177" s="185"/>
      <c r="AR1177" s="185"/>
      <c r="AS1177" s="185"/>
      <c r="AT1177" s="185"/>
      <c r="AU1177" s="185"/>
      <c r="AV1177" s="185"/>
      <c r="AW1177" s="185"/>
      <c r="AX1177" s="185"/>
      <c r="AY1177" s="185"/>
      <c r="AZ1177" s="185"/>
      <c r="BA1177" s="185"/>
      <c r="BB1177" s="185"/>
      <c r="BC1177" s="185"/>
      <c r="BD1177" s="185"/>
      <c r="BE1177" s="185"/>
      <c r="BF1177" s="185"/>
      <c r="BG1177" s="185"/>
      <c r="BH1177" s="445"/>
    </row>
    <row r="1178" spans="1:70" s="444" customFormat="1" ht="16.5" customHeight="1">
      <c r="A1178" s="801"/>
      <c r="B1178" s="801"/>
      <c r="C1178" s="801"/>
      <c r="D1178" s="801"/>
      <c r="E1178" s="801"/>
      <c r="F1178" s="801"/>
      <c r="G1178" s="801"/>
      <c r="H1178" s="801"/>
      <c r="I1178" s="801"/>
      <c r="J1178" s="801"/>
      <c r="K1178" s="801"/>
      <c r="L1178" s="801"/>
      <c r="M1178" s="801"/>
      <c r="N1178" s="801"/>
      <c r="O1178" s="801"/>
      <c r="P1178" s="801"/>
      <c r="Q1178" s="801"/>
      <c r="R1178" s="801"/>
      <c r="S1178" s="801"/>
      <c r="T1178" s="801"/>
      <c r="U1178" s="801"/>
      <c r="V1178" s="411"/>
      <c r="W1178" s="411"/>
      <c r="X1178" s="411"/>
      <c r="Y1178" s="471"/>
      <c r="Z1178" s="411"/>
      <c r="AA1178" s="411"/>
      <c r="AB1178" s="411"/>
      <c r="AC1178" s="411"/>
      <c r="AD1178" s="411"/>
      <c r="AE1178" s="800"/>
      <c r="AF1178" s="800"/>
      <c r="AG1178" s="800"/>
      <c r="AH1178" s="800"/>
      <c r="AI1178" s="800"/>
      <c r="AJ1178" s="800"/>
      <c r="AK1178" s="800"/>
      <c r="AL1178" s="185"/>
      <c r="AM1178" s="185"/>
      <c r="AN1178" s="185"/>
      <c r="AO1178" s="185"/>
      <c r="AP1178" s="185"/>
      <c r="AQ1178" s="185"/>
      <c r="AR1178" s="185"/>
      <c r="AS1178" s="185"/>
      <c r="AT1178" s="185"/>
      <c r="AU1178" s="185"/>
      <c r="AV1178" s="185"/>
      <c r="AW1178" s="185"/>
      <c r="AX1178" s="185"/>
      <c r="AY1178" s="185"/>
      <c r="AZ1178" s="185"/>
      <c r="BA1178" s="185"/>
      <c r="BB1178" s="185"/>
      <c r="BC1178" s="185"/>
      <c r="BD1178" s="185"/>
      <c r="BE1178" s="185"/>
      <c r="BF1178" s="185"/>
      <c r="BG1178" s="185"/>
      <c r="BH1178" s="445"/>
    </row>
    <row r="1179" spans="1:70" ht="14.25" customHeight="1" thickBot="1">
      <c r="A1179" s="481"/>
      <c r="B1179" s="482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9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3"/>
      <c r="BG1179" s="425"/>
      <c r="BH1179" s="425"/>
      <c r="BI1179" s="438"/>
    </row>
    <row r="1180" spans="1:70" ht="23.25" thickTop="1">
      <c r="A1180" s="521" t="s">
        <v>1672</v>
      </c>
      <c r="B1180" s="484"/>
      <c r="C1180" s="484"/>
      <c r="D1180" s="484"/>
      <c r="E1180" s="484"/>
      <c r="F1180" s="484"/>
      <c r="G1180" s="484"/>
      <c r="H1180" s="484"/>
      <c r="I1180" s="484"/>
      <c r="J1180" s="484"/>
      <c r="K1180" s="484"/>
      <c r="L1180" s="484"/>
      <c r="M1180" s="484"/>
      <c r="N1180" s="484"/>
      <c r="O1180" s="484"/>
      <c r="P1180" s="484"/>
      <c r="Q1180" s="484"/>
      <c r="R1180" s="484"/>
      <c r="S1180" s="484"/>
      <c r="T1180" s="484"/>
      <c r="U1180" s="484"/>
      <c r="V1180" s="484"/>
      <c r="W1180" s="484"/>
      <c r="X1180" s="484"/>
      <c r="Y1180" s="484"/>
      <c r="Z1180" s="484"/>
      <c r="AA1180" s="484"/>
      <c r="AB1180" s="484"/>
      <c r="AC1180" s="484"/>
      <c r="AD1180" s="484"/>
      <c r="AE1180" s="484"/>
      <c r="AF1180" s="484"/>
      <c r="AG1180" s="484"/>
      <c r="AH1180" s="484"/>
      <c r="AI1180" s="484"/>
      <c r="AJ1180" s="484"/>
      <c r="AK1180" s="484"/>
      <c r="AL1180" s="484"/>
      <c r="AM1180" s="484"/>
      <c r="AN1180" s="484"/>
      <c r="AO1180" s="484"/>
      <c r="AP1180" s="484"/>
      <c r="AQ1180" s="484"/>
      <c r="AR1180" s="484"/>
      <c r="AS1180" s="484"/>
      <c r="AT1180" s="484"/>
      <c r="AU1180" s="484"/>
      <c r="AV1180" s="484"/>
      <c r="AW1180" s="484"/>
      <c r="AX1180" s="484"/>
      <c r="AY1180" s="484"/>
      <c r="AZ1180" s="484"/>
      <c r="BA1180" s="484"/>
      <c r="BB1180" s="484"/>
      <c r="BC1180" s="484"/>
      <c r="BD1180" s="484"/>
      <c r="BE1180" s="485"/>
      <c r="BF1180" s="33"/>
      <c r="BG1180" s="425"/>
      <c r="BH1180" s="425"/>
      <c r="BJ1180" s="427"/>
    </row>
    <row r="1181" spans="1:70" s="444" customFormat="1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433"/>
      <c r="BH1181" s="433"/>
    </row>
    <row r="1182" spans="1:70" s="444" customFormat="1" ht="25.5">
      <c r="A1182" s="31"/>
      <c r="B1182" s="31"/>
      <c r="C1182" s="31"/>
      <c r="D1182" s="31"/>
      <c r="E1182" s="31"/>
      <c r="F1182" s="31"/>
      <c r="G1182" s="31"/>
      <c r="H1182" s="1811">
        <f>UnosPod!U1</f>
        <v>2012</v>
      </c>
      <c r="I1182" s="1811"/>
      <c r="J1182" s="1811"/>
      <c r="K1182" s="1811"/>
      <c r="L1182" s="1811"/>
      <c r="M1182" s="1811"/>
      <c r="N1182" s="181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433"/>
      <c r="BH1182" s="433"/>
    </row>
    <row r="1183" spans="1:70" s="444" customFormat="1">
      <c r="A1183" s="1405" t="s">
        <v>460</v>
      </c>
      <c r="B1183" s="1406"/>
      <c r="C1183" s="1406"/>
      <c r="D1183" s="1406"/>
      <c r="E1183" s="1406"/>
      <c r="F1183" s="1804"/>
      <c r="G1183" s="1805"/>
      <c r="H1183" s="1138" t="s">
        <v>1549</v>
      </c>
      <c r="I1183" s="1139"/>
      <c r="J1183" s="1139"/>
      <c r="K1183" s="1139"/>
      <c r="L1183" s="1139"/>
      <c r="M1183" s="1139"/>
      <c r="N1183" s="1139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433"/>
      <c r="BH1183" s="433"/>
    </row>
    <row r="1184" spans="1:70" s="444" customFormat="1">
      <c r="A1184" s="1408"/>
      <c r="B1184" s="1409"/>
      <c r="C1184" s="1409"/>
      <c r="D1184" s="1409"/>
      <c r="E1184" s="1409"/>
      <c r="F1184" s="947"/>
      <c r="G1184" s="948"/>
      <c r="H1184" s="1680"/>
      <c r="I1184" s="1681"/>
      <c r="J1184" s="1681"/>
      <c r="K1184" s="1681"/>
      <c r="L1184" s="1681"/>
      <c r="M1184" s="1681"/>
      <c r="N1184" s="168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433"/>
      <c r="BH1184" s="433"/>
    </row>
    <row r="1185" spans="1:60" s="444" customFormat="1">
      <c r="A1185" s="802" t="str">
        <f>"Stanje grupe &gt;20&lt; 01.01."&amp;U1</f>
        <v>Stanje grupe &gt;20&lt; 01.01.2012</v>
      </c>
      <c r="B1185" s="544"/>
      <c r="C1185" s="544"/>
      <c r="D1185" s="544"/>
      <c r="E1185" s="544"/>
      <c r="F1185" s="544"/>
      <c r="G1185" s="545"/>
      <c r="H1185" s="1851">
        <f>B.Stanja!AY71</f>
        <v>185755</v>
      </c>
      <c r="I1185" s="1852"/>
      <c r="J1185" s="1852"/>
      <c r="K1185" s="1852"/>
      <c r="L1185" s="1852"/>
      <c r="M1185" s="1852"/>
      <c r="N1185" s="1852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433"/>
      <c r="BH1185" s="433"/>
    </row>
    <row r="1186" spans="1:60" s="444" customFormat="1">
      <c r="A1186" s="802" t="str">
        <f>"Stanje grupe &gt;20&lt; "&amp;M6&amp;U1</f>
        <v>Stanje grupe &gt;20&lt; 31.12.2012</v>
      </c>
      <c r="B1186" s="544"/>
      <c r="C1186" s="544"/>
      <c r="D1186" s="544"/>
      <c r="E1186" s="544"/>
      <c r="F1186" s="544"/>
      <c r="G1186" s="545"/>
      <c r="H1186" s="1851">
        <f>B.Stanja!AR71</f>
        <v>96279</v>
      </c>
      <c r="I1186" s="1852"/>
      <c r="J1186" s="1852"/>
      <c r="K1186" s="1852"/>
      <c r="L1186" s="1852"/>
      <c r="M1186" s="1852"/>
      <c r="N1186" s="1852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433"/>
      <c r="BH1186" s="433"/>
    </row>
    <row r="1187" spans="1:60" s="444" customFormat="1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433"/>
      <c r="BH1187" s="433"/>
    </row>
    <row r="1188" spans="1:60" s="444" customFormat="1" ht="25.5">
      <c r="A1188" s="31"/>
      <c r="B1188" s="31"/>
      <c r="C1188" s="31"/>
      <c r="D1188" s="31"/>
      <c r="E1188" s="31"/>
      <c r="F1188" s="31"/>
      <c r="G1188" s="31"/>
      <c r="H1188" s="1867">
        <f>UnosPod!U1</f>
        <v>2012</v>
      </c>
      <c r="I1188" s="1867"/>
      <c r="J1188" s="1867"/>
      <c r="K1188" s="1867"/>
      <c r="L1188" s="1867"/>
      <c r="M1188" s="1867"/>
      <c r="N1188" s="1867"/>
      <c r="O1188" s="411"/>
      <c r="P1188" s="411"/>
      <c r="Q1188" s="411"/>
      <c r="R1188" s="411"/>
      <c r="S1188" s="411"/>
      <c r="T1188" s="411"/>
      <c r="U1188" s="411"/>
      <c r="V1188" s="411"/>
      <c r="W1188" s="411"/>
      <c r="X1188" s="411"/>
      <c r="Y1188" s="411"/>
      <c r="Z1188" s="411"/>
      <c r="AA1188" s="411"/>
      <c r="AB1188" s="411"/>
      <c r="AC1188" s="411"/>
      <c r="AD1188" s="411"/>
      <c r="AE1188" s="411"/>
      <c r="AF1188" s="411"/>
      <c r="AG1188" s="41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433"/>
      <c r="BH1188" s="433"/>
    </row>
    <row r="1189" spans="1:60" s="444" customFormat="1" ht="15.75">
      <c r="A1189" s="1861" t="s">
        <v>1617</v>
      </c>
      <c r="B1189" s="1862"/>
      <c r="C1189" s="1862"/>
      <c r="D1189" s="1862"/>
      <c r="E1189" s="1862"/>
      <c r="F1189" s="1862"/>
      <c r="G1189" s="1862"/>
      <c r="H1189" s="1862"/>
      <c r="I1189" s="1862"/>
      <c r="J1189" s="1862"/>
      <c r="K1189" s="1862"/>
      <c r="L1189" s="1862"/>
      <c r="M1189" s="1862"/>
      <c r="N1189" s="1863"/>
      <c r="O1189" s="873"/>
      <c r="P1189" s="873"/>
      <c r="Q1189" s="873"/>
      <c r="R1189" s="873"/>
      <c r="S1189" s="873"/>
      <c r="T1189" s="873"/>
      <c r="U1189" s="411"/>
      <c r="V1189" s="869"/>
      <c r="W1189" s="869"/>
      <c r="X1189" s="869"/>
      <c r="Y1189" s="869"/>
      <c r="Z1189" s="869"/>
      <c r="AA1189" s="869"/>
      <c r="AB1189" s="869"/>
      <c r="AC1189" s="869"/>
      <c r="AD1189" s="869"/>
      <c r="AE1189" s="411"/>
      <c r="AF1189" s="869"/>
      <c r="AG1189" s="869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433"/>
      <c r="BH1189" s="433"/>
    </row>
    <row r="1190" spans="1:60" s="444" customFormat="1" ht="15.75">
      <c r="A1190" s="874" t="s">
        <v>415</v>
      </c>
      <c r="B1190" s="875"/>
      <c r="C1190" s="1860"/>
      <c r="D1190" s="1860"/>
      <c r="E1190" s="1853">
        <v>401</v>
      </c>
      <c r="F1190" s="1853"/>
      <c r="G1190" s="1853"/>
      <c r="H1190" s="1850" t="e">
        <f>B.Uspjeha!AG166-B.Uspjeha!AG167</f>
        <v>#REF!</v>
      </c>
      <c r="I1190" s="1850"/>
      <c r="J1190" s="1850"/>
      <c r="K1190" s="1850"/>
      <c r="L1190" s="1850"/>
      <c r="M1190" s="1850"/>
      <c r="N1190" s="1850"/>
      <c r="O1190" s="876"/>
      <c r="P1190" s="876" t="s">
        <v>1618</v>
      </c>
      <c r="Q1190" s="876"/>
      <c r="R1190" s="876"/>
      <c r="S1190" s="876"/>
      <c r="T1190" s="876"/>
      <c r="U1190" s="411"/>
      <c r="V1190" s="869"/>
      <c r="W1190" s="869"/>
      <c r="X1190" s="869"/>
      <c r="Y1190" s="869"/>
      <c r="Z1190" s="869"/>
      <c r="AA1190" s="869"/>
      <c r="AB1190" s="869"/>
      <c r="AC1190" s="869"/>
      <c r="AD1190" s="869"/>
      <c r="AE1190" s="411"/>
      <c r="AF1190" s="869"/>
      <c r="AG1190" s="869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433"/>
      <c r="BH1190" s="433"/>
    </row>
    <row r="1191" spans="1:60" s="444" customFormat="1" ht="15.75">
      <c r="A1191" s="1864"/>
      <c r="B1191" s="1865"/>
      <c r="C1191" s="1865"/>
      <c r="D1191" s="1865"/>
      <c r="E1191" s="1865"/>
      <c r="F1191" s="1865"/>
      <c r="G1191" s="1865"/>
      <c r="H1191" s="1865"/>
      <c r="I1191" s="1865"/>
      <c r="J1191" s="1865"/>
      <c r="K1191" s="1865"/>
      <c r="L1191" s="1865"/>
      <c r="M1191" s="1865"/>
      <c r="N1191" s="1866"/>
      <c r="O1191" s="877"/>
      <c r="P1191" s="877" t="s">
        <v>1619</v>
      </c>
      <c r="Q1191" s="877"/>
      <c r="R1191" s="877"/>
      <c r="S1191" s="877"/>
      <c r="T1191" s="877"/>
      <c r="U1191" s="411"/>
      <c r="V1191" s="869"/>
      <c r="W1191" s="869"/>
      <c r="X1191" s="869"/>
      <c r="Y1191" s="869"/>
      <c r="Z1191" s="869"/>
      <c r="AA1191" s="869"/>
      <c r="AB1191" s="869"/>
      <c r="AC1191" s="869"/>
      <c r="AD1191" s="869"/>
      <c r="AE1191" s="411"/>
      <c r="AF1191" s="869"/>
      <c r="AG1191" s="869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433"/>
      <c r="BH1191" s="433"/>
    </row>
    <row r="1192" spans="1:60" s="444" customFormat="1" ht="15.75">
      <c r="A1192" s="878" t="s">
        <v>416</v>
      </c>
      <c r="B1192" s="879"/>
      <c r="C1192" s="1853" t="s">
        <v>1621</v>
      </c>
      <c r="D1192" s="1853"/>
      <c r="E1192" s="1853"/>
      <c r="F1192" s="1853"/>
      <c r="G1192" s="1853"/>
      <c r="H1192" s="1868">
        <v>0</v>
      </c>
      <c r="I1192" s="1868"/>
      <c r="J1192" s="1868"/>
      <c r="K1192" s="1868"/>
      <c r="L1192" s="1868"/>
      <c r="M1192" s="1868"/>
      <c r="N1192" s="1868"/>
      <c r="O1192" s="873"/>
      <c r="P1192" s="873" t="s">
        <v>1620</v>
      </c>
      <c r="Q1192" s="873"/>
      <c r="R1192" s="873"/>
      <c r="S1192" s="873"/>
      <c r="T1192" s="873"/>
      <c r="U1192" s="411"/>
      <c r="V1192" s="869"/>
      <c r="W1192" s="869"/>
      <c r="X1192" s="869"/>
      <c r="Y1192" s="869"/>
      <c r="Z1192" s="869"/>
      <c r="AA1192" s="869"/>
      <c r="AB1192" s="869"/>
      <c r="AC1192" s="869"/>
      <c r="AD1192" s="869"/>
      <c r="AE1192" s="411"/>
      <c r="AF1192" s="869"/>
      <c r="AG1192" s="869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433"/>
      <c r="BH1192" s="433"/>
    </row>
    <row r="1193" spans="1:60" s="444" customFormat="1" ht="15.75">
      <c r="A1193" s="878" t="s">
        <v>417</v>
      </c>
      <c r="B1193" s="879"/>
      <c r="C1193" s="1853" t="s">
        <v>1623</v>
      </c>
      <c r="D1193" s="1853"/>
      <c r="E1193" s="1853"/>
      <c r="F1193" s="1853"/>
      <c r="G1193" s="1853"/>
      <c r="H1193" s="1868">
        <v>0</v>
      </c>
      <c r="I1193" s="1868"/>
      <c r="J1193" s="1868"/>
      <c r="K1193" s="1868"/>
      <c r="L1193" s="1868"/>
      <c r="M1193" s="1868"/>
      <c r="N1193" s="1868"/>
      <c r="O1193" s="873"/>
      <c r="P1193" s="873" t="s">
        <v>1622</v>
      </c>
      <c r="Q1193" s="873"/>
      <c r="R1193" s="873"/>
      <c r="S1193" s="873"/>
      <c r="T1193" s="873"/>
      <c r="U1193" s="411"/>
      <c r="V1193" s="869"/>
      <c r="W1193" s="869"/>
      <c r="X1193" s="869"/>
      <c r="Y1193" s="869"/>
      <c r="Z1193" s="869"/>
      <c r="AA1193" s="869"/>
      <c r="AB1193" s="869"/>
      <c r="AC1193" s="869"/>
      <c r="AD1193" s="869"/>
      <c r="AE1193" s="411"/>
      <c r="AF1193" s="869"/>
      <c r="AG1193" s="869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433"/>
      <c r="BH1193" s="433"/>
    </row>
    <row r="1194" spans="1:60" s="444" customFormat="1" ht="15.75">
      <c r="A1194" s="878" t="s">
        <v>419</v>
      </c>
      <c r="B1194" s="879"/>
      <c r="C1194" s="1853" t="s">
        <v>1625</v>
      </c>
      <c r="D1194" s="1853"/>
      <c r="E1194" s="1853"/>
      <c r="F1194" s="1853"/>
      <c r="G1194" s="1853"/>
      <c r="H1194" s="1855">
        <f>UnosPod!F219+UnosPod!F220+UnosPod!F221-H1192</f>
        <v>12185.1</v>
      </c>
      <c r="I1194" s="1855"/>
      <c r="J1194" s="1855"/>
      <c r="K1194" s="1855"/>
      <c r="L1194" s="1855"/>
      <c r="M1194" s="1855"/>
      <c r="N1194" s="1855"/>
      <c r="O1194" s="873"/>
      <c r="P1194" s="873" t="s">
        <v>1624</v>
      </c>
      <c r="Q1194" s="873"/>
      <c r="R1194" s="873"/>
      <c r="S1194" s="873"/>
      <c r="T1194" s="873"/>
      <c r="U1194" s="411"/>
      <c r="V1194" s="869"/>
      <c r="W1194" s="869"/>
      <c r="X1194" s="869"/>
      <c r="Y1194" s="869"/>
      <c r="Z1194" s="869"/>
      <c r="AA1194" s="869"/>
      <c r="AB1194" s="869"/>
      <c r="AC1194" s="869"/>
      <c r="AD1194" s="869"/>
      <c r="AE1194" s="411"/>
      <c r="AF1194" s="869"/>
      <c r="AG1194" s="869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433"/>
      <c r="BH1194" s="433"/>
    </row>
    <row r="1195" spans="1:60" s="444" customFormat="1" ht="15.75">
      <c r="A1195" s="878" t="s">
        <v>420</v>
      </c>
      <c r="B1195" s="879"/>
      <c r="C1195" s="1853" t="s">
        <v>1623</v>
      </c>
      <c r="D1195" s="1853"/>
      <c r="E1195" s="1853"/>
      <c r="F1195" s="1853"/>
      <c r="G1195" s="1853"/>
      <c r="H1195" s="1855">
        <f>UnosPod!F246-UnosPod!F145-H1193</f>
        <v>0</v>
      </c>
      <c r="I1195" s="1855"/>
      <c r="J1195" s="1855"/>
      <c r="K1195" s="1855"/>
      <c r="L1195" s="1855"/>
      <c r="M1195" s="1855"/>
      <c r="N1195" s="1855"/>
      <c r="O1195" s="873"/>
      <c r="P1195" s="873" t="s">
        <v>1626</v>
      </c>
      <c r="Q1195" s="873"/>
      <c r="R1195" s="873"/>
      <c r="S1195" s="873"/>
      <c r="T1195" s="873"/>
      <c r="U1195" s="411"/>
      <c r="V1195" s="869"/>
      <c r="W1195" s="869"/>
      <c r="X1195" s="869"/>
      <c r="Y1195" s="869"/>
      <c r="Z1195" s="869"/>
      <c r="AA1195" s="869"/>
      <c r="AB1195" s="869"/>
      <c r="AC1195" s="869"/>
      <c r="AD1195" s="869"/>
      <c r="AE1195" s="411"/>
      <c r="AF1195" s="869"/>
      <c r="AG1195" s="869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433"/>
      <c r="BH1195" s="433"/>
    </row>
    <row r="1196" spans="1:60" s="444" customFormat="1" ht="15.75">
      <c r="A1196" s="878" t="s">
        <v>421</v>
      </c>
      <c r="B1196" s="879"/>
      <c r="C1196" s="1853" t="s">
        <v>1623</v>
      </c>
      <c r="D1196" s="1853"/>
      <c r="E1196" s="1853"/>
      <c r="F1196" s="1853"/>
      <c r="G1196" s="1853"/>
      <c r="H1196" s="1868"/>
      <c r="I1196" s="1868"/>
      <c r="J1196" s="1868"/>
      <c r="K1196" s="1868"/>
      <c r="L1196" s="1868"/>
      <c r="M1196" s="1868"/>
      <c r="N1196" s="1868"/>
      <c r="O1196" s="873"/>
      <c r="P1196" s="873" t="s">
        <v>1627</v>
      </c>
      <c r="Q1196" s="873"/>
      <c r="R1196" s="873"/>
      <c r="S1196" s="873"/>
      <c r="T1196" s="873"/>
      <c r="U1196" s="411"/>
      <c r="V1196" s="869"/>
      <c r="W1196" s="869"/>
      <c r="X1196" s="869"/>
      <c r="Y1196" s="869"/>
      <c r="Z1196" s="869"/>
      <c r="AA1196" s="869"/>
      <c r="AB1196" s="869"/>
      <c r="AC1196" s="869"/>
      <c r="AD1196" s="869"/>
      <c r="AE1196" s="411"/>
      <c r="AF1196" s="869"/>
      <c r="AG1196" s="869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433"/>
      <c r="BH1196" s="433"/>
    </row>
    <row r="1197" spans="1:60" s="444" customFormat="1" ht="15.75">
      <c r="A1197" s="878" t="s">
        <v>422</v>
      </c>
      <c r="B1197" s="879"/>
      <c r="C1197" s="1853" t="s">
        <v>1623</v>
      </c>
      <c r="D1197" s="1853"/>
      <c r="E1197" s="1853"/>
      <c r="F1197" s="1853"/>
      <c r="G1197" s="1853"/>
      <c r="H1197" s="1868"/>
      <c r="I1197" s="1868"/>
      <c r="J1197" s="1868"/>
      <c r="K1197" s="1868"/>
      <c r="L1197" s="1868"/>
      <c r="M1197" s="1868"/>
      <c r="N1197" s="1868"/>
      <c r="O1197" s="873"/>
      <c r="P1197" s="873" t="s">
        <v>1628</v>
      </c>
      <c r="Q1197" s="873"/>
      <c r="R1197" s="873"/>
      <c r="S1197" s="873"/>
      <c r="T1197" s="873"/>
      <c r="U1197" s="411"/>
      <c r="V1197" s="869"/>
      <c r="W1197" s="869"/>
      <c r="X1197" s="869"/>
      <c r="Y1197" s="869"/>
      <c r="Z1197" s="869"/>
      <c r="AA1197" s="869"/>
      <c r="AB1197" s="869"/>
      <c r="AC1197" s="869"/>
      <c r="AD1197" s="869"/>
      <c r="AE1197" s="411"/>
      <c r="AF1197" s="869"/>
      <c r="AG1197" s="869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433"/>
      <c r="BH1197" s="433"/>
    </row>
    <row r="1198" spans="1:60" s="444" customFormat="1" ht="15.75">
      <c r="A1198" s="880" t="s">
        <v>423</v>
      </c>
      <c r="B1198" s="881"/>
      <c r="C1198" s="1856" t="s">
        <v>1623</v>
      </c>
      <c r="D1198" s="1856"/>
      <c r="E1198" s="1858"/>
      <c r="F1198" s="1858"/>
      <c r="G1198" s="1858"/>
      <c r="H1198" s="1869"/>
      <c r="I1198" s="1869"/>
      <c r="J1198" s="1869"/>
      <c r="K1198" s="1869"/>
      <c r="L1198" s="1869"/>
      <c r="M1198" s="1869"/>
      <c r="N1198" s="1869"/>
      <c r="O1198" s="873"/>
      <c r="P1198" s="873" t="s">
        <v>1629</v>
      </c>
      <c r="Q1198" s="873"/>
      <c r="R1198" s="873"/>
      <c r="S1198" s="873"/>
      <c r="T1198" s="873"/>
      <c r="U1198" s="411"/>
      <c r="V1198" s="869"/>
      <c r="W1198" s="869"/>
      <c r="X1198" s="869"/>
      <c r="Y1198" s="869"/>
      <c r="Z1198" s="869"/>
      <c r="AA1198" s="869"/>
      <c r="AB1198" s="869"/>
      <c r="AC1198" s="869"/>
      <c r="AD1198" s="869"/>
      <c r="AE1198" s="411"/>
      <c r="AF1198" s="869"/>
      <c r="AG1198" s="869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433"/>
      <c r="BH1198" s="433"/>
    </row>
    <row r="1199" spans="1:60" s="444" customFormat="1" ht="15.75">
      <c r="A1199" s="882"/>
      <c r="B1199" s="883"/>
      <c r="C1199" s="1857"/>
      <c r="D1199" s="1857"/>
      <c r="E1199" s="1859"/>
      <c r="F1199" s="1859"/>
      <c r="G1199" s="1859"/>
      <c r="H1199" s="1870"/>
      <c r="I1199" s="1870"/>
      <c r="J1199" s="1870"/>
      <c r="K1199" s="1870"/>
      <c r="L1199" s="1870"/>
      <c r="M1199" s="1870"/>
      <c r="N1199" s="1870"/>
      <c r="O1199" s="873"/>
      <c r="P1199" s="873" t="s">
        <v>1630</v>
      </c>
      <c r="Q1199" s="873"/>
      <c r="R1199" s="873"/>
      <c r="S1199" s="873"/>
      <c r="T1199" s="873"/>
      <c r="U1199" s="411"/>
      <c r="V1199" s="869"/>
      <c r="W1199" s="869"/>
      <c r="X1199" s="869"/>
      <c r="Y1199" s="869"/>
      <c r="Z1199" s="869"/>
      <c r="AA1199" s="869"/>
      <c r="AB1199" s="869"/>
      <c r="AC1199" s="869"/>
      <c r="AD1199" s="869"/>
      <c r="AE1199" s="411"/>
      <c r="AF1199" s="869"/>
      <c r="AG1199" s="869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433"/>
      <c r="BH1199" s="433"/>
    </row>
    <row r="1200" spans="1:60" s="444" customFormat="1" ht="15.75">
      <c r="A1200" s="874" t="s">
        <v>77</v>
      </c>
      <c r="B1200" s="875"/>
      <c r="C1200" s="1860"/>
      <c r="D1200" s="1860"/>
      <c r="E1200" s="1853">
        <v>402</v>
      </c>
      <c r="F1200" s="1853"/>
      <c r="G1200" s="1853"/>
      <c r="H1200" s="1850">
        <f>SUM(H1192:N1198)</f>
        <v>12185.1</v>
      </c>
      <c r="I1200" s="1850"/>
      <c r="J1200" s="1850"/>
      <c r="K1200" s="1850"/>
      <c r="L1200" s="1850"/>
      <c r="M1200" s="1850"/>
      <c r="N1200" s="1850"/>
      <c r="O1200" s="876"/>
      <c r="P1200" s="876" t="s">
        <v>1631</v>
      </c>
      <c r="Q1200" s="876"/>
      <c r="R1200" s="876"/>
      <c r="S1200" s="876"/>
      <c r="T1200" s="876"/>
      <c r="U1200" s="411"/>
      <c r="V1200" s="869"/>
      <c r="W1200" s="869"/>
      <c r="X1200" s="869"/>
      <c r="Y1200" s="869"/>
      <c r="Z1200" s="869"/>
      <c r="AA1200" s="869"/>
      <c r="AB1200" s="869"/>
      <c r="AC1200" s="869"/>
      <c r="AD1200" s="869"/>
      <c r="AE1200" s="411"/>
      <c r="AF1200" s="869"/>
      <c r="AG1200" s="869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433"/>
      <c r="BH1200" s="433"/>
    </row>
    <row r="1201" spans="1:60" s="444" customFormat="1" ht="15.75">
      <c r="A1201" s="878" t="s">
        <v>127</v>
      </c>
      <c r="B1201" s="879"/>
      <c r="C1201" s="1853" t="s">
        <v>1623</v>
      </c>
      <c r="D1201" s="1853"/>
      <c r="E1201" s="1853"/>
      <c r="F1201" s="1853"/>
      <c r="G1201" s="1853"/>
      <c r="H1201" s="1855">
        <f>B.Stanja!AY62-B.Stanja!AR62</f>
        <v>0</v>
      </c>
      <c r="I1201" s="1855"/>
      <c r="J1201" s="1855"/>
      <c r="K1201" s="1855"/>
      <c r="L1201" s="1855"/>
      <c r="M1201" s="1855"/>
      <c r="N1201" s="1855"/>
      <c r="O1201" s="873"/>
      <c r="P1201" s="873" t="s">
        <v>1632</v>
      </c>
      <c r="Q1201" s="873"/>
      <c r="R1201" s="873"/>
      <c r="S1201" s="873"/>
      <c r="T1201" s="873"/>
      <c r="U1201" s="411"/>
      <c r="V1201" s="869"/>
      <c r="W1201" s="869"/>
      <c r="X1201" s="869"/>
      <c r="Y1201" s="869"/>
      <c r="Z1201" s="869"/>
      <c r="AA1201" s="869"/>
      <c r="AB1201" s="869"/>
      <c r="AC1201" s="869"/>
      <c r="AD1201" s="869"/>
      <c r="AE1201" s="411"/>
      <c r="AF1201" s="869"/>
      <c r="AG1201" s="869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433"/>
      <c r="BH1201" s="433"/>
    </row>
    <row r="1202" spans="1:60" s="444" customFormat="1" ht="15.75">
      <c r="A1202" s="878" t="s">
        <v>79</v>
      </c>
      <c r="B1202" s="879"/>
      <c r="C1202" s="1853" t="s">
        <v>1623</v>
      </c>
      <c r="D1202" s="1853"/>
      <c r="E1202" s="1853"/>
      <c r="F1202" s="1853"/>
      <c r="G1202" s="1853"/>
      <c r="H1202" s="1855">
        <f>B.Stanja!AY74-B.Stanja!AR74</f>
        <v>-10183</v>
      </c>
      <c r="I1202" s="1855"/>
      <c r="J1202" s="1855"/>
      <c r="K1202" s="1855"/>
      <c r="L1202" s="1855"/>
      <c r="M1202" s="1855"/>
      <c r="N1202" s="1855"/>
      <c r="O1202" s="873"/>
      <c r="P1202" s="873" t="s">
        <v>1633</v>
      </c>
      <c r="Q1202" s="873"/>
      <c r="R1202" s="873"/>
      <c r="S1202" s="873"/>
      <c r="T1202" s="873"/>
      <c r="U1202" s="411"/>
      <c r="V1202" s="869"/>
      <c r="W1202" s="869"/>
      <c r="X1202" s="869"/>
      <c r="Y1202" s="869"/>
      <c r="Z1202" s="869"/>
      <c r="AA1202" s="869"/>
      <c r="AB1202" s="869"/>
      <c r="AC1202" s="869"/>
      <c r="AD1202" s="869"/>
      <c r="AE1202" s="411"/>
      <c r="AF1202" s="869"/>
      <c r="AG1202" s="869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433"/>
      <c r="BH1202" s="433"/>
    </row>
    <row r="1203" spans="1:60" s="444" customFormat="1" ht="15.75">
      <c r="A1203" s="878" t="s">
        <v>80</v>
      </c>
      <c r="B1203" s="879"/>
      <c r="C1203" s="1853" t="s">
        <v>1623</v>
      </c>
      <c r="D1203" s="1853"/>
      <c r="E1203" s="1853"/>
      <c r="F1203" s="1853"/>
      <c r="G1203" s="1853"/>
      <c r="H1203" s="1855">
        <f>B.Stanja!AY80+B.Stanja!AY88-B.Stanja!AR80-B.Stanja!AR88</f>
        <v>0</v>
      </c>
      <c r="I1203" s="1855"/>
      <c r="J1203" s="1855"/>
      <c r="K1203" s="1855"/>
      <c r="L1203" s="1855"/>
      <c r="M1203" s="1855"/>
      <c r="N1203" s="1855"/>
      <c r="O1203" s="873"/>
      <c r="P1203" s="873" t="s">
        <v>1634</v>
      </c>
      <c r="Q1203" s="873"/>
      <c r="R1203" s="873"/>
      <c r="S1203" s="873"/>
      <c r="T1203" s="873"/>
      <c r="U1203" s="411"/>
      <c r="V1203" s="869"/>
      <c r="W1203" s="869"/>
      <c r="X1203" s="869"/>
      <c r="Y1203" s="869"/>
      <c r="Z1203" s="869"/>
      <c r="AA1203" s="869"/>
      <c r="AB1203" s="869"/>
      <c r="AC1203" s="869"/>
      <c r="AD1203" s="869"/>
      <c r="AE1203" s="411"/>
      <c r="AF1203" s="869"/>
      <c r="AG1203" s="869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433"/>
      <c r="BH1203" s="433"/>
    </row>
    <row r="1204" spans="1:60" s="444" customFormat="1" ht="15.75">
      <c r="A1204" s="878" t="s">
        <v>81</v>
      </c>
      <c r="B1204" s="879"/>
      <c r="C1204" s="1853" t="s">
        <v>1623</v>
      </c>
      <c r="D1204" s="1853"/>
      <c r="E1204" s="1853"/>
      <c r="F1204" s="1853"/>
      <c r="G1204" s="1853"/>
      <c r="H1204" s="1855">
        <f>B.Stanja!AY89-B.Stanja!AR89</f>
        <v>0</v>
      </c>
      <c r="I1204" s="1855"/>
      <c r="J1204" s="1855"/>
      <c r="K1204" s="1855"/>
      <c r="L1204" s="1855"/>
      <c r="M1204" s="1855"/>
      <c r="N1204" s="1855"/>
      <c r="O1204" s="873"/>
      <c r="P1204" s="873" t="s">
        <v>1635</v>
      </c>
      <c r="Q1204" s="873"/>
      <c r="R1204" s="873"/>
      <c r="S1204" s="873"/>
      <c r="T1204" s="873"/>
      <c r="U1204" s="411"/>
      <c r="V1204" s="869"/>
      <c r="W1204" s="869"/>
      <c r="X1204" s="869"/>
      <c r="Y1204" s="869"/>
      <c r="Z1204" s="869"/>
      <c r="AA1204" s="869"/>
      <c r="AB1204" s="869"/>
      <c r="AC1204" s="869"/>
      <c r="AD1204" s="869"/>
      <c r="AE1204" s="411"/>
      <c r="AF1204" s="869"/>
      <c r="AG1204" s="869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433"/>
      <c r="BH1204" s="433"/>
    </row>
    <row r="1205" spans="1:60" s="444" customFormat="1" ht="15.75">
      <c r="A1205" s="878" t="s">
        <v>82</v>
      </c>
      <c r="B1205" s="879"/>
      <c r="C1205" s="1853" t="s">
        <v>1623</v>
      </c>
      <c r="D1205" s="1853"/>
      <c r="E1205" s="1853"/>
      <c r="F1205" s="1853"/>
      <c r="G1205" s="1853"/>
      <c r="H1205" s="1855">
        <f>(B.Stanja!AR155+B.Stanja!AR156+B.Stanja!AR157)-(B.Stanja!AY155+B.Stanja!AY156+B.Stanja!AY157)</f>
        <v>-34310</v>
      </c>
      <c r="I1205" s="1855"/>
      <c r="J1205" s="1855"/>
      <c r="K1205" s="1855"/>
      <c r="L1205" s="1855"/>
      <c r="M1205" s="1855"/>
      <c r="N1205" s="1855"/>
      <c r="O1205" s="873"/>
      <c r="P1205" s="873" t="s">
        <v>1636</v>
      </c>
      <c r="Q1205" s="873"/>
      <c r="R1205" s="873"/>
      <c r="S1205" s="873"/>
      <c r="T1205" s="873"/>
      <c r="U1205" s="411"/>
      <c r="V1205" s="869"/>
      <c r="W1205" s="869"/>
      <c r="X1205" s="869"/>
      <c r="Y1205" s="869"/>
      <c r="Z1205" s="869"/>
      <c r="AA1205" s="869"/>
      <c r="AB1205" s="869"/>
      <c r="AC1205" s="869"/>
      <c r="AD1205" s="869"/>
      <c r="AE1205" s="411"/>
      <c r="AF1205" s="869"/>
      <c r="AG1205" s="869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433"/>
      <c r="BH1205" s="433"/>
    </row>
    <row r="1206" spans="1:60" s="444" customFormat="1" ht="15.75">
      <c r="A1206" s="878" t="s">
        <v>83</v>
      </c>
      <c r="B1206" s="879"/>
      <c r="C1206" s="1853" t="s">
        <v>1623</v>
      </c>
      <c r="D1206" s="1853"/>
      <c r="E1206" s="1853"/>
      <c r="F1206" s="1853"/>
      <c r="G1206" s="1853"/>
      <c r="H1206" s="1855">
        <f>(B.Stanja!AR132+B.Stanja!AR144-B.Stanja!AR155-B.Stanja!AR156-B.Stanja!AR157)-(B.Stanja!AY132+B.Stanja!AY144-B.Stanja!AY155-B.Stanja!AY156-B.Stanja!AY157)</f>
        <v>999</v>
      </c>
      <c r="I1206" s="1855"/>
      <c r="J1206" s="1855"/>
      <c r="K1206" s="1855"/>
      <c r="L1206" s="1855"/>
      <c r="M1206" s="1855"/>
      <c r="N1206" s="1855"/>
      <c r="O1206" s="873"/>
      <c r="P1206" s="873" t="s">
        <v>1637</v>
      </c>
      <c r="Q1206" s="873"/>
      <c r="R1206" s="873"/>
      <c r="S1206" s="873"/>
      <c r="T1206" s="873"/>
      <c r="U1206" s="411"/>
      <c r="V1206" s="869"/>
      <c r="W1206" s="869"/>
      <c r="X1206" s="869"/>
      <c r="Y1206" s="869"/>
      <c r="Z1206" s="869"/>
      <c r="AA1206" s="869"/>
      <c r="AB1206" s="869"/>
      <c r="AC1206" s="869"/>
      <c r="AD1206" s="869"/>
      <c r="AE1206" s="411"/>
      <c r="AF1206" s="869"/>
      <c r="AG1206" s="869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433"/>
      <c r="BH1206" s="433"/>
    </row>
    <row r="1207" spans="1:60" s="444" customFormat="1" ht="15.75">
      <c r="A1207" s="878" t="s">
        <v>462</v>
      </c>
      <c r="B1207" s="879"/>
      <c r="C1207" s="1853" t="s">
        <v>1623</v>
      </c>
      <c r="D1207" s="1853"/>
      <c r="E1207" s="1853"/>
      <c r="F1207" s="1853"/>
      <c r="G1207" s="1853"/>
      <c r="H1207" s="1855">
        <f>B.Stanja!AR169-B.Stanja!AY169</f>
        <v>0</v>
      </c>
      <c r="I1207" s="1855"/>
      <c r="J1207" s="1855"/>
      <c r="K1207" s="1855"/>
      <c r="L1207" s="1855"/>
      <c r="M1207" s="1855"/>
      <c r="N1207" s="1855"/>
      <c r="O1207" s="873"/>
      <c r="P1207" s="873" t="s">
        <v>1638</v>
      </c>
      <c r="Q1207" s="873"/>
      <c r="R1207" s="873"/>
      <c r="S1207" s="873"/>
      <c r="T1207" s="873"/>
      <c r="U1207" s="411"/>
      <c r="V1207" s="869"/>
      <c r="W1207" s="869"/>
      <c r="X1207" s="869"/>
      <c r="Y1207" s="869"/>
      <c r="Z1207" s="869"/>
      <c r="AA1207" s="869"/>
      <c r="AB1207" s="869"/>
      <c r="AC1207" s="869"/>
      <c r="AD1207" s="869"/>
      <c r="AE1207" s="411"/>
      <c r="AF1207" s="869"/>
      <c r="AG1207" s="869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433"/>
      <c r="BH1207" s="433"/>
    </row>
    <row r="1208" spans="1:60" s="444" customFormat="1" ht="15.75">
      <c r="A1208" s="874" t="s">
        <v>463</v>
      </c>
      <c r="B1208" s="875"/>
      <c r="C1208" s="1860"/>
      <c r="D1208" s="1860"/>
      <c r="E1208" s="1853">
        <v>403</v>
      </c>
      <c r="F1208" s="1853"/>
      <c r="G1208" s="1853"/>
      <c r="H1208" s="1850">
        <f>SUM(H1201:N1207)</f>
        <v>-43494</v>
      </c>
      <c r="I1208" s="1850"/>
      <c r="J1208" s="1850"/>
      <c r="K1208" s="1850"/>
      <c r="L1208" s="1850"/>
      <c r="M1208" s="1850"/>
      <c r="N1208" s="1850"/>
      <c r="O1208" s="876"/>
      <c r="P1208" s="876" t="s">
        <v>1639</v>
      </c>
      <c r="Q1208" s="876"/>
      <c r="R1208" s="876"/>
      <c r="S1208" s="876"/>
      <c r="T1208" s="876"/>
      <c r="U1208" s="411"/>
      <c r="V1208" s="869"/>
      <c r="W1208" s="869"/>
      <c r="X1208" s="869"/>
      <c r="Y1208" s="869"/>
      <c r="Z1208" s="869"/>
      <c r="AA1208" s="869"/>
      <c r="AB1208" s="869"/>
      <c r="AC1208" s="869"/>
      <c r="AD1208" s="869"/>
      <c r="AE1208" s="411"/>
      <c r="AF1208" s="869"/>
      <c r="AG1208" s="869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433"/>
      <c r="BH1208" s="433"/>
    </row>
    <row r="1209" spans="1:60" s="444" customFormat="1" ht="15.75">
      <c r="A1209" s="874" t="s">
        <v>464</v>
      </c>
      <c r="B1209" s="875"/>
      <c r="C1209" s="1860"/>
      <c r="D1209" s="1860"/>
      <c r="E1209" s="1853">
        <v>404</v>
      </c>
      <c r="F1209" s="1853"/>
      <c r="G1209" s="1853"/>
      <c r="H1209" s="1850" t="e">
        <f>H1190+H1200+H1208</f>
        <v>#REF!</v>
      </c>
      <c r="I1209" s="1850"/>
      <c r="J1209" s="1850"/>
      <c r="K1209" s="1850"/>
      <c r="L1209" s="1850"/>
      <c r="M1209" s="1850"/>
      <c r="N1209" s="1850"/>
      <c r="O1209" s="876"/>
      <c r="P1209" s="876" t="s">
        <v>1640</v>
      </c>
      <c r="Q1209" s="876"/>
      <c r="R1209" s="876"/>
      <c r="S1209" s="876"/>
      <c r="T1209" s="876"/>
      <c r="U1209" s="411"/>
      <c r="V1209" s="869"/>
      <c r="W1209" s="869"/>
      <c r="X1209" s="869"/>
      <c r="Y1209" s="869"/>
      <c r="Z1209" s="869"/>
      <c r="AA1209" s="869"/>
      <c r="AB1209" s="869"/>
      <c r="AC1209" s="869"/>
      <c r="AD1209" s="869"/>
      <c r="AE1209" s="411"/>
      <c r="AF1209" s="869"/>
      <c r="AG1209" s="869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433"/>
      <c r="BH1209" s="433"/>
    </row>
    <row r="1210" spans="1:60" s="444" customFormat="1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411"/>
      <c r="P1210" s="411"/>
      <c r="Q1210" s="411"/>
      <c r="R1210" s="411"/>
      <c r="S1210" s="411"/>
      <c r="T1210" s="411"/>
      <c r="U1210" s="411"/>
      <c r="V1210" s="411"/>
      <c r="W1210" s="411"/>
      <c r="X1210" s="411"/>
      <c r="Y1210" s="411"/>
      <c r="Z1210" s="411"/>
      <c r="AA1210" s="411"/>
      <c r="AB1210" s="411"/>
      <c r="AC1210" s="411"/>
      <c r="AD1210" s="411"/>
      <c r="AE1210" s="411"/>
      <c r="AF1210" s="411"/>
      <c r="AG1210" s="41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433"/>
      <c r="BH1210" s="433"/>
    </row>
    <row r="1211" spans="1:60" s="444" customFormat="1" ht="15.75">
      <c r="A1211" s="31"/>
      <c r="B1211" s="31"/>
      <c r="C1211" s="31"/>
      <c r="D1211" s="31"/>
      <c r="E1211" s="31"/>
      <c r="F1211" s="31"/>
      <c r="G1211" s="31"/>
      <c r="H1211" s="1854" t="s">
        <v>1562</v>
      </c>
      <c r="I1211" s="1854"/>
      <c r="J1211" s="1854"/>
      <c r="K1211" s="1854"/>
      <c r="L1211" s="1854"/>
      <c r="M1211" s="1854"/>
      <c r="N1211" s="1854"/>
      <c r="O1211" s="1854" t="s">
        <v>1561</v>
      </c>
      <c r="P1211" s="1854"/>
      <c r="Q1211" s="1854"/>
      <c r="R1211" s="1854"/>
      <c r="S1211" s="1854"/>
      <c r="T1211" s="1854"/>
      <c r="U1211" s="1854"/>
      <c r="V1211" s="411"/>
      <c r="W1211" s="411"/>
      <c r="X1211" s="411"/>
      <c r="Y1211" s="411"/>
      <c r="Z1211" s="411"/>
      <c r="AA1211" s="411"/>
      <c r="AB1211" s="411"/>
      <c r="AC1211" s="411"/>
      <c r="AD1211" s="411"/>
      <c r="AE1211" s="411"/>
      <c r="AF1211" s="411"/>
      <c r="AG1211" s="41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433"/>
      <c r="BH1211" s="433"/>
    </row>
    <row r="1212" spans="1:60" s="444" customFormat="1" ht="15.75">
      <c r="A1212" s="55" t="s">
        <v>1658</v>
      </c>
      <c r="B1212" s="31"/>
      <c r="C1212" s="31"/>
      <c r="D1212" s="31"/>
      <c r="E1212" s="31"/>
      <c r="F1212" s="31"/>
      <c r="G1212" s="31"/>
      <c r="H1212" s="1850" t="e">
        <f>IF(H1209&gt;0,0,H1209*-1)</f>
        <v>#REF!</v>
      </c>
      <c r="I1212" s="1850"/>
      <c r="J1212" s="1850"/>
      <c r="K1212" s="1850"/>
      <c r="L1212" s="1850"/>
      <c r="M1212" s="1850"/>
      <c r="N1212" s="1850"/>
      <c r="O1212" s="1850" t="e">
        <f>IF(H1209&lt;0,0,H1209)</f>
        <v>#REF!</v>
      </c>
      <c r="P1212" s="1850"/>
      <c r="Q1212" s="1850"/>
      <c r="R1212" s="1850"/>
      <c r="S1212" s="1850"/>
      <c r="T1212" s="1850"/>
      <c r="U1212" s="1850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433"/>
      <c r="BH1212" s="433"/>
    </row>
    <row r="1213" spans="1:60" s="444" customFormat="1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433"/>
      <c r="BH1213" s="433"/>
    </row>
    <row r="1214" spans="1:60" s="444" customFormat="1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433"/>
      <c r="BH1214" s="433"/>
    </row>
    <row r="1215" spans="1:60" s="444" customFormat="1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433"/>
      <c r="BH1215" s="433"/>
    </row>
    <row r="1216" spans="1:60" s="444" customFormat="1" ht="14.25" customHeight="1">
      <c r="A1216" s="757" t="s">
        <v>1644</v>
      </c>
      <c r="B1216" s="758"/>
      <c r="C1216" s="758"/>
      <c r="D1216" s="758"/>
      <c r="E1216" s="758"/>
      <c r="F1216" s="758"/>
      <c r="G1216" s="758"/>
      <c r="H1216" s="758"/>
      <c r="I1216" s="758"/>
      <c r="J1216" s="758"/>
      <c r="K1216" s="758"/>
      <c r="L1216" s="758"/>
      <c r="M1216" s="758"/>
      <c r="N1216" s="758"/>
      <c r="O1216" s="758"/>
      <c r="P1216" s="758"/>
      <c r="Q1216" s="758"/>
      <c r="R1216" s="758"/>
      <c r="S1216" s="758"/>
      <c r="T1216" s="758"/>
      <c r="U1216" s="758"/>
      <c r="V1216" s="1400" t="s">
        <v>1560</v>
      </c>
      <c r="W1216" s="1400"/>
      <c r="X1216" s="1400"/>
      <c r="Y1216" s="1400"/>
      <c r="Z1216" s="1400"/>
      <c r="AA1216" s="1400"/>
      <c r="AB1216" s="1400"/>
      <c r="AC1216" s="1400"/>
      <c r="AD1216" s="1400"/>
      <c r="AE1216" s="1400"/>
      <c r="AF1216" s="1400"/>
      <c r="AG1216" s="1400"/>
      <c r="AH1216" s="1400"/>
      <c r="AI1216" s="1400"/>
      <c r="AJ1216" s="1400"/>
      <c r="AK1216" s="1400"/>
      <c r="AL1216" s="1400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433"/>
      <c r="BH1216" s="433"/>
    </row>
    <row r="1217" spans="1:60" s="444" customFormat="1" ht="14.25" customHeight="1">
      <c r="A1217" s="759" t="s">
        <v>1645</v>
      </c>
      <c r="B1217" s="760"/>
      <c r="C1217" s="760"/>
      <c r="D1217" s="760"/>
      <c r="E1217" s="760"/>
      <c r="F1217" s="760"/>
      <c r="G1217" s="760"/>
      <c r="H1217" s="760"/>
      <c r="I1217" s="760"/>
      <c r="J1217" s="760"/>
      <c r="K1217" s="760"/>
      <c r="L1217" s="760"/>
      <c r="M1217" s="760"/>
      <c r="N1217" s="760"/>
      <c r="O1217" s="760"/>
      <c r="P1217" s="760"/>
      <c r="Q1217" s="760"/>
      <c r="R1217" s="760"/>
      <c r="S1217" s="760"/>
      <c r="T1217" s="760"/>
      <c r="U1217" s="760"/>
      <c r="V1217" s="1380" t="s">
        <v>1568</v>
      </c>
      <c r="W1217" s="1380"/>
      <c r="X1217" s="1380"/>
      <c r="Y1217" s="1380"/>
      <c r="Z1217" s="1380"/>
      <c r="AA1217" s="1380"/>
      <c r="AB1217" s="1380"/>
      <c r="AC1217" s="1380"/>
      <c r="AD1217" s="1380"/>
      <c r="AE1217" s="1380"/>
      <c r="AF1217" s="1380"/>
      <c r="AG1217" s="1380"/>
      <c r="AH1217" s="1380"/>
      <c r="AI1217" s="1380"/>
      <c r="AJ1217" s="1380"/>
      <c r="AK1217" s="1380"/>
      <c r="AL1217" s="1380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433"/>
      <c r="BH1217" s="433"/>
    </row>
    <row r="1218" spans="1:60" s="444" customFormat="1" ht="19.5" customHeight="1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1380"/>
      <c r="W1218" s="1380"/>
      <c r="X1218" s="1380"/>
      <c r="Y1218" s="1380"/>
      <c r="Z1218" s="1380"/>
      <c r="AA1218" s="1380"/>
      <c r="AB1218" s="1380"/>
      <c r="AC1218" s="1380"/>
      <c r="AD1218" s="1380"/>
      <c r="AE1218" s="1380"/>
      <c r="AF1218" s="1380"/>
      <c r="AG1218" s="1380"/>
      <c r="AH1218" s="1380"/>
      <c r="AI1218" s="1380"/>
      <c r="AJ1218" s="1380"/>
      <c r="AK1218" s="1380"/>
      <c r="AL1218" s="1380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433"/>
      <c r="BH1218" s="433"/>
    </row>
    <row r="1219" spans="1:60" s="444" customFormat="1" ht="20.25" customHeight="1">
      <c r="A1219" s="756" t="s">
        <v>1532</v>
      </c>
      <c r="B1219" s="378"/>
      <c r="C1219" s="378"/>
      <c r="D1219" s="378"/>
      <c r="E1219" s="378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1380"/>
      <c r="W1219" s="1380"/>
      <c r="X1219" s="1380"/>
      <c r="Y1219" s="1380"/>
      <c r="Z1219" s="1380"/>
      <c r="AA1219" s="1380"/>
      <c r="AB1219" s="1380"/>
      <c r="AC1219" s="1380"/>
      <c r="AD1219" s="1380"/>
      <c r="AE1219" s="1380"/>
      <c r="AF1219" s="1380"/>
      <c r="AG1219" s="1380"/>
      <c r="AH1219" s="1380"/>
      <c r="AI1219" s="1380"/>
      <c r="AJ1219" s="1380"/>
      <c r="AK1219" s="1380"/>
      <c r="AL1219" s="1380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433"/>
      <c r="BH1219" s="433"/>
    </row>
    <row r="1220" spans="1:60" s="444" customFormat="1" ht="23.25">
      <c r="A1220" s="56"/>
      <c r="B1220" s="56"/>
      <c r="C1220" s="56"/>
      <c r="D1220" s="56"/>
      <c r="E1220" s="56"/>
      <c r="F1220" s="56"/>
      <c r="G1220" s="56"/>
      <c r="H1220" s="1822" t="str">
        <f>UnosPod!F6&amp;" - "&amp;UnosPod!M6&amp;UnosPod!P6</f>
        <v>01.01. - 31.12.2012.</v>
      </c>
      <c r="I1220" s="1822"/>
      <c r="J1220" s="1822"/>
      <c r="K1220" s="1822"/>
      <c r="L1220" s="1822"/>
      <c r="M1220" s="1822"/>
      <c r="N1220" s="1822"/>
      <c r="O1220" s="1822"/>
      <c r="P1220" s="1822"/>
      <c r="Q1220" s="1822"/>
      <c r="R1220" s="1822"/>
      <c r="S1220" s="1822"/>
      <c r="T1220" s="1822"/>
      <c r="U1220" s="1822"/>
      <c r="V1220" s="56"/>
      <c r="W1220" s="56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433"/>
      <c r="BH1220" s="433"/>
    </row>
    <row r="1221" spans="1:60" ht="18" customHeight="1">
      <c r="A1221" s="1405" t="s">
        <v>460</v>
      </c>
      <c r="B1221" s="1406"/>
      <c r="C1221" s="1406"/>
      <c r="D1221" s="1406"/>
      <c r="E1221" s="1407"/>
      <c r="F1221" s="1810" t="s">
        <v>1547</v>
      </c>
      <c r="G1221" s="1805"/>
      <c r="H1221" s="1138" t="s">
        <v>375</v>
      </c>
      <c r="I1221" s="1139"/>
      <c r="J1221" s="1139"/>
      <c r="K1221" s="1139"/>
      <c r="L1221" s="1139"/>
      <c r="M1221" s="1139"/>
      <c r="N1221" s="1139"/>
      <c r="O1221" s="1139"/>
      <c r="P1221" s="1139"/>
      <c r="Q1221" s="1139"/>
      <c r="R1221" s="1139"/>
      <c r="S1221" s="1139"/>
      <c r="T1221" s="1139"/>
      <c r="U1221" s="1140"/>
      <c r="V1221" s="1810" t="s">
        <v>1547</v>
      </c>
      <c r="W1221" s="1805"/>
      <c r="X1221" s="31"/>
      <c r="Y1221" s="31"/>
      <c r="Z1221" s="31"/>
      <c r="AA1221" s="31"/>
      <c r="AB1221" s="31"/>
      <c r="AC1221" s="31"/>
      <c r="AD1221" s="33"/>
      <c r="AE1221" s="33"/>
      <c r="AF1221" s="33"/>
      <c r="AG1221" s="33"/>
      <c r="AH1221" s="33"/>
      <c r="AI1221" s="33"/>
      <c r="AJ1221" s="33"/>
      <c r="AK1221" s="33"/>
      <c r="AL1221" s="33"/>
      <c r="AM1221" s="33"/>
      <c r="AN1221" s="33"/>
      <c r="AO1221" s="33"/>
      <c r="AP1221" s="33"/>
      <c r="AQ1221" s="33"/>
      <c r="AR1221" s="33"/>
      <c r="AS1221" s="33"/>
      <c r="AT1221" s="33"/>
      <c r="AU1221" s="33"/>
      <c r="AV1221" s="33"/>
      <c r="AW1221" s="33"/>
      <c r="AX1221" s="33"/>
      <c r="AY1221" s="33"/>
      <c r="AZ1221" s="33"/>
      <c r="BA1221" s="33"/>
      <c r="BB1221" s="33"/>
      <c r="BC1221" s="33"/>
      <c r="BD1221" s="33"/>
      <c r="BE1221" s="33"/>
      <c r="BF1221" s="33"/>
      <c r="BG1221" s="425"/>
      <c r="BH1221" s="425"/>
    </row>
    <row r="1222" spans="1:60" ht="18" customHeight="1">
      <c r="A1222" s="1408"/>
      <c r="B1222" s="1409"/>
      <c r="C1222" s="1409"/>
      <c r="D1222" s="1409"/>
      <c r="E1222" s="1410"/>
      <c r="F1222" s="1141" t="s">
        <v>1546</v>
      </c>
      <c r="G1222" s="948"/>
      <c r="H1222" s="1402" t="s">
        <v>374</v>
      </c>
      <c r="I1222" s="1403"/>
      <c r="J1222" s="1403"/>
      <c r="K1222" s="1403"/>
      <c r="L1222" s="1403"/>
      <c r="M1222" s="1403"/>
      <c r="N1222" s="1404"/>
      <c r="O1222" s="1402" t="s">
        <v>1537</v>
      </c>
      <c r="P1222" s="1403"/>
      <c r="Q1222" s="1403"/>
      <c r="R1222" s="1403"/>
      <c r="S1222" s="1403"/>
      <c r="T1222" s="1403"/>
      <c r="U1222" s="1404"/>
      <c r="V1222" s="1141" t="s">
        <v>1546</v>
      </c>
      <c r="W1222" s="948"/>
      <c r="X1222" s="31"/>
      <c r="Y1222" s="31"/>
      <c r="Z1222" s="31"/>
      <c r="AA1222" s="31"/>
      <c r="AB1222" s="31"/>
      <c r="AC1222" s="31"/>
      <c r="AD1222" s="33"/>
      <c r="AE1222" s="33"/>
      <c r="AF1222" s="33"/>
      <c r="AG1222" s="33"/>
      <c r="AH1222" s="33"/>
      <c r="AI1222" s="33"/>
      <c r="AJ1222" s="33"/>
      <c r="AK1222" s="33"/>
      <c r="AL1222" s="33"/>
      <c r="AM1222" s="33"/>
      <c r="AN1222" s="33"/>
      <c r="AO1222" s="33"/>
      <c r="AP1222" s="33"/>
      <c r="AQ1222" s="33"/>
      <c r="AR1222" s="33"/>
      <c r="AS1222" s="33"/>
      <c r="AT1222" s="33"/>
      <c r="AU1222" s="33"/>
      <c r="AV1222" s="33"/>
      <c r="AW1222" s="33"/>
      <c r="AX1222" s="33"/>
      <c r="AY1222" s="33"/>
      <c r="AZ1222" s="33"/>
      <c r="BA1222" s="33"/>
      <c r="BB1222" s="33"/>
      <c r="BC1222" s="33"/>
      <c r="BD1222" s="33"/>
      <c r="BE1222" s="33"/>
      <c r="BF1222" s="33"/>
      <c r="BG1222" s="425"/>
      <c r="BH1222" s="425"/>
    </row>
    <row r="1223" spans="1:60" ht="18" customHeight="1">
      <c r="A1223" s="1384" t="s">
        <v>105</v>
      </c>
      <c r="B1223" s="1385"/>
      <c r="C1223" s="1385"/>
      <c r="D1223" s="1385"/>
      <c r="E1223" s="1385"/>
      <c r="F1223" s="949" t="s">
        <v>1707</v>
      </c>
      <c r="G1223" s="949"/>
      <c r="H1223" s="1081">
        <f t="shared" ref="H1223:H1230" si="14">H1008</f>
        <v>0</v>
      </c>
      <c r="I1223" s="1081"/>
      <c r="J1223" s="1081"/>
      <c r="K1223" s="1081"/>
      <c r="L1223" s="1081"/>
      <c r="M1223" s="1081"/>
      <c r="N1223" s="1081"/>
      <c r="O1223" s="1081">
        <f t="shared" ref="O1223:O1234" si="15">O1008</f>
        <v>0</v>
      </c>
      <c r="P1223" s="1081"/>
      <c r="Q1223" s="1081"/>
      <c r="R1223" s="1081"/>
      <c r="S1223" s="1081"/>
      <c r="T1223" s="1081"/>
      <c r="U1223" s="1081"/>
      <c r="V1223" s="1094" t="s">
        <v>1708</v>
      </c>
      <c r="W1223" s="1093"/>
      <c r="X1223" s="31"/>
      <c r="Y1223" s="473" t="s">
        <v>1086</v>
      </c>
      <c r="Z1223" s="473"/>
      <c r="AA1223" s="31"/>
      <c r="AB1223" s="31"/>
      <c r="AC1223" s="31"/>
      <c r="AD1223" s="33"/>
      <c r="AE1223" s="33"/>
      <c r="AF1223" s="33"/>
      <c r="AG1223" s="33"/>
      <c r="AH1223" s="33"/>
      <c r="AI1223" s="33"/>
      <c r="AJ1223" s="33"/>
      <c r="AK1223" s="33"/>
      <c r="AL1223" s="33"/>
      <c r="AM1223" s="33"/>
      <c r="AN1223" s="33"/>
      <c r="AO1223" s="33"/>
      <c r="AP1223" s="33"/>
      <c r="AQ1223" s="33"/>
      <c r="AR1223" s="33"/>
      <c r="AS1223" s="33"/>
      <c r="AT1223" s="33"/>
      <c r="AU1223" s="33"/>
      <c r="AV1223" s="33"/>
      <c r="AW1223" s="33"/>
      <c r="AX1223" s="33"/>
      <c r="AY1223" s="33"/>
      <c r="AZ1223" s="33"/>
      <c r="BA1223" s="33"/>
      <c r="BB1223" s="33"/>
      <c r="BC1223" s="33"/>
      <c r="BD1223" s="33"/>
      <c r="BE1223" s="33"/>
      <c r="BF1223" s="33"/>
      <c r="BG1223" s="425"/>
      <c r="BH1223" s="425"/>
    </row>
    <row r="1224" spans="1:60" ht="18" customHeight="1">
      <c r="A1224" s="941" t="s">
        <v>190</v>
      </c>
      <c r="B1224" s="942"/>
      <c r="C1224" s="942"/>
      <c r="D1224" s="942"/>
      <c r="E1224" s="942"/>
      <c r="F1224" s="935" t="s">
        <v>1707</v>
      </c>
      <c r="G1224" s="936"/>
      <c r="H1224" s="1081">
        <f t="shared" si="14"/>
        <v>0</v>
      </c>
      <c r="I1224" s="1081"/>
      <c r="J1224" s="1081"/>
      <c r="K1224" s="1081"/>
      <c r="L1224" s="1081"/>
      <c r="M1224" s="1081"/>
      <c r="N1224" s="1081"/>
      <c r="O1224" s="1081">
        <f t="shared" si="15"/>
        <v>0</v>
      </c>
      <c r="P1224" s="1081"/>
      <c r="Q1224" s="1081"/>
      <c r="R1224" s="1081"/>
      <c r="S1224" s="1081"/>
      <c r="T1224" s="1081"/>
      <c r="U1224" s="1081"/>
      <c r="V1224" s="1132" t="s">
        <v>1708</v>
      </c>
      <c r="W1224" s="1132"/>
      <c r="X1224" s="31"/>
      <c r="Y1224" s="473" t="s">
        <v>1087</v>
      </c>
      <c r="Z1224" s="31"/>
      <c r="AA1224" s="31"/>
      <c r="AB1224" s="31"/>
      <c r="AC1224" s="31"/>
      <c r="AD1224" s="33"/>
      <c r="AE1224" s="33"/>
      <c r="AF1224" s="33"/>
      <c r="AG1224" s="33"/>
      <c r="AH1224" s="33"/>
      <c r="AI1224" s="33"/>
      <c r="AJ1224" s="33"/>
      <c r="AK1224" s="33"/>
      <c r="AL1224" s="33"/>
      <c r="AM1224" s="33"/>
      <c r="AN1224" s="33"/>
      <c r="AO1224" s="33"/>
      <c r="AP1224" s="33"/>
      <c r="AQ1224" s="33"/>
      <c r="AR1224" s="33"/>
      <c r="AS1224" s="33"/>
      <c r="AT1224" s="33"/>
      <c r="AU1224" s="33"/>
      <c r="AV1224" s="33"/>
      <c r="AW1224" s="33"/>
      <c r="AX1224" s="33"/>
      <c r="AY1224" s="33"/>
      <c r="AZ1224" s="33"/>
      <c r="BA1224" s="33"/>
      <c r="BB1224" s="33"/>
      <c r="BC1224" s="33"/>
      <c r="BD1224" s="33"/>
      <c r="BE1224" s="33"/>
      <c r="BF1224" s="33"/>
      <c r="BG1224" s="425"/>
      <c r="BH1224" s="425"/>
    </row>
    <row r="1225" spans="1:60" ht="18" customHeight="1">
      <c r="A1225" s="941" t="s">
        <v>191</v>
      </c>
      <c r="B1225" s="942"/>
      <c r="C1225" s="942"/>
      <c r="D1225" s="942"/>
      <c r="E1225" s="942"/>
      <c r="F1225" s="949" t="s">
        <v>1707</v>
      </c>
      <c r="G1225" s="949"/>
      <c r="H1225" s="1081">
        <f t="shared" si="14"/>
        <v>0</v>
      </c>
      <c r="I1225" s="1081"/>
      <c r="J1225" s="1081"/>
      <c r="K1225" s="1081"/>
      <c r="L1225" s="1081"/>
      <c r="M1225" s="1081"/>
      <c r="N1225" s="1081"/>
      <c r="O1225" s="1081">
        <f t="shared" si="15"/>
        <v>0</v>
      </c>
      <c r="P1225" s="1081"/>
      <c r="Q1225" s="1081"/>
      <c r="R1225" s="1081"/>
      <c r="S1225" s="1081"/>
      <c r="T1225" s="1081"/>
      <c r="U1225" s="1081"/>
      <c r="V1225" s="1094" t="s">
        <v>1708</v>
      </c>
      <c r="W1225" s="1093"/>
      <c r="X1225" s="31"/>
      <c r="Y1225" s="473" t="s">
        <v>1088</v>
      </c>
      <c r="Z1225" s="31"/>
      <c r="AA1225" s="31"/>
      <c r="AB1225" s="31"/>
      <c r="AC1225" s="31"/>
      <c r="AD1225" s="33"/>
      <c r="AE1225" s="33"/>
      <c r="AF1225" s="33"/>
      <c r="AG1225" s="33"/>
      <c r="AH1225" s="33"/>
      <c r="AI1225" s="33"/>
      <c r="AJ1225" s="33"/>
      <c r="AK1225" s="33"/>
      <c r="AL1225" s="33"/>
      <c r="AM1225" s="33"/>
      <c r="AN1225" s="33"/>
      <c r="AO1225" s="33"/>
      <c r="AP1225" s="33"/>
      <c r="AQ1225" s="33"/>
      <c r="AR1225" s="33"/>
      <c r="AS1225" s="33"/>
      <c r="AT1225" s="33"/>
      <c r="AU1225" s="33"/>
      <c r="AV1225" s="33"/>
      <c r="AW1225" s="33"/>
      <c r="AX1225" s="33"/>
      <c r="AY1225" s="33"/>
      <c r="AZ1225" s="33"/>
      <c r="BA1225" s="33"/>
      <c r="BB1225" s="33"/>
      <c r="BC1225" s="33"/>
      <c r="BD1225" s="33"/>
      <c r="BE1225" s="33"/>
      <c r="BF1225" s="33"/>
      <c r="BG1225" s="425"/>
      <c r="BH1225" s="425"/>
    </row>
    <row r="1226" spans="1:60" ht="18" customHeight="1">
      <c r="A1226" s="941" t="s">
        <v>933</v>
      </c>
      <c r="B1226" s="942"/>
      <c r="C1226" s="942"/>
      <c r="D1226" s="942"/>
      <c r="E1226" s="942"/>
      <c r="F1226" s="935" t="s">
        <v>1707</v>
      </c>
      <c r="G1226" s="936"/>
      <c r="H1226" s="1081">
        <f t="shared" si="14"/>
        <v>0</v>
      </c>
      <c r="I1226" s="1081"/>
      <c r="J1226" s="1081"/>
      <c r="K1226" s="1081"/>
      <c r="L1226" s="1081"/>
      <c r="M1226" s="1081"/>
      <c r="N1226" s="1081"/>
      <c r="O1226" s="1081">
        <f t="shared" si="15"/>
        <v>0</v>
      </c>
      <c r="P1226" s="1081"/>
      <c r="Q1226" s="1081"/>
      <c r="R1226" s="1081"/>
      <c r="S1226" s="1081"/>
      <c r="T1226" s="1081"/>
      <c r="U1226" s="1081"/>
      <c r="V1226" s="1132" t="s">
        <v>1708</v>
      </c>
      <c r="W1226" s="1132"/>
      <c r="X1226" s="31"/>
      <c r="Y1226" s="473" t="s">
        <v>1089</v>
      </c>
      <c r="Z1226" s="31"/>
      <c r="AA1226" s="31"/>
      <c r="AB1226" s="31"/>
      <c r="AC1226" s="31"/>
      <c r="AD1226" s="33"/>
      <c r="AE1226" s="33"/>
      <c r="AF1226" s="33"/>
      <c r="AG1226" s="33"/>
      <c r="AH1226" s="33"/>
      <c r="AI1226" s="33"/>
      <c r="AJ1226" s="33"/>
      <c r="AK1226" s="33"/>
      <c r="AL1226" s="33"/>
      <c r="AM1226" s="33"/>
      <c r="AN1226" s="33"/>
      <c r="AO1226" s="33"/>
      <c r="AP1226" s="33"/>
      <c r="AQ1226" s="33"/>
      <c r="AR1226" s="33"/>
      <c r="AS1226" s="33"/>
      <c r="AT1226" s="33"/>
      <c r="AU1226" s="33"/>
      <c r="AV1226" s="33"/>
      <c r="AW1226" s="33"/>
      <c r="AX1226" s="33"/>
      <c r="AY1226" s="33"/>
      <c r="AZ1226" s="33"/>
      <c r="BA1226" s="33"/>
      <c r="BB1226" s="33"/>
      <c r="BC1226" s="33"/>
      <c r="BD1226" s="33"/>
      <c r="BE1226" s="33"/>
      <c r="BF1226" s="33"/>
      <c r="BG1226" s="425"/>
      <c r="BH1226" s="425"/>
    </row>
    <row r="1227" spans="1:60" ht="18" customHeight="1">
      <c r="A1227" s="941" t="s">
        <v>935</v>
      </c>
      <c r="B1227" s="942"/>
      <c r="C1227" s="942"/>
      <c r="D1227" s="942"/>
      <c r="E1227" s="942"/>
      <c r="F1227" s="949" t="s">
        <v>1707</v>
      </c>
      <c r="G1227" s="949"/>
      <c r="H1227" s="1081">
        <f t="shared" si="14"/>
        <v>0</v>
      </c>
      <c r="I1227" s="1081"/>
      <c r="J1227" s="1081"/>
      <c r="K1227" s="1081"/>
      <c r="L1227" s="1081"/>
      <c r="M1227" s="1081"/>
      <c r="N1227" s="1081"/>
      <c r="O1227" s="1081">
        <f t="shared" si="15"/>
        <v>0</v>
      </c>
      <c r="P1227" s="1081"/>
      <c r="Q1227" s="1081"/>
      <c r="R1227" s="1081"/>
      <c r="S1227" s="1081"/>
      <c r="T1227" s="1081"/>
      <c r="U1227" s="1081"/>
      <c r="V1227" s="1094" t="s">
        <v>1708</v>
      </c>
      <c r="W1227" s="1093"/>
      <c r="X1227" s="31"/>
      <c r="Y1227" s="473" t="s">
        <v>1090</v>
      </c>
      <c r="Z1227" s="31"/>
      <c r="AA1227" s="31"/>
      <c r="AB1227" s="31"/>
      <c r="AC1227" s="31"/>
      <c r="AD1227" s="33"/>
      <c r="AE1227" s="33"/>
      <c r="AF1227" s="33"/>
      <c r="AG1227" s="33"/>
      <c r="AH1227" s="33"/>
      <c r="AI1227" s="33"/>
      <c r="AJ1227" s="33"/>
      <c r="AK1227" s="33"/>
      <c r="AL1227" s="33"/>
      <c r="AM1227" s="33"/>
      <c r="AN1227" s="33"/>
      <c r="AO1227" s="33"/>
      <c r="AP1227" s="33"/>
      <c r="AQ1227" s="33"/>
      <c r="AR1227" s="33"/>
      <c r="AS1227" s="33"/>
      <c r="AT1227" s="33"/>
      <c r="AU1227" s="33"/>
      <c r="AV1227" s="33"/>
      <c r="AW1227" s="33"/>
      <c r="AX1227" s="33"/>
      <c r="AY1227" s="33"/>
      <c r="AZ1227" s="33"/>
      <c r="BA1227" s="33"/>
      <c r="BB1227" s="33"/>
      <c r="BC1227" s="33"/>
      <c r="BD1227" s="33"/>
      <c r="BE1227" s="33"/>
      <c r="BF1227" s="33"/>
      <c r="BG1227" s="425"/>
      <c r="BH1227" s="425"/>
    </row>
    <row r="1228" spans="1:60" ht="18" customHeight="1">
      <c r="A1228" s="941" t="s">
        <v>937</v>
      </c>
      <c r="B1228" s="942"/>
      <c r="C1228" s="942"/>
      <c r="D1228" s="942"/>
      <c r="E1228" s="942"/>
      <c r="F1228" s="935" t="s">
        <v>1707</v>
      </c>
      <c r="G1228" s="936"/>
      <c r="H1228" s="1081">
        <f t="shared" si="14"/>
        <v>0</v>
      </c>
      <c r="I1228" s="1081"/>
      <c r="J1228" s="1081"/>
      <c r="K1228" s="1081"/>
      <c r="L1228" s="1081"/>
      <c r="M1228" s="1081"/>
      <c r="N1228" s="1081"/>
      <c r="O1228" s="1081">
        <f t="shared" si="15"/>
        <v>0</v>
      </c>
      <c r="P1228" s="1081"/>
      <c r="Q1228" s="1081"/>
      <c r="R1228" s="1081"/>
      <c r="S1228" s="1081"/>
      <c r="T1228" s="1081"/>
      <c r="U1228" s="1081"/>
      <c r="V1228" s="1132" t="s">
        <v>1708</v>
      </c>
      <c r="W1228" s="1132"/>
      <c r="X1228" s="31"/>
      <c r="Y1228" s="473" t="s">
        <v>1091</v>
      </c>
      <c r="Z1228" s="31"/>
      <c r="AA1228" s="31"/>
      <c r="AB1228" s="31"/>
      <c r="AC1228" s="31"/>
      <c r="AD1228" s="33"/>
      <c r="AE1228" s="33"/>
      <c r="AF1228" s="33"/>
      <c r="AG1228" s="33"/>
      <c r="AH1228" s="33"/>
      <c r="AI1228" s="33"/>
      <c r="AJ1228" s="33"/>
      <c r="AK1228" s="33"/>
      <c r="AL1228" s="33"/>
      <c r="AM1228" s="33"/>
      <c r="AN1228" s="33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  <c r="AY1228" s="33"/>
      <c r="AZ1228" s="33"/>
      <c r="BA1228" s="33"/>
      <c r="BB1228" s="33"/>
      <c r="BC1228" s="33"/>
      <c r="BD1228" s="33"/>
      <c r="BE1228" s="33"/>
      <c r="BF1228" s="33"/>
      <c r="BG1228" s="425"/>
      <c r="BH1228" s="425"/>
    </row>
    <row r="1229" spans="1:60" ht="18" customHeight="1">
      <c r="A1229" s="941" t="s">
        <v>939</v>
      </c>
      <c r="B1229" s="942"/>
      <c r="C1229" s="942"/>
      <c r="D1229" s="942"/>
      <c r="E1229" s="942"/>
      <c r="F1229" s="949" t="s">
        <v>1707</v>
      </c>
      <c r="G1229" s="949"/>
      <c r="H1229" s="1081">
        <f t="shared" si="14"/>
        <v>0</v>
      </c>
      <c r="I1229" s="1081"/>
      <c r="J1229" s="1081"/>
      <c r="K1229" s="1081"/>
      <c r="L1229" s="1081"/>
      <c r="M1229" s="1081"/>
      <c r="N1229" s="1081"/>
      <c r="O1229" s="1081">
        <f t="shared" si="15"/>
        <v>0</v>
      </c>
      <c r="P1229" s="1081"/>
      <c r="Q1229" s="1081"/>
      <c r="R1229" s="1081"/>
      <c r="S1229" s="1081"/>
      <c r="T1229" s="1081"/>
      <c r="U1229" s="1081"/>
      <c r="V1229" s="1094" t="s">
        <v>1708</v>
      </c>
      <c r="W1229" s="1093"/>
      <c r="X1229" s="31"/>
      <c r="Y1229" s="473" t="s">
        <v>1092</v>
      </c>
      <c r="Z1229" s="31"/>
      <c r="AA1229" s="31"/>
      <c r="AB1229" s="31"/>
      <c r="AC1229" s="31"/>
      <c r="AD1229" s="33"/>
      <c r="AE1229" s="33"/>
      <c r="AF1229" s="33"/>
      <c r="AG1229" s="33"/>
      <c r="AH1229" s="33"/>
      <c r="AI1229" s="33"/>
      <c r="AJ1229" s="33"/>
      <c r="AK1229" s="33"/>
      <c r="AL1229" s="33"/>
      <c r="AM1229" s="33"/>
      <c r="AN1229" s="33"/>
      <c r="AO1229" s="33"/>
      <c r="AP1229" s="33"/>
      <c r="AQ1229" s="33"/>
      <c r="AR1229" s="33"/>
      <c r="AS1229" s="33"/>
      <c r="AT1229" s="33"/>
      <c r="AU1229" s="33"/>
      <c r="AV1229" s="33"/>
      <c r="AW1229" s="33"/>
      <c r="AX1229" s="33"/>
      <c r="AY1229" s="33"/>
      <c r="AZ1229" s="33"/>
      <c r="BA1229" s="33"/>
      <c r="BB1229" s="33"/>
      <c r="BC1229" s="33"/>
      <c r="BD1229" s="33"/>
      <c r="BE1229" s="33"/>
      <c r="BF1229" s="33"/>
      <c r="BG1229" s="425"/>
      <c r="BH1229" s="425"/>
    </row>
    <row r="1230" spans="1:60" ht="18" customHeight="1">
      <c r="A1230" s="941" t="s">
        <v>192</v>
      </c>
      <c r="B1230" s="942"/>
      <c r="C1230" s="942"/>
      <c r="D1230" s="942"/>
      <c r="E1230" s="942"/>
      <c r="F1230" s="935" t="s">
        <v>1707</v>
      </c>
      <c r="G1230" s="936"/>
      <c r="H1230" s="1081">
        <f t="shared" si="14"/>
        <v>0</v>
      </c>
      <c r="I1230" s="1081"/>
      <c r="J1230" s="1081"/>
      <c r="K1230" s="1081"/>
      <c r="L1230" s="1081"/>
      <c r="M1230" s="1081"/>
      <c r="N1230" s="1081"/>
      <c r="O1230" s="1081">
        <f t="shared" si="15"/>
        <v>0</v>
      </c>
      <c r="P1230" s="1081"/>
      <c r="Q1230" s="1081"/>
      <c r="R1230" s="1081"/>
      <c r="S1230" s="1081"/>
      <c r="T1230" s="1081"/>
      <c r="U1230" s="1081"/>
      <c r="V1230" s="1132" t="s">
        <v>1708</v>
      </c>
      <c r="W1230" s="1132"/>
      <c r="X1230" s="31"/>
      <c r="Y1230" s="473" t="s">
        <v>1093</v>
      </c>
      <c r="Z1230" s="31"/>
      <c r="AA1230" s="31"/>
      <c r="AB1230" s="31"/>
      <c r="AC1230" s="31"/>
      <c r="AD1230" s="33"/>
      <c r="AE1230" s="33"/>
      <c r="AF1230" s="33"/>
      <c r="AG1230" s="33"/>
      <c r="AH1230" s="33"/>
      <c r="AI1230" s="33"/>
      <c r="AJ1230" s="33"/>
      <c r="AK1230" s="33"/>
      <c r="AL1230" s="33"/>
      <c r="AM1230" s="33"/>
      <c r="AN1230" s="33"/>
      <c r="AO1230" s="33"/>
      <c r="AP1230" s="33"/>
      <c r="AQ1230" s="33"/>
      <c r="AR1230" s="33"/>
      <c r="AS1230" s="33"/>
      <c r="AT1230" s="33"/>
      <c r="AU1230" s="33"/>
      <c r="AV1230" s="33"/>
      <c r="AW1230" s="33"/>
      <c r="AX1230" s="33"/>
      <c r="AY1230" s="33"/>
      <c r="AZ1230" s="33"/>
      <c r="BA1230" s="33"/>
      <c r="BB1230" s="33"/>
      <c r="BC1230" s="33"/>
      <c r="BD1230" s="33"/>
      <c r="BE1230" s="33"/>
      <c r="BF1230" s="33"/>
      <c r="BG1230" s="425"/>
      <c r="BH1230" s="425"/>
    </row>
    <row r="1231" spans="1:60" ht="18" customHeight="1">
      <c r="A1231" s="941" t="s">
        <v>942</v>
      </c>
      <c r="B1231" s="942"/>
      <c r="C1231" s="942"/>
      <c r="D1231" s="942"/>
      <c r="E1231" s="942"/>
      <c r="F1231" s="1082"/>
      <c r="G1231" s="1083"/>
      <c r="H1231" s="1808"/>
      <c r="I1231" s="1809"/>
      <c r="J1231" s="1809"/>
      <c r="K1231" s="1809"/>
      <c r="L1231" s="1809"/>
      <c r="M1231" s="1809"/>
      <c r="N1231" s="1809"/>
      <c r="O1231" s="1081">
        <f t="shared" si="15"/>
        <v>0</v>
      </c>
      <c r="P1231" s="1081"/>
      <c r="Q1231" s="1081"/>
      <c r="R1231" s="1081"/>
      <c r="S1231" s="1081"/>
      <c r="T1231" s="1081"/>
      <c r="U1231" s="1081"/>
      <c r="V1231" s="1094" t="s">
        <v>1708</v>
      </c>
      <c r="W1231" s="1093"/>
      <c r="X1231" s="31"/>
      <c r="Y1231" s="473" t="s">
        <v>1094</v>
      </c>
      <c r="Z1231" s="31"/>
      <c r="AA1231" s="31"/>
      <c r="AB1231" s="31"/>
      <c r="AC1231" s="31"/>
      <c r="AD1231" s="33"/>
      <c r="AE1231" s="33"/>
      <c r="AF1231" s="33"/>
      <c r="AG1231" s="33"/>
      <c r="AH1231" s="33"/>
      <c r="AI1231" s="33"/>
      <c r="AJ1231" s="33"/>
      <c r="AK1231" s="33"/>
      <c r="AL1231" s="33"/>
      <c r="AM1231" s="33"/>
      <c r="AN1231" s="33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  <c r="AY1231" s="33"/>
      <c r="AZ1231" s="33"/>
      <c r="BA1231" s="33"/>
      <c r="BB1231" s="33"/>
      <c r="BC1231" s="33"/>
      <c r="BD1231" s="33"/>
      <c r="BE1231" s="33"/>
      <c r="BF1231" s="33"/>
      <c r="BG1231" s="425"/>
      <c r="BH1231" s="425"/>
    </row>
    <row r="1232" spans="1:60" ht="15.75">
      <c r="A1232" s="941" t="s">
        <v>1095</v>
      </c>
      <c r="B1232" s="942"/>
      <c r="C1232" s="942"/>
      <c r="D1232" s="942"/>
      <c r="E1232" s="942"/>
      <c r="F1232" s="1082"/>
      <c r="G1232" s="1083"/>
      <c r="H1232" s="1386"/>
      <c r="I1232" s="1387"/>
      <c r="J1232" s="1387"/>
      <c r="K1232" s="1387"/>
      <c r="L1232" s="1387"/>
      <c r="M1232" s="1387"/>
      <c r="N1232" s="1387"/>
      <c r="O1232" s="1081">
        <f t="shared" si="15"/>
        <v>0</v>
      </c>
      <c r="P1232" s="1081"/>
      <c r="Q1232" s="1081"/>
      <c r="R1232" s="1081"/>
      <c r="S1232" s="1081"/>
      <c r="T1232" s="1081"/>
      <c r="U1232" s="1081"/>
      <c r="V1232" s="1132" t="s">
        <v>1708</v>
      </c>
      <c r="W1232" s="1132"/>
      <c r="X1232" s="31"/>
      <c r="Y1232" s="473" t="s">
        <v>1096</v>
      </c>
      <c r="Z1232" s="31"/>
      <c r="AA1232" s="31"/>
      <c r="AB1232" s="31"/>
      <c r="AC1232" s="31"/>
      <c r="AD1232" s="33"/>
      <c r="AE1232" s="33"/>
      <c r="AF1232" s="33"/>
      <c r="AG1232" s="33"/>
      <c r="AH1232" s="33"/>
      <c r="AI1232" s="33"/>
      <c r="AJ1232" s="33"/>
      <c r="AK1232" s="33"/>
      <c r="AL1232" s="33"/>
      <c r="AM1232" s="33"/>
      <c r="AN1232" s="33"/>
      <c r="AO1232" s="33"/>
      <c r="AP1232" s="33"/>
      <c r="AQ1232" s="33"/>
      <c r="AR1232" s="33"/>
      <c r="AS1232" s="33"/>
      <c r="AT1232" s="33"/>
      <c r="AU1232" s="33"/>
      <c r="AV1232" s="33"/>
      <c r="AW1232" s="33"/>
      <c r="AX1232" s="33"/>
      <c r="AY1232" s="33"/>
      <c r="AZ1232" s="33"/>
      <c r="BA1232" s="33"/>
      <c r="BB1232" s="33"/>
      <c r="BC1232" s="33"/>
      <c r="BD1232" s="33"/>
      <c r="BE1232" s="33"/>
      <c r="BF1232" s="33"/>
      <c r="BG1232" s="425"/>
      <c r="BH1232" s="425"/>
    </row>
    <row r="1233" spans="1:60" ht="15.75">
      <c r="A1233" s="941" t="s">
        <v>1097</v>
      </c>
      <c r="B1233" s="942"/>
      <c r="C1233" s="942"/>
      <c r="D1233" s="942"/>
      <c r="E1233" s="942"/>
      <c r="F1233" s="1082"/>
      <c r="G1233" s="1083"/>
      <c r="H1233" s="1386"/>
      <c r="I1233" s="1387"/>
      <c r="J1233" s="1387"/>
      <c r="K1233" s="1387"/>
      <c r="L1233" s="1387"/>
      <c r="M1233" s="1387"/>
      <c r="N1233" s="1387"/>
      <c r="O1233" s="1081">
        <f t="shared" si="15"/>
        <v>0</v>
      </c>
      <c r="P1233" s="1081"/>
      <c r="Q1233" s="1081"/>
      <c r="R1233" s="1081"/>
      <c r="S1233" s="1081"/>
      <c r="T1233" s="1081"/>
      <c r="U1233" s="1081"/>
      <c r="V1233" s="1094" t="s">
        <v>1708</v>
      </c>
      <c r="W1233" s="1093"/>
      <c r="X1233" s="31"/>
      <c r="Y1233" s="473" t="s">
        <v>1098</v>
      </c>
      <c r="Z1233" s="31"/>
      <c r="AA1233" s="31"/>
      <c r="AB1233" s="31"/>
      <c r="AC1233" s="31"/>
      <c r="AD1233" s="33"/>
      <c r="AE1233" s="33"/>
      <c r="AF1233" s="33"/>
      <c r="AG1233" s="33"/>
      <c r="AH1233" s="33"/>
      <c r="AI1233" s="33"/>
      <c r="AJ1233" s="33"/>
      <c r="AK1233" s="33"/>
      <c r="AL1233" s="33"/>
      <c r="AM1233" s="33"/>
      <c r="AN1233" s="33"/>
      <c r="AO1233" s="33"/>
      <c r="AP1233" s="33"/>
      <c r="AQ1233" s="33"/>
      <c r="AR1233" s="33"/>
      <c r="AS1233" s="33"/>
      <c r="AT1233" s="33"/>
      <c r="AU1233" s="33"/>
      <c r="AV1233" s="33"/>
      <c r="AW1233" s="33"/>
      <c r="AX1233" s="33"/>
      <c r="AY1233" s="33"/>
      <c r="AZ1233" s="33"/>
      <c r="BA1233" s="33"/>
      <c r="BB1233" s="33"/>
      <c r="BC1233" s="33"/>
      <c r="BD1233" s="33"/>
      <c r="BE1233" s="33"/>
      <c r="BF1233" s="33"/>
      <c r="BG1233" s="425"/>
      <c r="BH1233" s="425"/>
    </row>
    <row r="1234" spans="1:60" ht="15.75">
      <c r="A1234" s="941" t="s">
        <v>1099</v>
      </c>
      <c r="B1234" s="942"/>
      <c r="C1234" s="942"/>
      <c r="D1234" s="942"/>
      <c r="E1234" s="942"/>
      <c r="F1234" s="1082"/>
      <c r="G1234" s="1083"/>
      <c r="H1234" s="1386"/>
      <c r="I1234" s="1387"/>
      <c r="J1234" s="1387"/>
      <c r="K1234" s="1387"/>
      <c r="L1234" s="1387"/>
      <c r="M1234" s="1387"/>
      <c r="N1234" s="1387"/>
      <c r="O1234" s="1081">
        <f t="shared" si="15"/>
        <v>0</v>
      </c>
      <c r="P1234" s="1081"/>
      <c r="Q1234" s="1081"/>
      <c r="R1234" s="1081"/>
      <c r="S1234" s="1081"/>
      <c r="T1234" s="1081"/>
      <c r="U1234" s="1081"/>
      <c r="V1234" s="1132" t="s">
        <v>1708</v>
      </c>
      <c r="W1234" s="1132"/>
      <c r="X1234" s="31"/>
      <c r="Y1234" s="473" t="s">
        <v>1100</v>
      </c>
      <c r="Z1234" s="31"/>
      <c r="AA1234" s="31"/>
      <c r="AB1234" s="31"/>
      <c r="AC1234" s="31"/>
      <c r="AD1234" s="33"/>
      <c r="AE1234" s="33"/>
      <c r="AF1234" s="33"/>
      <c r="AG1234" s="33"/>
      <c r="AH1234" s="33"/>
      <c r="AI1234" s="33"/>
      <c r="AJ1234" s="33"/>
      <c r="AK1234" s="33"/>
      <c r="AL1234" s="33"/>
      <c r="AM1234" s="33"/>
      <c r="AN1234" s="33"/>
      <c r="AO1234" s="33"/>
      <c r="AP1234" s="33"/>
      <c r="AQ1234" s="33"/>
      <c r="AR1234" s="33"/>
      <c r="AS1234" s="33"/>
      <c r="AT1234" s="33"/>
      <c r="AU1234" s="33"/>
      <c r="AV1234" s="33"/>
      <c r="AW1234" s="33"/>
      <c r="AX1234" s="33"/>
      <c r="AY1234" s="33"/>
      <c r="AZ1234" s="33"/>
      <c r="BA1234" s="33"/>
      <c r="BB1234" s="33"/>
      <c r="BC1234" s="33"/>
      <c r="BD1234" s="33"/>
      <c r="BE1234" s="33"/>
      <c r="BF1234" s="33"/>
      <c r="BG1234" s="425"/>
      <c r="BH1234" s="425"/>
    </row>
    <row r="1235" spans="1:60" s="436" customFormat="1" ht="15.75" thickBot="1">
      <c r="A1235" s="1395" t="s">
        <v>1511</v>
      </c>
      <c r="B1235" s="1396"/>
      <c r="C1235" s="1396"/>
      <c r="D1235" s="1396"/>
      <c r="E1235" s="1396"/>
      <c r="F1235" s="1082"/>
      <c r="G1235" s="1083"/>
      <c r="H1235" s="1386"/>
      <c r="I1235" s="1387"/>
      <c r="J1235" s="1387"/>
      <c r="K1235" s="1387"/>
      <c r="L1235" s="1387"/>
      <c r="M1235" s="1387"/>
      <c r="N1235" s="1387"/>
      <c r="O1235" s="1081">
        <v>0</v>
      </c>
      <c r="P1235" s="1081"/>
      <c r="Q1235" s="1081"/>
      <c r="R1235" s="1081"/>
      <c r="S1235" s="1081"/>
      <c r="T1235" s="1081"/>
      <c r="U1235" s="1081"/>
      <c r="V1235" s="1132" t="s">
        <v>1709</v>
      </c>
      <c r="W1235" s="1132"/>
      <c r="X1235" s="31"/>
      <c r="Y1235" s="546" t="s">
        <v>1540</v>
      </c>
      <c r="Z1235" s="33"/>
      <c r="AA1235" s="33"/>
      <c r="AB1235" s="33"/>
      <c r="AC1235" s="33"/>
      <c r="AD1235" s="33"/>
      <c r="AE1235" s="33"/>
      <c r="AF1235" s="31"/>
      <c r="AG1235" s="31"/>
      <c r="AH1235" s="31"/>
      <c r="AI1235" s="31"/>
      <c r="AJ1235" s="31"/>
      <c r="AK1235" s="31"/>
      <c r="AL1235" s="33"/>
      <c r="AM1235" s="33"/>
      <c r="AN1235" s="33"/>
      <c r="AO1235" s="33"/>
      <c r="AP1235" s="33"/>
      <c r="AQ1235" s="133"/>
      <c r="AR1235" s="31"/>
      <c r="AS1235" s="31"/>
      <c r="AT1235" s="31"/>
      <c r="AU1235" s="33"/>
      <c r="AV1235" s="33"/>
      <c r="AW1235" s="33"/>
      <c r="AX1235" s="33"/>
      <c r="AY1235" s="33"/>
      <c r="AZ1235" s="33"/>
      <c r="BA1235" s="33"/>
      <c r="BB1235" s="33"/>
      <c r="BC1235" s="33"/>
      <c r="BD1235" s="33"/>
      <c r="BE1235" s="33"/>
      <c r="BF1235" s="33"/>
      <c r="BG1235" s="425"/>
      <c r="BH1235" s="425"/>
    </row>
    <row r="1236" spans="1:60" s="436" customFormat="1" ht="15">
      <c r="A1236" s="1084" t="s">
        <v>1512</v>
      </c>
      <c r="B1236" s="1085"/>
      <c r="C1236" s="1085"/>
      <c r="D1236" s="1085"/>
      <c r="E1236" s="1085"/>
      <c r="F1236" s="1082"/>
      <c r="G1236" s="1083"/>
      <c r="H1236" s="1386"/>
      <c r="I1236" s="1387"/>
      <c r="J1236" s="1387"/>
      <c r="K1236" s="1387"/>
      <c r="L1236" s="1387"/>
      <c r="M1236" s="1387"/>
      <c r="N1236" s="1387"/>
      <c r="O1236" s="1081">
        <f>O1024</f>
        <v>0</v>
      </c>
      <c r="P1236" s="1081"/>
      <c r="Q1236" s="1081"/>
      <c r="R1236" s="1081"/>
      <c r="S1236" s="1081"/>
      <c r="T1236" s="1081"/>
      <c r="U1236" s="1081"/>
      <c r="V1236" s="1132" t="s">
        <v>1710</v>
      </c>
      <c r="W1236" s="1132"/>
      <c r="X1236" s="31"/>
      <c r="Y1236" s="546" t="s">
        <v>1541</v>
      </c>
      <c r="Z1236" s="33"/>
      <c r="AA1236" s="33"/>
      <c r="AB1236" s="33"/>
      <c r="AC1236" s="33"/>
      <c r="AD1236" s="33"/>
      <c r="AE1236" s="33"/>
      <c r="AF1236" s="31"/>
      <c r="AG1236" s="31"/>
      <c r="AH1236" s="31"/>
      <c r="AI1236" s="31"/>
      <c r="AJ1236" s="31"/>
      <c r="AK1236" s="31"/>
      <c r="AL1236" s="33"/>
      <c r="AM1236" s="33"/>
      <c r="AN1236" s="33"/>
      <c r="AO1236" s="33"/>
      <c r="AP1236" s="33"/>
      <c r="AQ1236" s="133"/>
      <c r="AR1236" s="31"/>
      <c r="AS1236" s="31"/>
      <c r="AT1236" s="31"/>
      <c r="AU1236" s="33"/>
      <c r="AV1236" s="33"/>
      <c r="AW1236" s="33"/>
      <c r="AX1236" s="33"/>
      <c r="AY1236" s="33"/>
      <c r="AZ1236" s="33"/>
      <c r="BA1236" s="33"/>
      <c r="BB1236" s="33"/>
      <c r="BC1236" s="33"/>
      <c r="BD1236" s="33"/>
      <c r="BE1236" s="33"/>
      <c r="BF1236" s="33"/>
      <c r="BG1236" s="425"/>
      <c r="BH1236" s="425"/>
    </row>
    <row r="1237" spans="1:60" s="436" customFormat="1" ht="15">
      <c r="A1237" s="941" t="s">
        <v>146</v>
      </c>
      <c r="B1237" s="942"/>
      <c r="C1237" s="942"/>
      <c r="D1237" s="942"/>
      <c r="E1237" s="942"/>
      <c r="F1237" s="1082"/>
      <c r="G1237" s="1083"/>
      <c r="H1237" s="1386"/>
      <c r="I1237" s="1387"/>
      <c r="J1237" s="1387"/>
      <c r="K1237" s="1387"/>
      <c r="L1237" s="1387"/>
      <c r="M1237" s="1387"/>
      <c r="N1237" s="1387"/>
      <c r="O1237" s="940">
        <f>O1030</f>
        <v>0</v>
      </c>
      <c r="P1237" s="940"/>
      <c r="Q1237" s="940"/>
      <c r="R1237" s="940"/>
      <c r="S1237" s="940"/>
      <c r="T1237" s="940"/>
      <c r="U1237" s="940"/>
      <c r="V1237" s="1132" t="s">
        <v>1711</v>
      </c>
      <c r="W1237" s="1132"/>
      <c r="X1237" s="31"/>
      <c r="Y1237" s="471" t="s">
        <v>1111</v>
      </c>
      <c r="Z1237" s="33"/>
      <c r="AA1237" s="33"/>
      <c r="AB1237" s="33"/>
      <c r="AC1237" s="33"/>
      <c r="AD1237" s="33"/>
      <c r="AE1237" s="33"/>
      <c r="AF1237" s="31"/>
      <c r="AG1237" s="31"/>
      <c r="AH1237" s="31"/>
      <c r="AI1237" s="31"/>
      <c r="AJ1237" s="31"/>
      <c r="AK1237" s="31"/>
      <c r="AL1237" s="33"/>
      <c r="AM1237" s="33"/>
      <c r="AN1237" s="33"/>
      <c r="AO1237" s="33"/>
      <c r="AP1237" s="33"/>
      <c r="AQ1237" s="133"/>
      <c r="AR1237" s="31"/>
      <c r="AS1237" s="31"/>
      <c r="AT1237" s="31"/>
      <c r="AU1237" s="33"/>
      <c r="AV1237" s="33"/>
      <c r="AW1237" s="33"/>
      <c r="AX1237" s="33"/>
      <c r="AY1237" s="33"/>
      <c r="AZ1237" s="33"/>
      <c r="BA1237" s="33"/>
      <c r="BB1237" s="33"/>
      <c r="BC1237" s="33"/>
      <c r="BD1237" s="33"/>
      <c r="BE1237" s="33"/>
      <c r="BF1237" s="33"/>
      <c r="BG1237" s="425"/>
      <c r="BH1237" s="425"/>
    </row>
    <row r="1238" spans="1:60" s="436" customFormat="1" ht="15">
      <c r="A1238" s="941" t="s">
        <v>147</v>
      </c>
      <c r="B1238" s="942"/>
      <c r="C1238" s="942"/>
      <c r="D1238" s="942"/>
      <c r="E1238" s="942"/>
      <c r="F1238" s="1082"/>
      <c r="G1238" s="1083"/>
      <c r="H1238" s="1371"/>
      <c r="I1238" s="1372"/>
      <c r="J1238" s="1372"/>
      <c r="K1238" s="1372"/>
      <c r="L1238" s="1372"/>
      <c r="M1238" s="1372"/>
      <c r="N1238" s="1372"/>
      <c r="O1238" s="940">
        <f>O1031</f>
        <v>0</v>
      </c>
      <c r="P1238" s="940"/>
      <c r="Q1238" s="940"/>
      <c r="R1238" s="940"/>
      <c r="S1238" s="940"/>
      <c r="T1238" s="940"/>
      <c r="U1238" s="940"/>
      <c r="V1238" s="1132" t="s">
        <v>1712</v>
      </c>
      <c r="W1238" s="1132"/>
      <c r="X1238" s="31"/>
      <c r="Y1238" s="471" t="s">
        <v>1112</v>
      </c>
      <c r="Z1238" s="33"/>
      <c r="AA1238" s="33"/>
      <c r="AB1238" s="33"/>
      <c r="AC1238" s="33"/>
      <c r="AD1238" s="33"/>
      <c r="AE1238" s="33"/>
      <c r="AF1238" s="31"/>
      <c r="AG1238" s="31"/>
      <c r="AH1238" s="31"/>
      <c r="AI1238" s="31"/>
      <c r="AJ1238" s="31"/>
      <c r="AK1238" s="31"/>
      <c r="AL1238" s="33"/>
      <c r="AM1238" s="33"/>
      <c r="AN1238" s="33"/>
      <c r="AO1238" s="33"/>
      <c r="AP1238" s="33"/>
      <c r="AQ1238" s="133"/>
      <c r="AR1238" s="31"/>
      <c r="AS1238" s="31"/>
      <c r="AT1238" s="31"/>
      <c r="AU1238" s="33"/>
      <c r="AV1238" s="33"/>
      <c r="AW1238" s="33"/>
      <c r="AX1238" s="33"/>
      <c r="AY1238" s="33"/>
      <c r="AZ1238" s="33"/>
      <c r="BA1238" s="33"/>
      <c r="BB1238" s="33"/>
      <c r="BC1238" s="33"/>
      <c r="BD1238" s="33"/>
      <c r="BE1238" s="33"/>
      <c r="BF1238" s="33"/>
      <c r="BG1238" s="425"/>
      <c r="BH1238" s="425"/>
    </row>
    <row r="1239" spans="1:60" s="436" customFormat="1" ht="15">
      <c r="A1239" s="941" t="s">
        <v>969</v>
      </c>
      <c r="B1239" s="942"/>
      <c r="C1239" s="942"/>
      <c r="D1239" s="942"/>
      <c r="E1239" s="942"/>
      <c r="F1239" s="935" t="s">
        <v>1714</v>
      </c>
      <c r="G1239" s="936"/>
      <c r="H1239" s="1081">
        <f t="shared" ref="H1239:H1246" si="16">H1037</f>
        <v>0</v>
      </c>
      <c r="I1239" s="1081"/>
      <c r="J1239" s="1081"/>
      <c r="K1239" s="1081"/>
      <c r="L1239" s="1081"/>
      <c r="M1239" s="1081"/>
      <c r="N1239" s="1081"/>
      <c r="O1239" s="1081">
        <f t="shared" ref="O1239:O1253" si="17">O1037</f>
        <v>0</v>
      </c>
      <c r="P1239" s="1081"/>
      <c r="Q1239" s="1081"/>
      <c r="R1239" s="1081"/>
      <c r="S1239" s="1081"/>
      <c r="T1239" s="1081"/>
      <c r="U1239" s="1081"/>
      <c r="V1239" s="1132" t="s">
        <v>1713</v>
      </c>
      <c r="W1239" s="1132"/>
      <c r="X1239" s="31"/>
      <c r="Y1239" s="471" t="s">
        <v>1118</v>
      </c>
      <c r="Z1239" s="33"/>
      <c r="AA1239" s="33"/>
      <c r="AB1239" s="33"/>
      <c r="AC1239" s="33"/>
      <c r="AD1239" s="33"/>
      <c r="AE1239" s="33"/>
      <c r="AF1239" s="31"/>
      <c r="AG1239" s="31"/>
      <c r="AH1239" s="31"/>
      <c r="AI1239" s="31"/>
      <c r="AJ1239" s="31"/>
      <c r="AK1239" s="31"/>
      <c r="AL1239" s="33"/>
      <c r="AM1239" s="33"/>
      <c r="AN1239" s="33"/>
      <c r="AO1239" s="33"/>
      <c r="AP1239" s="33"/>
      <c r="AQ1239" s="133"/>
      <c r="AR1239" s="31"/>
      <c r="AS1239" s="31"/>
      <c r="AT1239" s="31"/>
      <c r="AU1239" s="33"/>
      <c r="AV1239" s="33"/>
      <c r="AW1239" s="33"/>
      <c r="AX1239" s="33"/>
      <c r="AY1239" s="33"/>
      <c r="AZ1239" s="33"/>
      <c r="BA1239" s="33"/>
      <c r="BB1239" s="33"/>
      <c r="BC1239" s="33"/>
      <c r="BD1239" s="33"/>
      <c r="BE1239" s="33"/>
      <c r="BF1239" s="33"/>
      <c r="BG1239" s="425"/>
      <c r="BH1239" s="425"/>
    </row>
    <row r="1240" spans="1:60" s="436" customFormat="1" ht="15">
      <c r="A1240" s="941" t="s">
        <v>971</v>
      </c>
      <c r="B1240" s="942"/>
      <c r="C1240" s="942"/>
      <c r="D1240" s="942"/>
      <c r="E1240" s="942"/>
      <c r="F1240" s="935" t="s">
        <v>1714</v>
      </c>
      <c r="G1240" s="936"/>
      <c r="H1240" s="1081">
        <f t="shared" si="16"/>
        <v>0</v>
      </c>
      <c r="I1240" s="1081"/>
      <c r="J1240" s="1081"/>
      <c r="K1240" s="1081"/>
      <c r="L1240" s="1081"/>
      <c r="M1240" s="1081"/>
      <c r="N1240" s="1081"/>
      <c r="O1240" s="1081">
        <f t="shared" si="17"/>
        <v>0</v>
      </c>
      <c r="P1240" s="1081"/>
      <c r="Q1240" s="1081"/>
      <c r="R1240" s="1081"/>
      <c r="S1240" s="1081"/>
      <c r="T1240" s="1081"/>
      <c r="U1240" s="1081"/>
      <c r="V1240" s="1132" t="s">
        <v>1713</v>
      </c>
      <c r="W1240" s="1132"/>
      <c r="X1240" s="31"/>
      <c r="Y1240" s="471" t="s">
        <v>1119</v>
      </c>
      <c r="Z1240" s="33"/>
      <c r="AA1240" s="33"/>
      <c r="AB1240" s="33"/>
      <c r="AC1240" s="33"/>
      <c r="AD1240" s="33"/>
      <c r="AE1240" s="33"/>
      <c r="AF1240" s="31"/>
      <c r="AG1240" s="31"/>
      <c r="AH1240" s="31"/>
      <c r="AI1240" s="31"/>
      <c r="AJ1240" s="31"/>
      <c r="AK1240" s="31"/>
      <c r="AL1240" s="33"/>
      <c r="AM1240" s="33"/>
      <c r="AN1240" s="33"/>
      <c r="AO1240" s="33"/>
      <c r="AP1240" s="33"/>
      <c r="AQ1240" s="133"/>
      <c r="AR1240" s="31"/>
      <c r="AS1240" s="31"/>
      <c r="AT1240" s="31"/>
      <c r="AU1240" s="33"/>
      <c r="AV1240" s="33"/>
      <c r="AW1240" s="33"/>
      <c r="AX1240" s="33"/>
      <c r="AY1240" s="33"/>
      <c r="AZ1240" s="33"/>
      <c r="BA1240" s="33"/>
      <c r="BB1240" s="33"/>
      <c r="BC1240" s="33"/>
      <c r="BD1240" s="33"/>
      <c r="BE1240" s="33"/>
      <c r="BF1240" s="33"/>
      <c r="BG1240" s="425"/>
      <c r="BH1240" s="425"/>
    </row>
    <row r="1241" spans="1:60" s="436" customFormat="1" ht="15">
      <c r="A1241" s="941" t="s">
        <v>978</v>
      </c>
      <c r="B1241" s="942"/>
      <c r="C1241" s="942"/>
      <c r="D1241" s="942"/>
      <c r="E1241" s="942"/>
      <c r="F1241" s="935" t="s">
        <v>1714</v>
      </c>
      <c r="G1241" s="936"/>
      <c r="H1241" s="1081">
        <f t="shared" si="16"/>
        <v>0</v>
      </c>
      <c r="I1241" s="1081"/>
      <c r="J1241" s="1081"/>
      <c r="K1241" s="1081"/>
      <c r="L1241" s="1081"/>
      <c r="M1241" s="1081"/>
      <c r="N1241" s="1081"/>
      <c r="O1241" s="1081">
        <f t="shared" si="17"/>
        <v>0</v>
      </c>
      <c r="P1241" s="1081"/>
      <c r="Q1241" s="1081"/>
      <c r="R1241" s="1081"/>
      <c r="S1241" s="1081"/>
      <c r="T1241" s="1081"/>
      <c r="U1241" s="1081"/>
      <c r="V1241" s="1132" t="s">
        <v>1713</v>
      </c>
      <c r="W1241" s="1132"/>
      <c r="X1241" s="31"/>
      <c r="Y1241" s="471" t="s">
        <v>1120</v>
      </c>
      <c r="Z1241" s="33"/>
      <c r="AA1241" s="33"/>
      <c r="AB1241" s="33"/>
      <c r="AC1241" s="33"/>
      <c r="AD1241" s="33"/>
      <c r="AE1241" s="33"/>
      <c r="AF1241" s="31"/>
      <c r="AG1241" s="31"/>
      <c r="AH1241" s="31"/>
      <c r="AI1241" s="31"/>
      <c r="AJ1241" s="31"/>
      <c r="AK1241" s="31"/>
      <c r="AL1241" s="33"/>
      <c r="AM1241" s="33"/>
      <c r="AN1241" s="33"/>
      <c r="AO1241" s="33"/>
      <c r="AP1241" s="33"/>
      <c r="AQ1241" s="133"/>
      <c r="AR1241" s="31"/>
      <c r="AS1241" s="31"/>
      <c r="AT1241" s="31"/>
      <c r="AU1241" s="33"/>
      <c r="AV1241" s="33"/>
      <c r="AW1241" s="33"/>
      <c r="AX1241" s="33"/>
      <c r="AY1241" s="33"/>
      <c r="AZ1241" s="33"/>
      <c r="BA1241" s="33"/>
      <c r="BB1241" s="33"/>
      <c r="BC1241" s="33"/>
      <c r="BD1241" s="33"/>
      <c r="BE1241" s="33"/>
      <c r="BF1241" s="33"/>
      <c r="BG1241" s="425"/>
      <c r="BH1241" s="425"/>
    </row>
    <row r="1242" spans="1:60" s="436" customFormat="1" ht="15">
      <c r="A1242" s="941" t="s">
        <v>1121</v>
      </c>
      <c r="B1242" s="942"/>
      <c r="C1242" s="942"/>
      <c r="D1242" s="942"/>
      <c r="E1242" s="942"/>
      <c r="F1242" s="935" t="s">
        <v>1714</v>
      </c>
      <c r="G1242" s="936"/>
      <c r="H1242" s="1081">
        <f t="shared" si="16"/>
        <v>0</v>
      </c>
      <c r="I1242" s="1081"/>
      <c r="J1242" s="1081"/>
      <c r="K1242" s="1081"/>
      <c r="L1242" s="1081"/>
      <c r="M1242" s="1081"/>
      <c r="N1242" s="1081"/>
      <c r="O1242" s="1081">
        <f t="shared" si="17"/>
        <v>0</v>
      </c>
      <c r="P1242" s="1081"/>
      <c r="Q1242" s="1081"/>
      <c r="R1242" s="1081"/>
      <c r="S1242" s="1081"/>
      <c r="T1242" s="1081"/>
      <c r="U1242" s="1081"/>
      <c r="V1242" s="1132" t="s">
        <v>1713</v>
      </c>
      <c r="W1242" s="1132"/>
      <c r="X1242" s="31"/>
      <c r="Y1242" s="471" t="s">
        <v>1122</v>
      </c>
      <c r="Z1242" s="33"/>
      <c r="AA1242" s="33"/>
      <c r="AB1242" s="33"/>
      <c r="AC1242" s="33"/>
      <c r="AD1242" s="33"/>
      <c r="AE1242" s="33"/>
      <c r="AF1242" s="31"/>
      <c r="AG1242" s="31"/>
      <c r="AH1242" s="31"/>
      <c r="AI1242" s="31"/>
      <c r="AJ1242" s="31"/>
      <c r="AK1242" s="31"/>
      <c r="AL1242" s="33"/>
      <c r="AM1242" s="33"/>
      <c r="AN1242" s="33"/>
      <c r="AO1242" s="33"/>
      <c r="AP1242" s="33"/>
      <c r="AQ1242" s="133"/>
      <c r="AR1242" s="31"/>
      <c r="AS1242" s="31"/>
      <c r="AT1242" s="31"/>
      <c r="AU1242" s="33"/>
      <c r="AV1242" s="33"/>
      <c r="AW1242" s="33"/>
      <c r="AX1242" s="33"/>
      <c r="AY1242" s="33"/>
      <c r="AZ1242" s="33"/>
      <c r="BA1242" s="33"/>
      <c r="BB1242" s="33"/>
      <c r="BC1242" s="33"/>
      <c r="BD1242" s="33"/>
      <c r="BE1242" s="33"/>
      <c r="BF1242" s="33"/>
      <c r="BG1242" s="425"/>
      <c r="BH1242" s="425"/>
    </row>
    <row r="1243" spans="1:60" s="436" customFormat="1" ht="15">
      <c r="A1243" s="941" t="s">
        <v>1123</v>
      </c>
      <c r="B1243" s="942"/>
      <c r="C1243" s="942"/>
      <c r="D1243" s="942"/>
      <c r="E1243" s="942"/>
      <c r="F1243" s="935" t="s">
        <v>1714</v>
      </c>
      <c r="G1243" s="936"/>
      <c r="H1243" s="1081">
        <f t="shared" si="16"/>
        <v>0</v>
      </c>
      <c r="I1243" s="1081"/>
      <c r="J1243" s="1081"/>
      <c r="K1243" s="1081"/>
      <c r="L1243" s="1081"/>
      <c r="M1243" s="1081"/>
      <c r="N1243" s="1081"/>
      <c r="O1243" s="1081">
        <f t="shared" si="17"/>
        <v>0</v>
      </c>
      <c r="P1243" s="1081"/>
      <c r="Q1243" s="1081"/>
      <c r="R1243" s="1081"/>
      <c r="S1243" s="1081"/>
      <c r="T1243" s="1081"/>
      <c r="U1243" s="1081"/>
      <c r="V1243" s="1132" t="s">
        <v>1713</v>
      </c>
      <c r="W1243" s="1132"/>
      <c r="X1243" s="31"/>
      <c r="Y1243" s="471" t="s">
        <v>1124</v>
      </c>
      <c r="Z1243" s="33"/>
      <c r="AA1243" s="33"/>
      <c r="AB1243" s="33"/>
      <c r="AC1243" s="33"/>
      <c r="AD1243" s="33"/>
      <c r="AE1243" s="33"/>
      <c r="AF1243" s="31"/>
      <c r="AG1243" s="31"/>
      <c r="AH1243" s="31"/>
      <c r="AI1243" s="31"/>
      <c r="AJ1243" s="31"/>
      <c r="AK1243" s="31"/>
      <c r="AL1243" s="33"/>
      <c r="AM1243" s="33"/>
      <c r="AN1243" s="33"/>
      <c r="AO1243" s="33"/>
      <c r="AP1243" s="33"/>
      <c r="AQ1243" s="133"/>
      <c r="AR1243" s="31"/>
      <c r="AS1243" s="31"/>
      <c r="AT1243" s="31"/>
      <c r="AU1243" s="33"/>
      <c r="AV1243" s="33"/>
      <c r="AW1243" s="33"/>
      <c r="AX1243" s="33"/>
      <c r="AY1243" s="33"/>
      <c r="AZ1243" s="33"/>
      <c r="BA1243" s="33"/>
      <c r="BB1243" s="33"/>
      <c r="BC1243" s="33"/>
      <c r="BD1243" s="33"/>
      <c r="BE1243" s="33"/>
      <c r="BF1243" s="33"/>
      <c r="BG1243" s="425"/>
      <c r="BH1243" s="425"/>
    </row>
    <row r="1244" spans="1:60" s="436" customFormat="1" ht="15">
      <c r="A1244" s="941" t="s">
        <v>980</v>
      </c>
      <c r="B1244" s="942"/>
      <c r="C1244" s="942"/>
      <c r="D1244" s="942"/>
      <c r="E1244" s="942"/>
      <c r="F1244" s="935" t="s">
        <v>1714</v>
      </c>
      <c r="G1244" s="936"/>
      <c r="H1244" s="1081">
        <f t="shared" si="16"/>
        <v>0</v>
      </c>
      <c r="I1244" s="1081"/>
      <c r="J1244" s="1081"/>
      <c r="K1244" s="1081"/>
      <c r="L1244" s="1081"/>
      <c r="M1244" s="1081"/>
      <c r="N1244" s="1081"/>
      <c r="O1244" s="1081">
        <f t="shared" si="17"/>
        <v>0</v>
      </c>
      <c r="P1244" s="1081"/>
      <c r="Q1244" s="1081"/>
      <c r="R1244" s="1081"/>
      <c r="S1244" s="1081"/>
      <c r="T1244" s="1081"/>
      <c r="U1244" s="1081"/>
      <c r="V1244" s="1132" t="s">
        <v>1708</v>
      </c>
      <c r="W1244" s="1132"/>
      <c r="X1244" s="31"/>
      <c r="Y1244" s="471" t="s">
        <v>1125</v>
      </c>
      <c r="Z1244" s="33"/>
      <c r="AA1244" s="33"/>
      <c r="AB1244" s="33"/>
      <c r="AC1244" s="33"/>
      <c r="AD1244" s="33"/>
      <c r="AE1244" s="33"/>
      <c r="AF1244" s="31"/>
      <c r="AG1244" s="31"/>
      <c r="AH1244" s="31"/>
      <c r="AI1244" s="31"/>
      <c r="AJ1244" s="31"/>
      <c r="AK1244" s="31"/>
      <c r="AL1244" s="33"/>
      <c r="AM1244" s="33"/>
      <c r="AN1244" s="33"/>
      <c r="AO1244" s="33"/>
      <c r="AP1244" s="33"/>
      <c r="AQ1244" s="133"/>
      <c r="AR1244" s="31"/>
      <c r="AS1244" s="31"/>
      <c r="AT1244" s="31"/>
      <c r="AU1244" s="33"/>
      <c r="AV1244" s="33"/>
      <c r="AW1244" s="33"/>
      <c r="AX1244" s="33"/>
      <c r="AY1244" s="33"/>
      <c r="AZ1244" s="33"/>
      <c r="BA1244" s="33"/>
      <c r="BB1244" s="33"/>
      <c r="BC1244" s="33"/>
      <c r="BD1244" s="33"/>
      <c r="BE1244" s="33"/>
      <c r="BF1244" s="33"/>
      <c r="BG1244" s="425"/>
      <c r="BH1244" s="425"/>
    </row>
    <row r="1245" spans="1:60" s="436" customFormat="1" ht="15">
      <c r="A1245" s="941" t="s">
        <v>981</v>
      </c>
      <c r="B1245" s="942"/>
      <c r="C1245" s="942"/>
      <c r="D1245" s="942"/>
      <c r="E1245" s="942"/>
      <c r="F1245" s="935" t="s">
        <v>1714</v>
      </c>
      <c r="G1245" s="936"/>
      <c r="H1245" s="1081">
        <f t="shared" si="16"/>
        <v>0</v>
      </c>
      <c r="I1245" s="1081"/>
      <c r="J1245" s="1081"/>
      <c r="K1245" s="1081"/>
      <c r="L1245" s="1081"/>
      <c r="M1245" s="1081"/>
      <c r="N1245" s="1081"/>
      <c r="O1245" s="1081">
        <f t="shared" si="17"/>
        <v>0</v>
      </c>
      <c r="P1245" s="1081"/>
      <c r="Q1245" s="1081"/>
      <c r="R1245" s="1081"/>
      <c r="S1245" s="1081"/>
      <c r="T1245" s="1081"/>
      <c r="U1245" s="1081"/>
      <c r="V1245" s="1132" t="s">
        <v>1708</v>
      </c>
      <c r="W1245" s="1132"/>
      <c r="X1245" s="31"/>
      <c r="Y1245" s="471" t="s">
        <v>1126</v>
      </c>
      <c r="Z1245" s="33"/>
      <c r="AA1245" s="33"/>
      <c r="AB1245" s="33"/>
      <c r="AC1245" s="33"/>
      <c r="AD1245" s="33"/>
      <c r="AE1245" s="33"/>
      <c r="AF1245" s="31"/>
      <c r="AG1245" s="31"/>
      <c r="AH1245" s="31"/>
      <c r="AI1245" s="31"/>
      <c r="AJ1245" s="31"/>
      <c r="AK1245" s="31"/>
      <c r="AL1245" s="33"/>
      <c r="AM1245" s="33"/>
      <c r="AN1245" s="33"/>
      <c r="AO1245" s="33"/>
      <c r="AP1245" s="33"/>
      <c r="AQ1245" s="133"/>
      <c r="AR1245" s="31"/>
      <c r="AS1245" s="31"/>
      <c r="AT1245" s="31"/>
      <c r="AU1245" s="33"/>
      <c r="AV1245" s="33"/>
      <c r="AW1245" s="33"/>
      <c r="AX1245" s="33"/>
      <c r="AY1245" s="33"/>
      <c r="AZ1245" s="33"/>
      <c r="BA1245" s="33"/>
      <c r="BB1245" s="33"/>
      <c r="BC1245" s="33"/>
      <c r="BD1245" s="33"/>
      <c r="BE1245" s="33"/>
      <c r="BF1245" s="33"/>
      <c r="BG1245" s="425"/>
      <c r="BH1245" s="425"/>
    </row>
    <row r="1246" spans="1:60" s="436" customFormat="1" ht="15">
      <c r="A1246" s="941" t="s">
        <v>982</v>
      </c>
      <c r="B1246" s="942"/>
      <c r="C1246" s="942"/>
      <c r="D1246" s="942"/>
      <c r="E1246" s="942"/>
      <c r="F1246" s="935" t="s">
        <v>1714</v>
      </c>
      <c r="G1246" s="936"/>
      <c r="H1246" s="1081">
        <f t="shared" si="16"/>
        <v>0</v>
      </c>
      <c r="I1246" s="1081"/>
      <c r="J1246" s="1081"/>
      <c r="K1246" s="1081"/>
      <c r="L1246" s="1081"/>
      <c r="M1246" s="1081"/>
      <c r="N1246" s="1081"/>
      <c r="O1246" s="1081">
        <f t="shared" si="17"/>
        <v>0</v>
      </c>
      <c r="P1246" s="1081"/>
      <c r="Q1246" s="1081"/>
      <c r="R1246" s="1081"/>
      <c r="S1246" s="1081"/>
      <c r="T1246" s="1081"/>
      <c r="U1246" s="1081"/>
      <c r="V1246" s="1132" t="s">
        <v>1708</v>
      </c>
      <c r="W1246" s="1132"/>
      <c r="X1246" s="31"/>
      <c r="Y1246" s="471" t="s">
        <v>1127</v>
      </c>
      <c r="Z1246" s="33"/>
      <c r="AA1246" s="33"/>
      <c r="AB1246" s="33"/>
      <c r="AC1246" s="33"/>
      <c r="AD1246" s="33"/>
      <c r="AE1246" s="33"/>
      <c r="AF1246" s="31"/>
      <c r="AG1246" s="31"/>
      <c r="AH1246" s="31"/>
      <c r="AI1246" s="31"/>
      <c r="AJ1246" s="31"/>
      <c r="AK1246" s="31"/>
      <c r="AL1246" s="33"/>
      <c r="AM1246" s="33"/>
      <c r="AN1246" s="33"/>
      <c r="AO1246" s="33"/>
      <c r="AP1246" s="33"/>
      <c r="AQ1246" s="133"/>
      <c r="AR1246" s="31"/>
      <c r="AS1246" s="31"/>
      <c r="AT1246" s="31"/>
      <c r="AU1246" s="33"/>
      <c r="AV1246" s="33"/>
      <c r="AW1246" s="33"/>
      <c r="AX1246" s="33"/>
      <c r="AY1246" s="33"/>
      <c r="AZ1246" s="33"/>
      <c r="BA1246" s="33"/>
      <c r="BB1246" s="33"/>
      <c r="BC1246" s="33"/>
      <c r="BD1246" s="33"/>
      <c r="BE1246" s="33"/>
      <c r="BF1246" s="33"/>
      <c r="BG1246" s="425"/>
      <c r="BH1246" s="425"/>
    </row>
    <row r="1247" spans="1:60" s="436" customFormat="1" ht="15">
      <c r="A1247" s="941" t="s">
        <v>1136</v>
      </c>
      <c r="B1247" s="942"/>
      <c r="C1247" s="942"/>
      <c r="D1247" s="942"/>
      <c r="E1247" s="942"/>
      <c r="F1247" s="1093"/>
      <c r="G1247" s="1094"/>
      <c r="H1247" s="1830"/>
      <c r="I1247" s="1831"/>
      <c r="J1247" s="1831"/>
      <c r="K1247" s="1831"/>
      <c r="L1247" s="1831"/>
      <c r="M1247" s="1831"/>
      <c r="N1247" s="1831"/>
      <c r="O1247" s="1081">
        <f t="shared" si="17"/>
        <v>0</v>
      </c>
      <c r="P1247" s="1081"/>
      <c r="Q1247" s="1081"/>
      <c r="R1247" s="1081"/>
      <c r="S1247" s="1081"/>
      <c r="T1247" s="1081"/>
      <c r="U1247" s="1081"/>
      <c r="V1247" s="1132" t="s">
        <v>1708</v>
      </c>
      <c r="W1247" s="1132"/>
      <c r="X1247" s="31"/>
      <c r="Y1247" s="471" t="s">
        <v>1137</v>
      </c>
      <c r="Z1247" s="33"/>
      <c r="AA1247" s="33"/>
      <c r="AB1247" s="33"/>
      <c r="AC1247" s="33"/>
      <c r="AD1247" s="33"/>
      <c r="AE1247" s="33"/>
      <c r="AF1247" s="31"/>
      <c r="AG1247" s="31"/>
      <c r="AH1247" s="31"/>
      <c r="AI1247" s="31"/>
      <c r="AJ1247" s="31"/>
      <c r="AK1247" s="31"/>
      <c r="AL1247" s="33"/>
      <c r="AM1247" s="33"/>
      <c r="AN1247" s="33"/>
      <c r="AO1247" s="33"/>
      <c r="AP1247" s="33"/>
      <c r="AQ1247" s="133"/>
      <c r="AR1247" s="31"/>
      <c r="AS1247" s="31"/>
      <c r="AT1247" s="31"/>
      <c r="AU1247" s="33"/>
      <c r="AV1247" s="33"/>
      <c r="AW1247" s="33"/>
      <c r="AX1247" s="33"/>
      <c r="AY1247" s="33"/>
      <c r="AZ1247" s="33"/>
      <c r="BA1247" s="33"/>
      <c r="BB1247" s="33"/>
      <c r="BC1247" s="33"/>
      <c r="BD1247" s="33"/>
      <c r="BE1247" s="33"/>
      <c r="BF1247" s="33"/>
      <c r="BG1247" s="425"/>
      <c r="BH1247" s="425"/>
    </row>
    <row r="1248" spans="1:60" s="436" customFormat="1" ht="15">
      <c r="A1248" s="941" t="s">
        <v>996</v>
      </c>
      <c r="B1248" s="942"/>
      <c r="C1248" s="942"/>
      <c r="D1248" s="942"/>
      <c r="E1248" s="942"/>
      <c r="F1248" s="1093"/>
      <c r="G1248" s="1094"/>
      <c r="H1248" s="1818"/>
      <c r="I1248" s="1819"/>
      <c r="J1248" s="1819"/>
      <c r="K1248" s="1819"/>
      <c r="L1248" s="1819"/>
      <c r="M1248" s="1819"/>
      <c r="N1248" s="1819"/>
      <c r="O1248" s="1081">
        <f t="shared" si="17"/>
        <v>0</v>
      </c>
      <c r="P1248" s="1081"/>
      <c r="Q1248" s="1081"/>
      <c r="R1248" s="1081"/>
      <c r="S1248" s="1081"/>
      <c r="T1248" s="1081"/>
      <c r="U1248" s="1081"/>
      <c r="V1248" s="1132" t="s">
        <v>1715</v>
      </c>
      <c r="W1248" s="1132"/>
      <c r="X1248" s="31"/>
      <c r="Y1248" s="471" t="s">
        <v>1143</v>
      </c>
      <c r="Z1248" s="31"/>
      <c r="AA1248" s="31"/>
      <c r="AB1248" s="31"/>
      <c r="AC1248" s="31"/>
      <c r="AD1248" s="31"/>
      <c r="AE1248" s="133"/>
      <c r="AF1248" s="31"/>
      <c r="AG1248" s="31"/>
      <c r="AH1248" s="31"/>
      <c r="AI1248" s="31"/>
      <c r="AJ1248" s="31"/>
      <c r="AK1248" s="31"/>
      <c r="AL1248" s="33"/>
      <c r="AM1248" s="33"/>
      <c r="AN1248" s="33"/>
      <c r="AO1248" s="33"/>
      <c r="AP1248" s="33"/>
      <c r="AQ1248" s="31"/>
      <c r="AR1248" s="31"/>
      <c r="AS1248" s="31"/>
      <c r="AT1248" s="31"/>
      <c r="AU1248" s="33"/>
      <c r="AV1248" s="33"/>
      <c r="AW1248" s="33"/>
      <c r="AX1248" s="33"/>
      <c r="AY1248" s="33"/>
      <c r="AZ1248" s="33"/>
      <c r="BA1248" s="33"/>
      <c r="BB1248" s="33"/>
      <c r="BC1248" s="33"/>
      <c r="BD1248" s="33"/>
      <c r="BE1248" s="33"/>
      <c r="BF1248" s="33"/>
      <c r="BG1248" s="425"/>
      <c r="BH1248" s="425"/>
    </row>
    <row r="1249" spans="1:60" s="436" customFormat="1" ht="15">
      <c r="A1249" s="941" t="s">
        <v>313</v>
      </c>
      <c r="B1249" s="942"/>
      <c r="C1249" s="942"/>
      <c r="D1249" s="942"/>
      <c r="E1249" s="942"/>
      <c r="F1249" s="1093"/>
      <c r="G1249" s="1094"/>
      <c r="H1249" s="1818"/>
      <c r="I1249" s="1819"/>
      <c r="J1249" s="1819"/>
      <c r="K1249" s="1819"/>
      <c r="L1249" s="1819"/>
      <c r="M1249" s="1819"/>
      <c r="N1249" s="1819"/>
      <c r="O1249" s="1081">
        <v>0</v>
      </c>
      <c r="P1249" s="1081"/>
      <c r="Q1249" s="1081"/>
      <c r="R1249" s="1081"/>
      <c r="S1249" s="1081"/>
      <c r="T1249" s="1081"/>
      <c r="U1249" s="1081"/>
      <c r="V1249" s="1132" t="s">
        <v>1715</v>
      </c>
      <c r="W1249" s="1132"/>
      <c r="X1249" s="31"/>
      <c r="Y1249" s="471" t="s">
        <v>1144</v>
      </c>
      <c r="Z1249" s="31"/>
      <c r="AA1249" s="31"/>
      <c r="AB1249" s="31"/>
      <c r="AC1249" s="31"/>
      <c r="AD1249" s="31"/>
      <c r="AE1249" s="133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1"/>
      <c r="AP1249" s="31"/>
      <c r="AQ1249" s="31"/>
      <c r="AR1249" s="31"/>
      <c r="AS1249" s="31"/>
      <c r="AT1249" s="31"/>
      <c r="AU1249" s="33"/>
      <c r="AV1249" s="33"/>
      <c r="AW1249" s="33"/>
      <c r="AX1249" s="33"/>
      <c r="AY1249" s="33"/>
      <c r="AZ1249" s="33"/>
      <c r="BA1249" s="33"/>
      <c r="BB1249" s="33"/>
      <c r="BC1249" s="33"/>
      <c r="BD1249" s="33"/>
      <c r="BE1249" s="33"/>
      <c r="BF1249" s="33"/>
      <c r="BG1249" s="425"/>
      <c r="BH1249" s="425"/>
    </row>
    <row r="1250" spans="1:60" s="436" customFormat="1" ht="15">
      <c r="A1250" s="941" t="s">
        <v>314</v>
      </c>
      <c r="B1250" s="942"/>
      <c r="C1250" s="942"/>
      <c r="D1250" s="942"/>
      <c r="E1250" s="942"/>
      <c r="F1250" s="1093"/>
      <c r="G1250" s="1094"/>
      <c r="H1250" s="1818"/>
      <c r="I1250" s="1819"/>
      <c r="J1250" s="1819"/>
      <c r="K1250" s="1819"/>
      <c r="L1250" s="1819"/>
      <c r="M1250" s="1819"/>
      <c r="N1250" s="1819"/>
      <c r="O1250" s="1081">
        <f t="shared" si="17"/>
        <v>0</v>
      </c>
      <c r="P1250" s="1081"/>
      <c r="Q1250" s="1081"/>
      <c r="R1250" s="1081"/>
      <c r="S1250" s="1081"/>
      <c r="T1250" s="1081"/>
      <c r="U1250" s="1081"/>
      <c r="V1250" s="1132" t="s">
        <v>1715</v>
      </c>
      <c r="W1250" s="1132"/>
      <c r="X1250" s="31"/>
      <c r="Y1250" s="471" t="s">
        <v>1145</v>
      </c>
      <c r="Z1250" s="31"/>
      <c r="AA1250" s="31"/>
      <c r="AB1250" s="31"/>
      <c r="AC1250" s="31"/>
      <c r="AD1250" s="31"/>
      <c r="AE1250" s="133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1"/>
      <c r="AP1250" s="31"/>
      <c r="AQ1250" s="31"/>
      <c r="AR1250" s="31"/>
      <c r="AS1250" s="31"/>
      <c r="AT1250" s="31"/>
      <c r="AU1250" s="33"/>
      <c r="AV1250" s="33"/>
      <c r="AW1250" s="33"/>
      <c r="AX1250" s="33"/>
      <c r="AY1250" s="33"/>
      <c r="AZ1250" s="33"/>
      <c r="BA1250" s="33"/>
      <c r="BB1250" s="33"/>
      <c r="BC1250" s="33"/>
      <c r="BD1250" s="33"/>
      <c r="BE1250" s="33"/>
      <c r="BF1250" s="33"/>
      <c r="BG1250" s="425"/>
      <c r="BH1250" s="425"/>
    </row>
    <row r="1251" spans="1:60" s="436" customFormat="1" ht="15">
      <c r="A1251" s="941" t="s">
        <v>315</v>
      </c>
      <c r="B1251" s="942"/>
      <c r="C1251" s="942"/>
      <c r="D1251" s="942"/>
      <c r="E1251" s="942"/>
      <c r="F1251" s="1093"/>
      <c r="G1251" s="1094"/>
      <c r="H1251" s="1818"/>
      <c r="I1251" s="1819"/>
      <c r="J1251" s="1819"/>
      <c r="K1251" s="1819"/>
      <c r="L1251" s="1819"/>
      <c r="M1251" s="1819"/>
      <c r="N1251" s="1819"/>
      <c r="O1251" s="1081">
        <f t="shared" si="17"/>
        <v>0</v>
      </c>
      <c r="P1251" s="1081"/>
      <c r="Q1251" s="1081"/>
      <c r="R1251" s="1081"/>
      <c r="S1251" s="1081"/>
      <c r="T1251" s="1081"/>
      <c r="U1251" s="1081"/>
      <c r="V1251" s="1132" t="s">
        <v>1715</v>
      </c>
      <c r="W1251" s="1132"/>
      <c r="X1251" s="31"/>
      <c r="Y1251" s="471" t="s">
        <v>1146</v>
      </c>
      <c r="Z1251" s="31"/>
      <c r="AA1251" s="31"/>
      <c r="AB1251" s="31"/>
      <c r="AC1251" s="31"/>
      <c r="AD1251" s="31"/>
      <c r="AE1251" s="133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1"/>
      <c r="AP1251" s="31"/>
      <c r="AQ1251" s="31"/>
      <c r="AR1251" s="31"/>
      <c r="AS1251" s="31"/>
      <c r="AT1251" s="31"/>
      <c r="AU1251" s="33"/>
      <c r="AV1251" s="33"/>
      <c r="AW1251" s="33"/>
      <c r="AX1251" s="33"/>
      <c r="AY1251" s="33"/>
      <c r="AZ1251" s="33"/>
      <c r="BA1251" s="33"/>
      <c r="BB1251" s="33"/>
      <c r="BC1251" s="33"/>
      <c r="BD1251" s="33"/>
      <c r="BE1251" s="33"/>
      <c r="BF1251" s="33"/>
      <c r="BG1251" s="425"/>
      <c r="BH1251" s="425"/>
    </row>
    <row r="1252" spans="1:60" s="436" customFormat="1" ht="15">
      <c r="A1252" s="941" t="s">
        <v>316</v>
      </c>
      <c r="B1252" s="942"/>
      <c r="C1252" s="942"/>
      <c r="D1252" s="942"/>
      <c r="E1252" s="942"/>
      <c r="F1252" s="1093"/>
      <c r="G1252" s="1094"/>
      <c r="H1252" s="1818"/>
      <c r="I1252" s="1819"/>
      <c r="J1252" s="1819"/>
      <c r="K1252" s="1819"/>
      <c r="L1252" s="1819"/>
      <c r="M1252" s="1819"/>
      <c r="N1252" s="1819"/>
      <c r="O1252" s="1081">
        <f t="shared" si="17"/>
        <v>0</v>
      </c>
      <c r="P1252" s="1081"/>
      <c r="Q1252" s="1081"/>
      <c r="R1252" s="1081"/>
      <c r="S1252" s="1081"/>
      <c r="T1252" s="1081"/>
      <c r="U1252" s="1081"/>
      <c r="V1252" s="1132" t="s">
        <v>1715</v>
      </c>
      <c r="W1252" s="1132"/>
      <c r="X1252" s="31"/>
      <c r="Y1252" s="471" t="s">
        <v>1147</v>
      </c>
      <c r="Z1252" s="31"/>
      <c r="AA1252" s="31"/>
      <c r="AB1252" s="31"/>
      <c r="AC1252" s="31"/>
      <c r="AD1252" s="31"/>
      <c r="AE1252" s="133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1"/>
      <c r="AP1252" s="31"/>
      <c r="AQ1252" s="31"/>
      <c r="AR1252" s="31"/>
      <c r="AS1252" s="31"/>
      <c r="AT1252" s="31"/>
      <c r="AU1252" s="33"/>
      <c r="AV1252" s="33"/>
      <c r="AW1252" s="33"/>
      <c r="AX1252" s="33"/>
      <c r="AY1252" s="33"/>
      <c r="AZ1252" s="33"/>
      <c r="BA1252" s="33"/>
      <c r="BB1252" s="33"/>
      <c r="BC1252" s="33"/>
      <c r="BD1252" s="33"/>
      <c r="BE1252" s="33"/>
      <c r="BF1252" s="33"/>
      <c r="BG1252" s="425"/>
      <c r="BH1252" s="425"/>
    </row>
    <row r="1253" spans="1:60" s="436" customFormat="1" ht="15">
      <c r="A1253" s="941" t="s">
        <v>317</v>
      </c>
      <c r="B1253" s="942"/>
      <c r="C1253" s="942"/>
      <c r="D1253" s="942"/>
      <c r="E1253" s="942"/>
      <c r="F1253" s="1093"/>
      <c r="G1253" s="1094"/>
      <c r="H1253" s="1824"/>
      <c r="I1253" s="1825"/>
      <c r="J1253" s="1825"/>
      <c r="K1253" s="1825"/>
      <c r="L1253" s="1825"/>
      <c r="M1253" s="1825"/>
      <c r="N1253" s="1825"/>
      <c r="O1253" s="1081">
        <f t="shared" si="17"/>
        <v>0</v>
      </c>
      <c r="P1253" s="1081"/>
      <c r="Q1253" s="1081"/>
      <c r="R1253" s="1081"/>
      <c r="S1253" s="1081"/>
      <c r="T1253" s="1081"/>
      <c r="U1253" s="1081"/>
      <c r="V1253" s="1132" t="s">
        <v>1715</v>
      </c>
      <c r="W1253" s="1132"/>
      <c r="X1253" s="31"/>
      <c r="Y1253" s="471" t="s">
        <v>1148</v>
      </c>
      <c r="Z1253" s="31"/>
      <c r="AA1253" s="31"/>
      <c r="AB1253" s="31"/>
      <c r="AC1253" s="31"/>
      <c r="AD1253" s="31"/>
      <c r="AE1253" s="133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3"/>
      <c r="AV1253" s="33"/>
      <c r="AW1253" s="33"/>
      <c r="AX1253" s="33"/>
      <c r="AY1253" s="33"/>
      <c r="AZ1253" s="33"/>
      <c r="BA1253" s="33"/>
      <c r="BB1253" s="33"/>
      <c r="BC1253" s="33"/>
      <c r="BD1253" s="33"/>
      <c r="BE1253" s="33"/>
      <c r="BF1253" s="33"/>
      <c r="BG1253" s="425"/>
      <c r="BH1253" s="425"/>
    </row>
    <row r="1254" spans="1:60" s="436" customFormat="1" ht="15">
      <c r="A1254" s="941" t="s">
        <v>369</v>
      </c>
      <c r="B1254" s="942"/>
      <c r="C1254" s="942"/>
      <c r="D1254" s="942"/>
      <c r="E1254" s="942"/>
      <c r="F1254" s="935" t="s">
        <v>1719</v>
      </c>
      <c r="G1254" s="936"/>
      <c r="H1254" s="1081">
        <f>H1052</f>
        <v>0</v>
      </c>
      <c r="I1254" s="1081"/>
      <c r="J1254" s="1081"/>
      <c r="K1254" s="1081"/>
      <c r="L1254" s="1081"/>
      <c r="M1254" s="1081"/>
      <c r="N1254" s="1081"/>
      <c r="O1254" s="1813"/>
      <c r="P1254" s="1813"/>
      <c r="Q1254" s="1813"/>
      <c r="R1254" s="1813"/>
      <c r="S1254" s="1813"/>
      <c r="T1254" s="1813"/>
      <c r="U1254" s="1813"/>
      <c r="V1254" s="851"/>
      <c r="W1254" s="857"/>
      <c r="X1254" s="31"/>
      <c r="Y1254" s="471" t="s">
        <v>1149</v>
      </c>
      <c r="Z1254" s="31"/>
      <c r="AA1254" s="31"/>
      <c r="AB1254" s="31"/>
      <c r="AC1254" s="31"/>
      <c r="AD1254" s="31"/>
      <c r="AE1254" s="133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1"/>
      <c r="AP1254" s="31"/>
      <c r="AQ1254" s="31"/>
      <c r="AR1254" s="31"/>
      <c r="AS1254" s="31"/>
      <c r="AT1254" s="31"/>
      <c r="AU1254" s="33"/>
      <c r="AV1254" s="33"/>
      <c r="AW1254" s="33"/>
      <c r="AX1254" s="33"/>
      <c r="AY1254" s="33"/>
      <c r="AZ1254" s="33"/>
      <c r="BA1254" s="33"/>
      <c r="BB1254" s="33"/>
      <c r="BC1254" s="33"/>
      <c r="BD1254" s="33"/>
      <c r="BE1254" s="33"/>
      <c r="BF1254" s="33"/>
      <c r="BG1254" s="425"/>
      <c r="BH1254" s="425"/>
    </row>
    <row r="1255" spans="1:60" s="436" customFormat="1" ht="15">
      <c r="A1255" s="941" t="s">
        <v>1027</v>
      </c>
      <c r="B1255" s="942"/>
      <c r="C1255" s="942"/>
      <c r="D1255" s="942"/>
      <c r="E1255" s="942"/>
      <c r="F1255" s="935" t="s">
        <v>1707</v>
      </c>
      <c r="G1255" s="936"/>
      <c r="H1255" s="940">
        <f t="shared" ref="H1255:H1271" si="18">H1054</f>
        <v>0</v>
      </c>
      <c r="I1255" s="940"/>
      <c r="J1255" s="940"/>
      <c r="K1255" s="940"/>
      <c r="L1255" s="940"/>
      <c r="M1255" s="940"/>
      <c r="N1255" s="940"/>
      <c r="O1255" s="1081">
        <f>O1054</f>
        <v>0</v>
      </c>
      <c r="P1255" s="1081"/>
      <c r="Q1255" s="1081"/>
      <c r="R1255" s="1081"/>
      <c r="S1255" s="1081"/>
      <c r="T1255" s="1081"/>
      <c r="U1255" s="1081"/>
      <c r="V1255" s="1132" t="s">
        <v>1716</v>
      </c>
      <c r="W1255" s="1132"/>
      <c r="X1255" s="31"/>
      <c r="Y1255" s="471" t="s">
        <v>1159</v>
      </c>
      <c r="Z1255" s="31"/>
      <c r="AA1255" s="31"/>
      <c r="AB1255" s="31"/>
      <c r="AC1255" s="31"/>
      <c r="AD1255" s="31"/>
      <c r="AE1255" s="133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1"/>
      <c r="AP1255" s="31"/>
      <c r="AQ1255" s="31"/>
      <c r="AR1255" s="31"/>
      <c r="AS1255" s="31"/>
      <c r="AT1255" s="31"/>
      <c r="AU1255" s="33"/>
      <c r="AV1255" s="33"/>
      <c r="AW1255" s="33"/>
      <c r="AX1255" s="33"/>
      <c r="AY1255" s="33"/>
      <c r="AZ1255" s="33"/>
      <c r="BA1255" s="33"/>
      <c r="BB1255" s="33"/>
      <c r="BC1255" s="33"/>
      <c r="BD1255" s="33"/>
      <c r="BE1255" s="33"/>
      <c r="BF1255" s="33"/>
      <c r="BG1255" s="425"/>
      <c r="BH1255" s="425"/>
    </row>
    <row r="1256" spans="1:60" s="436" customFormat="1" ht="15">
      <c r="A1256" s="941" t="s">
        <v>1028</v>
      </c>
      <c r="B1256" s="942"/>
      <c r="C1256" s="942"/>
      <c r="D1256" s="942"/>
      <c r="E1256" s="942"/>
      <c r="F1256" s="935" t="s">
        <v>1707</v>
      </c>
      <c r="G1256" s="936"/>
      <c r="H1256" s="940">
        <f t="shared" si="18"/>
        <v>0</v>
      </c>
      <c r="I1256" s="940"/>
      <c r="J1256" s="940"/>
      <c r="K1256" s="940"/>
      <c r="L1256" s="940"/>
      <c r="M1256" s="940"/>
      <c r="N1256" s="940"/>
      <c r="O1256" s="1081">
        <f>O1055</f>
        <v>0</v>
      </c>
      <c r="P1256" s="1081"/>
      <c r="Q1256" s="1081"/>
      <c r="R1256" s="1081"/>
      <c r="S1256" s="1081"/>
      <c r="T1256" s="1081"/>
      <c r="U1256" s="1081"/>
      <c r="V1256" s="1132" t="s">
        <v>1716</v>
      </c>
      <c r="W1256" s="1132"/>
      <c r="X1256" s="31"/>
      <c r="Y1256" s="471" t="s">
        <v>1160</v>
      </c>
      <c r="Z1256" s="31"/>
      <c r="AA1256" s="31"/>
      <c r="AB1256" s="31"/>
      <c r="AC1256" s="31"/>
      <c r="AD1256" s="31"/>
      <c r="AE1256" s="133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3"/>
      <c r="AV1256" s="33"/>
      <c r="AW1256" s="33"/>
      <c r="AX1256" s="33"/>
      <c r="AY1256" s="33"/>
      <c r="AZ1256" s="33"/>
      <c r="BA1256" s="33"/>
      <c r="BB1256" s="33"/>
      <c r="BC1256" s="33"/>
      <c r="BD1256" s="33"/>
      <c r="BE1256" s="33"/>
      <c r="BF1256" s="33"/>
      <c r="BG1256" s="425"/>
      <c r="BH1256" s="425"/>
    </row>
    <row r="1257" spans="1:60" s="436" customFormat="1" ht="15">
      <c r="A1257" s="941" t="s">
        <v>1029</v>
      </c>
      <c r="B1257" s="942"/>
      <c r="C1257" s="942"/>
      <c r="D1257" s="942"/>
      <c r="E1257" s="942"/>
      <c r="F1257" s="935" t="s">
        <v>1707</v>
      </c>
      <c r="G1257" s="936"/>
      <c r="H1257" s="940">
        <f t="shared" si="18"/>
        <v>0</v>
      </c>
      <c r="I1257" s="940"/>
      <c r="J1257" s="940"/>
      <c r="K1257" s="940"/>
      <c r="L1257" s="940"/>
      <c r="M1257" s="940"/>
      <c r="N1257" s="940"/>
      <c r="O1257" s="1081">
        <f>O1056</f>
        <v>0</v>
      </c>
      <c r="P1257" s="1081"/>
      <c r="Q1257" s="1081"/>
      <c r="R1257" s="1081"/>
      <c r="S1257" s="1081"/>
      <c r="T1257" s="1081"/>
      <c r="U1257" s="1081"/>
      <c r="V1257" s="1132" t="s">
        <v>1716</v>
      </c>
      <c r="W1257" s="1132"/>
      <c r="X1257" s="31"/>
      <c r="Y1257" s="471" t="s">
        <v>1161</v>
      </c>
      <c r="Z1257" s="31"/>
      <c r="AA1257" s="31"/>
      <c r="AB1257" s="31"/>
      <c r="AC1257" s="31"/>
      <c r="AD1257" s="31"/>
      <c r="AE1257" s="133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3"/>
      <c r="AV1257" s="33"/>
      <c r="AW1257" s="33"/>
      <c r="AX1257" s="33"/>
      <c r="AY1257" s="33"/>
      <c r="AZ1257" s="33"/>
      <c r="BA1257" s="33"/>
      <c r="BB1257" s="33"/>
      <c r="BC1257" s="33"/>
      <c r="BD1257" s="33"/>
      <c r="BE1257" s="33"/>
      <c r="BF1257" s="33"/>
      <c r="BG1257" s="425"/>
      <c r="BH1257" s="425"/>
    </row>
    <row r="1258" spans="1:60" s="436" customFormat="1" ht="15">
      <c r="A1258" s="941" t="s">
        <v>1162</v>
      </c>
      <c r="B1258" s="942"/>
      <c r="C1258" s="942"/>
      <c r="D1258" s="942"/>
      <c r="E1258" s="1086"/>
      <c r="F1258" s="1095" t="s">
        <v>1720</v>
      </c>
      <c r="G1258" s="936"/>
      <c r="H1258" s="940">
        <f t="shared" si="18"/>
        <v>0</v>
      </c>
      <c r="I1258" s="940"/>
      <c r="J1258" s="940"/>
      <c r="K1258" s="940"/>
      <c r="L1258" s="940"/>
      <c r="M1258" s="940"/>
      <c r="N1258" s="940"/>
      <c r="O1258" s="1081">
        <f>O1057</f>
        <v>0</v>
      </c>
      <c r="P1258" s="1081"/>
      <c r="Q1258" s="1081"/>
      <c r="R1258" s="1081"/>
      <c r="S1258" s="1081"/>
      <c r="T1258" s="1081"/>
      <c r="U1258" s="1081"/>
      <c r="V1258" s="1132" t="s">
        <v>1716</v>
      </c>
      <c r="W1258" s="1132"/>
      <c r="X1258" s="31"/>
      <c r="Y1258" s="471" t="s">
        <v>1163</v>
      </c>
      <c r="Z1258" s="31"/>
      <c r="AA1258" s="31"/>
      <c r="AB1258" s="31"/>
      <c r="AC1258" s="31"/>
      <c r="AD1258" s="31"/>
      <c r="AE1258" s="133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3"/>
      <c r="AV1258" s="33"/>
      <c r="AW1258" s="33"/>
      <c r="AX1258" s="33"/>
      <c r="AY1258" s="33"/>
      <c r="AZ1258" s="33"/>
      <c r="BA1258" s="33"/>
      <c r="BB1258" s="33"/>
      <c r="BC1258" s="33"/>
      <c r="BD1258" s="33"/>
      <c r="BE1258" s="33"/>
      <c r="BF1258" s="33"/>
      <c r="BG1258" s="425"/>
      <c r="BH1258" s="425"/>
    </row>
    <row r="1259" spans="1:60" s="436" customFormat="1" ht="15">
      <c r="A1259" s="941" t="s">
        <v>1164</v>
      </c>
      <c r="B1259" s="942"/>
      <c r="C1259" s="942"/>
      <c r="D1259" s="942"/>
      <c r="E1259" s="1086"/>
      <c r="F1259" s="1095" t="s">
        <v>1720</v>
      </c>
      <c r="G1259" s="936"/>
      <c r="H1259" s="940">
        <f t="shared" si="18"/>
        <v>0</v>
      </c>
      <c r="I1259" s="940"/>
      <c r="J1259" s="940"/>
      <c r="K1259" s="940"/>
      <c r="L1259" s="940"/>
      <c r="M1259" s="940"/>
      <c r="N1259" s="940"/>
      <c r="O1259" s="1081">
        <f>O1058</f>
        <v>0</v>
      </c>
      <c r="P1259" s="1081"/>
      <c r="Q1259" s="1081"/>
      <c r="R1259" s="1081"/>
      <c r="S1259" s="1081"/>
      <c r="T1259" s="1081"/>
      <c r="U1259" s="1081"/>
      <c r="V1259" s="1132" t="s">
        <v>1716</v>
      </c>
      <c r="W1259" s="1132"/>
      <c r="X1259" s="31"/>
      <c r="Y1259" s="471" t="s">
        <v>1165</v>
      </c>
      <c r="Z1259" s="31"/>
      <c r="AA1259" s="31"/>
      <c r="AB1259" s="31"/>
      <c r="AC1259" s="31"/>
      <c r="AD1259" s="31"/>
      <c r="AE1259" s="133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3"/>
      <c r="AV1259" s="33"/>
      <c r="AW1259" s="33"/>
      <c r="AX1259" s="33"/>
      <c r="AY1259" s="33"/>
      <c r="AZ1259" s="33"/>
      <c r="BA1259" s="33"/>
      <c r="BB1259" s="33"/>
      <c r="BC1259" s="33"/>
      <c r="BD1259" s="33"/>
      <c r="BE1259" s="33"/>
      <c r="BF1259" s="33"/>
      <c r="BG1259" s="425"/>
      <c r="BH1259" s="425"/>
    </row>
    <row r="1260" spans="1:60" s="436" customFormat="1" ht="15">
      <c r="A1260" s="941" t="s">
        <v>1166</v>
      </c>
      <c r="B1260" s="942"/>
      <c r="C1260" s="942"/>
      <c r="D1260" s="942"/>
      <c r="E1260" s="942"/>
      <c r="F1260" s="935" t="s">
        <v>1721</v>
      </c>
      <c r="G1260" s="936"/>
      <c r="H1260" s="940">
        <f t="shared" si="18"/>
        <v>0</v>
      </c>
      <c r="I1260" s="940"/>
      <c r="J1260" s="940"/>
      <c r="K1260" s="940"/>
      <c r="L1260" s="940"/>
      <c r="M1260" s="940"/>
      <c r="N1260" s="1840"/>
      <c r="O1260" s="1846"/>
      <c r="P1260" s="1816"/>
      <c r="Q1260" s="1816"/>
      <c r="R1260" s="1816"/>
      <c r="S1260" s="1816"/>
      <c r="T1260" s="1816"/>
      <c r="U1260" s="1847"/>
      <c r="V1260" s="851"/>
      <c r="W1260" s="857"/>
      <c r="X1260" s="31"/>
      <c r="Y1260" s="471" t="s">
        <v>1167</v>
      </c>
      <c r="Z1260" s="31"/>
      <c r="AA1260" s="31"/>
      <c r="AB1260" s="31"/>
      <c r="AC1260" s="31"/>
      <c r="AD1260" s="31"/>
      <c r="AE1260" s="133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3"/>
      <c r="AV1260" s="33"/>
      <c r="AW1260" s="33"/>
      <c r="AX1260" s="33"/>
      <c r="AY1260" s="33"/>
      <c r="AZ1260" s="33"/>
      <c r="BA1260" s="33"/>
      <c r="BB1260" s="33"/>
      <c r="BC1260" s="33"/>
      <c r="BD1260" s="33"/>
      <c r="BE1260" s="33"/>
      <c r="BF1260" s="33"/>
      <c r="BG1260" s="425"/>
      <c r="BH1260" s="425"/>
    </row>
    <row r="1261" spans="1:60" s="436" customFormat="1" ht="15">
      <c r="A1261" s="941" t="s">
        <v>1168</v>
      </c>
      <c r="B1261" s="942"/>
      <c r="C1261" s="942"/>
      <c r="D1261" s="942"/>
      <c r="E1261" s="942"/>
      <c r="F1261" s="935" t="s">
        <v>1721</v>
      </c>
      <c r="G1261" s="936"/>
      <c r="H1261" s="940">
        <f t="shared" si="18"/>
        <v>0</v>
      </c>
      <c r="I1261" s="940"/>
      <c r="J1261" s="940"/>
      <c r="K1261" s="940"/>
      <c r="L1261" s="940"/>
      <c r="M1261" s="940"/>
      <c r="N1261" s="1840"/>
      <c r="O1261" s="1848"/>
      <c r="P1261" s="1827"/>
      <c r="Q1261" s="1827"/>
      <c r="R1261" s="1827"/>
      <c r="S1261" s="1827"/>
      <c r="T1261" s="1827"/>
      <c r="U1261" s="1849"/>
      <c r="V1261" s="851"/>
      <c r="W1261" s="857"/>
      <c r="X1261" s="31"/>
      <c r="Y1261" s="471" t="s">
        <v>1169</v>
      </c>
      <c r="Z1261" s="31"/>
      <c r="AA1261" s="31"/>
      <c r="AB1261" s="31"/>
      <c r="AC1261" s="31"/>
      <c r="AD1261" s="31"/>
      <c r="AE1261" s="133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3"/>
      <c r="AV1261" s="33"/>
      <c r="AW1261" s="33"/>
      <c r="AX1261" s="33"/>
      <c r="AY1261" s="33"/>
      <c r="AZ1261" s="33"/>
      <c r="BA1261" s="33"/>
      <c r="BB1261" s="33"/>
      <c r="BC1261" s="33"/>
      <c r="BD1261" s="33"/>
      <c r="BE1261" s="33"/>
      <c r="BF1261" s="33"/>
      <c r="BG1261" s="425"/>
      <c r="BH1261" s="425"/>
    </row>
    <row r="1262" spans="1:60" s="436" customFormat="1" ht="15">
      <c r="A1262" s="941" t="s">
        <v>1031</v>
      </c>
      <c r="B1262" s="942"/>
      <c r="C1262" s="942"/>
      <c r="D1262" s="942"/>
      <c r="E1262" s="942"/>
      <c r="F1262" s="935" t="s">
        <v>1722</v>
      </c>
      <c r="G1262" s="936"/>
      <c r="H1262" s="940">
        <v>0</v>
      </c>
      <c r="I1262" s="940"/>
      <c r="J1262" s="940"/>
      <c r="K1262" s="940"/>
      <c r="L1262" s="940"/>
      <c r="M1262" s="940"/>
      <c r="N1262" s="1840"/>
      <c r="O1262" s="1848"/>
      <c r="P1262" s="1827"/>
      <c r="Q1262" s="1827"/>
      <c r="R1262" s="1827"/>
      <c r="S1262" s="1827"/>
      <c r="T1262" s="1827"/>
      <c r="U1262" s="1849"/>
      <c r="V1262" s="851"/>
      <c r="W1262" s="857"/>
      <c r="X1262" s="31"/>
      <c r="Y1262" s="471" t="s">
        <v>1170</v>
      </c>
      <c r="Z1262" s="31"/>
      <c r="AA1262" s="31"/>
      <c r="AB1262" s="31"/>
      <c r="AC1262" s="31"/>
      <c r="AD1262" s="31"/>
      <c r="AE1262" s="133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3"/>
      <c r="AV1262" s="33"/>
      <c r="AW1262" s="33"/>
      <c r="AX1262" s="33"/>
      <c r="AY1262" s="33"/>
      <c r="AZ1262" s="33"/>
      <c r="BA1262" s="33"/>
      <c r="BB1262" s="33"/>
      <c r="BC1262" s="33"/>
      <c r="BD1262" s="33"/>
      <c r="BE1262" s="33"/>
      <c r="BF1262" s="33"/>
      <c r="BG1262" s="425"/>
      <c r="BH1262" s="425"/>
    </row>
    <row r="1263" spans="1:60" s="436" customFormat="1" ht="15">
      <c r="A1263" s="941" t="s">
        <v>1032</v>
      </c>
      <c r="B1263" s="942"/>
      <c r="C1263" s="942"/>
      <c r="D1263" s="942"/>
      <c r="E1263" s="942"/>
      <c r="F1263" s="935" t="s">
        <v>1722</v>
      </c>
      <c r="G1263" s="936"/>
      <c r="H1263" s="940">
        <f t="shared" si="18"/>
        <v>0</v>
      </c>
      <c r="I1263" s="940"/>
      <c r="J1263" s="940"/>
      <c r="K1263" s="940"/>
      <c r="L1263" s="940"/>
      <c r="M1263" s="940"/>
      <c r="N1263" s="1840"/>
      <c r="O1263" s="1841"/>
      <c r="P1263" s="1814"/>
      <c r="Q1263" s="1814"/>
      <c r="R1263" s="1814"/>
      <c r="S1263" s="1814"/>
      <c r="T1263" s="1814"/>
      <c r="U1263" s="1842"/>
      <c r="V1263" s="851"/>
      <c r="W1263" s="857"/>
      <c r="X1263" s="31"/>
      <c r="Y1263" s="471" t="s">
        <v>1171</v>
      </c>
      <c r="Z1263" s="31"/>
      <c r="AA1263" s="31"/>
      <c r="AB1263" s="31"/>
      <c r="AC1263" s="31"/>
      <c r="AD1263" s="31"/>
      <c r="AE1263" s="133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3"/>
      <c r="AV1263" s="33"/>
      <c r="AW1263" s="33"/>
      <c r="AX1263" s="33"/>
      <c r="AY1263" s="33"/>
      <c r="AZ1263" s="33"/>
      <c r="BA1263" s="33"/>
      <c r="BB1263" s="33"/>
      <c r="BC1263" s="33"/>
      <c r="BD1263" s="33"/>
      <c r="BE1263" s="33"/>
      <c r="BF1263" s="33"/>
      <c r="BG1263" s="425"/>
      <c r="BH1263" s="425"/>
    </row>
    <row r="1264" spans="1:60" s="436" customFormat="1" ht="15">
      <c r="A1264" s="941" t="s">
        <v>1042</v>
      </c>
      <c r="B1264" s="942"/>
      <c r="C1264" s="942"/>
      <c r="D1264" s="942"/>
      <c r="E1264" s="942"/>
      <c r="F1264" s="935" t="s">
        <v>1714</v>
      </c>
      <c r="G1264" s="936"/>
      <c r="H1264" s="940">
        <f t="shared" si="18"/>
        <v>0</v>
      </c>
      <c r="I1264" s="940"/>
      <c r="J1264" s="940"/>
      <c r="K1264" s="940"/>
      <c r="L1264" s="940"/>
      <c r="M1264" s="940"/>
      <c r="N1264" s="940"/>
      <c r="O1264" s="940">
        <f>O1063</f>
        <v>0</v>
      </c>
      <c r="P1264" s="940"/>
      <c r="Q1264" s="940"/>
      <c r="R1264" s="940"/>
      <c r="S1264" s="940"/>
      <c r="T1264" s="940"/>
      <c r="U1264" s="940"/>
      <c r="V1264" s="851"/>
      <c r="W1264" s="857"/>
      <c r="X1264" s="31"/>
      <c r="Y1264" s="471" t="s">
        <v>1172</v>
      </c>
      <c r="Z1264" s="31"/>
      <c r="AA1264" s="31"/>
      <c r="AB1264" s="31"/>
      <c r="AC1264" s="31"/>
      <c r="AD1264" s="31"/>
      <c r="AE1264" s="133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3"/>
      <c r="AV1264" s="33"/>
      <c r="AW1264" s="33"/>
      <c r="AX1264" s="33"/>
      <c r="AY1264" s="33"/>
      <c r="AZ1264" s="33"/>
      <c r="BA1264" s="33"/>
      <c r="BB1264" s="33"/>
      <c r="BC1264" s="33"/>
      <c r="BD1264" s="33"/>
      <c r="BE1264" s="33"/>
      <c r="BF1264" s="33"/>
      <c r="BG1264" s="425"/>
      <c r="BH1264" s="425"/>
    </row>
    <row r="1265" spans="1:60" s="436" customFormat="1" ht="15">
      <c r="A1265" s="941" t="s">
        <v>1047</v>
      </c>
      <c r="B1265" s="942"/>
      <c r="C1265" s="942"/>
      <c r="D1265" s="942"/>
      <c r="E1265" s="1086"/>
      <c r="F1265" s="1095" t="s">
        <v>1714</v>
      </c>
      <c r="G1265" s="936"/>
      <c r="H1265" s="940">
        <f t="shared" si="18"/>
        <v>0</v>
      </c>
      <c r="I1265" s="940"/>
      <c r="J1265" s="940"/>
      <c r="K1265" s="940"/>
      <c r="L1265" s="940"/>
      <c r="M1265" s="940"/>
      <c r="N1265" s="940"/>
      <c r="O1265" s="1813"/>
      <c r="P1265" s="1813"/>
      <c r="Q1265" s="1813"/>
      <c r="R1265" s="1813"/>
      <c r="S1265" s="1813"/>
      <c r="T1265" s="1813"/>
      <c r="U1265" s="1813"/>
      <c r="V1265" s="851"/>
      <c r="W1265" s="857"/>
      <c r="X1265" s="31"/>
      <c r="Y1265" s="471" t="s">
        <v>1173</v>
      </c>
      <c r="Z1265" s="31"/>
      <c r="AA1265" s="31"/>
      <c r="AB1265" s="31"/>
      <c r="AC1265" s="31"/>
      <c r="AD1265" s="31"/>
      <c r="AE1265" s="133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3"/>
      <c r="AV1265" s="33"/>
      <c r="AW1265" s="33"/>
      <c r="AX1265" s="33"/>
      <c r="AY1265" s="33"/>
      <c r="AZ1265" s="33"/>
      <c r="BA1265" s="33"/>
      <c r="BB1265" s="33"/>
      <c r="BC1265" s="33"/>
      <c r="BD1265" s="33"/>
      <c r="BE1265" s="33"/>
      <c r="BF1265" s="33"/>
      <c r="BG1265" s="425"/>
      <c r="BH1265" s="425"/>
    </row>
    <row r="1266" spans="1:60" s="436" customFormat="1" ht="15">
      <c r="A1266" s="941" t="s">
        <v>1048</v>
      </c>
      <c r="B1266" s="942"/>
      <c r="C1266" s="942"/>
      <c r="D1266" s="942"/>
      <c r="E1266" s="942"/>
      <c r="F1266" s="935" t="s">
        <v>1724</v>
      </c>
      <c r="G1266" s="936"/>
      <c r="H1266" s="940">
        <f t="shared" si="18"/>
        <v>0</v>
      </c>
      <c r="I1266" s="940"/>
      <c r="J1266" s="940"/>
      <c r="K1266" s="940"/>
      <c r="L1266" s="940"/>
      <c r="M1266" s="940"/>
      <c r="N1266" s="940"/>
      <c r="O1266" s="940">
        <f>O1065</f>
        <v>0</v>
      </c>
      <c r="P1266" s="940"/>
      <c r="Q1266" s="940"/>
      <c r="R1266" s="940"/>
      <c r="S1266" s="940"/>
      <c r="T1266" s="940"/>
      <c r="U1266" s="940"/>
      <c r="V1266" s="1132" t="s">
        <v>1717</v>
      </c>
      <c r="W1266" s="1132"/>
      <c r="X1266" s="31"/>
      <c r="Y1266" s="471" t="s">
        <v>1174</v>
      </c>
      <c r="Z1266" s="31"/>
      <c r="AA1266" s="31"/>
      <c r="AB1266" s="31"/>
      <c r="AC1266" s="31"/>
      <c r="AD1266" s="31"/>
      <c r="AE1266" s="133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3"/>
      <c r="AV1266" s="33"/>
      <c r="AW1266" s="33"/>
      <c r="AX1266" s="33"/>
      <c r="AY1266" s="33"/>
      <c r="AZ1266" s="33"/>
      <c r="BA1266" s="33"/>
      <c r="BB1266" s="33"/>
      <c r="BC1266" s="33"/>
      <c r="BD1266" s="33"/>
      <c r="BE1266" s="33"/>
      <c r="BF1266" s="33"/>
      <c r="BG1266" s="425"/>
      <c r="BH1266" s="425"/>
    </row>
    <row r="1267" spans="1:60" s="436" customFormat="1" ht="15">
      <c r="A1267" s="941" t="s">
        <v>1049</v>
      </c>
      <c r="B1267" s="942"/>
      <c r="C1267" s="942"/>
      <c r="D1267" s="942"/>
      <c r="E1267" s="942"/>
      <c r="F1267" s="935" t="s">
        <v>1724</v>
      </c>
      <c r="G1267" s="936"/>
      <c r="H1267" s="940">
        <f t="shared" si="18"/>
        <v>0</v>
      </c>
      <c r="I1267" s="940"/>
      <c r="J1267" s="940"/>
      <c r="K1267" s="940"/>
      <c r="L1267" s="940"/>
      <c r="M1267" s="940"/>
      <c r="N1267" s="940"/>
      <c r="O1267" s="940">
        <f>O1066</f>
        <v>0</v>
      </c>
      <c r="P1267" s="940"/>
      <c r="Q1267" s="940"/>
      <c r="R1267" s="940"/>
      <c r="S1267" s="940"/>
      <c r="T1267" s="940"/>
      <c r="U1267" s="940"/>
      <c r="V1267" s="1132" t="s">
        <v>1717</v>
      </c>
      <c r="W1267" s="1132"/>
      <c r="X1267" s="31"/>
      <c r="Y1267" s="471" t="s">
        <v>1175</v>
      </c>
      <c r="Z1267" s="31"/>
      <c r="AA1267" s="31"/>
      <c r="AB1267" s="31"/>
      <c r="AC1267" s="31"/>
      <c r="AD1267" s="31"/>
      <c r="AE1267" s="133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3"/>
      <c r="AV1267" s="33"/>
      <c r="AW1267" s="33"/>
      <c r="AX1267" s="33"/>
      <c r="AY1267" s="33"/>
      <c r="AZ1267" s="33"/>
      <c r="BA1267" s="33"/>
      <c r="BB1267" s="33"/>
      <c r="BC1267" s="33"/>
      <c r="BD1267" s="33"/>
      <c r="BE1267" s="33"/>
      <c r="BF1267" s="33"/>
      <c r="BG1267" s="425"/>
      <c r="BH1267" s="425"/>
    </row>
    <row r="1268" spans="1:60" s="436" customFormat="1" ht="15">
      <c r="A1268" s="941" t="s">
        <v>1176</v>
      </c>
      <c r="B1268" s="942"/>
      <c r="C1268" s="942"/>
      <c r="D1268" s="942"/>
      <c r="E1268" s="942"/>
      <c r="F1268" s="935" t="s">
        <v>1720</v>
      </c>
      <c r="G1268" s="936"/>
      <c r="H1268" s="940">
        <f t="shared" si="18"/>
        <v>0</v>
      </c>
      <c r="I1268" s="940"/>
      <c r="J1268" s="940"/>
      <c r="K1268" s="940"/>
      <c r="L1268" s="940"/>
      <c r="M1268" s="940"/>
      <c r="N1268" s="1840"/>
      <c r="O1268" s="1846"/>
      <c r="P1268" s="1816"/>
      <c r="Q1268" s="1816"/>
      <c r="R1268" s="1816"/>
      <c r="S1268" s="1816"/>
      <c r="T1268" s="1816"/>
      <c r="U1268" s="1847"/>
      <c r="V1268" s="1132"/>
      <c r="W1268" s="1132"/>
      <c r="X1268" s="31"/>
      <c r="Y1268" s="471" t="s">
        <v>1122</v>
      </c>
      <c r="Z1268" s="31"/>
      <c r="AA1268" s="31"/>
      <c r="AB1268" s="31"/>
      <c r="AC1268" s="31"/>
      <c r="AD1268" s="31"/>
      <c r="AE1268" s="133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3"/>
      <c r="AV1268" s="33"/>
      <c r="AW1268" s="33"/>
      <c r="AX1268" s="33"/>
      <c r="AY1268" s="33"/>
      <c r="AZ1268" s="33"/>
      <c r="BA1268" s="33"/>
      <c r="BB1268" s="33"/>
      <c r="BC1268" s="33"/>
      <c r="BD1268" s="33"/>
      <c r="BE1268" s="33"/>
      <c r="BF1268" s="33"/>
      <c r="BG1268" s="425"/>
      <c r="BH1268" s="425"/>
    </row>
    <row r="1269" spans="1:60" s="436" customFormat="1" ht="15">
      <c r="A1269" s="941" t="s">
        <v>1177</v>
      </c>
      <c r="B1269" s="942"/>
      <c r="C1269" s="942"/>
      <c r="D1269" s="942"/>
      <c r="E1269" s="942"/>
      <c r="F1269" s="935" t="s">
        <v>1721</v>
      </c>
      <c r="G1269" s="936"/>
      <c r="H1269" s="940">
        <f t="shared" si="18"/>
        <v>0</v>
      </c>
      <c r="I1269" s="940"/>
      <c r="J1269" s="940"/>
      <c r="K1269" s="940"/>
      <c r="L1269" s="940"/>
      <c r="M1269" s="940"/>
      <c r="N1269" s="1840"/>
      <c r="O1269" s="1841"/>
      <c r="P1269" s="1814"/>
      <c r="Q1269" s="1814"/>
      <c r="R1269" s="1814"/>
      <c r="S1269" s="1814"/>
      <c r="T1269" s="1814"/>
      <c r="U1269" s="1842"/>
      <c r="V1269" s="851"/>
      <c r="W1269" s="857"/>
      <c r="X1269" s="31"/>
      <c r="Y1269" s="471" t="s">
        <v>1178</v>
      </c>
      <c r="Z1269" s="31"/>
      <c r="AA1269" s="31"/>
      <c r="AB1269" s="31"/>
      <c r="AC1269" s="31"/>
      <c r="AD1269" s="31"/>
      <c r="AE1269" s="133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3"/>
      <c r="AV1269" s="33"/>
      <c r="AW1269" s="33"/>
      <c r="AX1269" s="33"/>
      <c r="AY1269" s="33"/>
      <c r="AZ1269" s="33"/>
      <c r="BA1269" s="33"/>
      <c r="BB1269" s="33"/>
      <c r="BC1269" s="33"/>
      <c r="BD1269" s="33"/>
      <c r="BE1269" s="33"/>
      <c r="BF1269" s="33"/>
      <c r="BG1269" s="425"/>
      <c r="BH1269" s="425"/>
    </row>
    <row r="1270" spans="1:60" s="436" customFormat="1" ht="15">
      <c r="A1270" s="941" t="s">
        <v>1051</v>
      </c>
      <c r="B1270" s="942"/>
      <c r="C1270" s="942"/>
      <c r="D1270" s="942"/>
      <c r="E1270" s="942"/>
      <c r="F1270" s="935" t="s">
        <v>1722</v>
      </c>
      <c r="G1270" s="936"/>
      <c r="H1270" s="940">
        <f t="shared" si="18"/>
        <v>0</v>
      </c>
      <c r="I1270" s="940"/>
      <c r="J1270" s="940"/>
      <c r="K1270" s="940"/>
      <c r="L1270" s="940"/>
      <c r="M1270" s="940"/>
      <c r="N1270" s="940"/>
      <c r="O1270" s="940">
        <f>O1069</f>
        <v>0</v>
      </c>
      <c r="P1270" s="940"/>
      <c r="Q1270" s="940"/>
      <c r="R1270" s="940"/>
      <c r="S1270" s="940"/>
      <c r="T1270" s="940"/>
      <c r="U1270" s="940"/>
      <c r="V1270" s="1132" t="s">
        <v>1716</v>
      </c>
      <c r="W1270" s="1132"/>
      <c r="X1270" s="31"/>
      <c r="Y1270" s="471" t="s">
        <v>1179</v>
      </c>
      <c r="Z1270" s="31"/>
      <c r="AA1270" s="31"/>
      <c r="AB1270" s="31"/>
      <c r="AC1270" s="31"/>
      <c r="AD1270" s="31"/>
      <c r="AE1270" s="133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3"/>
      <c r="AV1270" s="33"/>
      <c r="AW1270" s="33"/>
      <c r="AX1270" s="33"/>
      <c r="AY1270" s="33"/>
      <c r="AZ1270" s="33"/>
      <c r="BA1270" s="33"/>
      <c r="BB1270" s="33"/>
      <c r="BC1270" s="33"/>
      <c r="BD1270" s="33"/>
      <c r="BE1270" s="33"/>
      <c r="BF1270" s="33"/>
      <c r="BG1270" s="425"/>
      <c r="BH1270" s="425"/>
    </row>
    <row r="1271" spans="1:60" s="436" customFormat="1" ht="15">
      <c r="A1271" s="941" t="s">
        <v>1052</v>
      </c>
      <c r="B1271" s="942"/>
      <c r="C1271" s="942"/>
      <c r="D1271" s="942"/>
      <c r="E1271" s="942"/>
      <c r="F1271" s="935" t="s">
        <v>1722</v>
      </c>
      <c r="G1271" s="936"/>
      <c r="H1271" s="940">
        <f t="shared" si="18"/>
        <v>0</v>
      </c>
      <c r="I1271" s="940"/>
      <c r="J1271" s="940"/>
      <c r="K1271" s="940"/>
      <c r="L1271" s="940"/>
      <c r="M1271" s="940"/>
      <c r="N1271" s="940"/>
      <c r="O1271" s="940">
        <f>O1070</f>
        <v>0</v>
      </c>
      <c r="P1271" s="940"/>
      <c r="Q1271" s="940"/>
      <c r="R1271" s="940"/>
      <c r="S1271" s="940"/>
      <c r="T1271" s="940"/>
      <c r="U1271" s="940"/>
      <c r="V1271" s="1132" t="s">
        <v>1716</v>
      </c>
      <c r="W1271" s="1132"/>
      <c r="X1271" s="31"/>
      <c r="Y1271" s="471" t="s">
        <v>1180</v>
      </c>
      <c r="Z1271" s="31"/>
      <c r="AA1271" s="31"/>
      <c r="AB1271" s="31"/>
      <c r="AC1271" s="31"/>
      <c r="AD1271" s="31"/>
      <c r="AE1271" s="133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3"/>
      <c r="AV1271" s="33"/>
      <c r="AW1271" s="33"/>
      <c r="AX1271" s="33"/>
      <c r="AY1271" s="33"/>
      <c r="AZ1271" s="33"/>
      <c r="BA1271" s="33"/>
      <c r="BB1271" s="33"/>
      <c r="BC1271" s="33"/>
      <c r="BD1271" s="33"/>
      <c r="BE1271" s="33"/>
      <c r="BF1271" s="33"/>
      <c r="BG1271" s="425"/>
      <c r="BH1271" s="425"/>
    </row>
    <row r="1272" spans="1:60" s="436" customFormat="1" ht="15">
      <c r="A1272" s="1087" t="s">
        <v>1526</v>
      </c>
      <c r="B1272" s="1088"/>
      <c r="C1272" s="1088"/>
      <c r="D1272" s="1088"/>
      <c r="E1272" s="1088"/>
      <c r="F1272" s="935" t="s">
        <v>1723</v>
      </c>
      <c r="G1272" s="936"/>
      <c r="H1272" s="940">
        <f>H1076</f>
        <v>0</v>
      </c>
      <c r="I1272" s="940"/>
      <c r="J1272" s="940"/>
      <c r="K1272" s="940"/>
      <c r="L1272" s="940"/>
      <c r="M1272" s="940"/>
      <c r="N1272" s="940"/>
      <c r="O1272" s="818"/>
      <c r="P1272" s="819"/>
      <c r="Q1272" s="819"/>
      <c r="R1272" s="819"/>
      <c r="S1272" s="819"/>
      <c r="T1272" s="819"/>
      <c r="U1272" s="820"/>
      <c r="V1272" s="851"/>
      <c r="W1272" s="857"/>
      <c r="X1272" s="31"/>
      <c r="Y1272" s="546" t="s">
        <v>1538</v>
      </c>
      <c r="Z1272" s="31"/>
      <c r="AA1272" s="31"/>
      <c r="AB1272" s="31"/>
      <c r="AC1272" s="31"/>
      <c r="AD1272" s="31"/>
      <c r="AE1272" s="133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3"/>
      <c r="AV1272" s="33"/>
      <c r="AW1272" s="33"/>
      <c r="AX1272" s="33"/>
      <c r="AY1272" s="33"/>
      <c r="AZ1272" s="33"/>
      <c r="BA1272" s="33"/>
      <c r="BB1272" s="33"/>
      <c r="BC1272" s="33"/>
      <c r="BD1272" s="33"/>
      <c r="BE1272" s="33"/>
      <c r="BF1272" s="33"/>
      <c r="BG1272" s="425"/>
      <c r="BH1272" s="425"/>
    </row>
    <row r="1273" spans="1:60" s="436" customFormat="1" ht="15">
      <c r="A1273" s="1089" t="s">
        <v>1525</v>
      </c>
      <c r="B1273" s="1090"/>
      <c r="C1273" s="1090"/>
      <c r="D1273" s="1090"/>
      <c r="E1273" s="1090"/>
      <c r="F1273" s="935" t="s">
        <v>1723</v>
      </c>
      <c r="G1273" s="936"/>
      <c r="H1273" s="940">
        <f>H1077</f>
        <v>0</v>
      </c>
      <c r="I1273" s="940"/>
      <c r="J1273" s="940"/>
      <c r="K1273" s="940"/>
      <c r="L1273" s="940"/>
      <c r="M1273" s="940"/>
      <c r="N1273" s="940"/>
      <c r="O1273" s="812"/>
      <c r="P1273" s="813"/>
      <c r="Q1273" s="813"/>
      <c r="R1273" s="813"/>
      <c r="S1273" s="813"/>
      <c r="T1273" s="813"/>
      <c r="U1273" s="811"/>
      <c r="V1273" s="851"/>
      <c r="W1273" s="857"/>
      <c r="X1273" s="31"/>
      <c r="Y1273" s="546" t="s">
        <v>1539</v>
      </c>
      <c r="Z1273" s="31"/>
      <c r="AA1273" s="31"/>
      <c r="AB1273" s="31"/>
      <c r="AC1273" s="31"/>
      <c r="AD1273" s="31"/>
      <c r="AE1273" s="133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3"/>
      <c r="AV1273" s="33"/>
      <c r="AW1273" s="33"/>
      <c r="AX1273" s="33"/>
      <c r="AY1273" s="33"/>
      <c r="AZ1273" s="33"/>
      <c r="BA1273" s="33"/>
      <c r="BB1273" s="33"/>
      <c r="BC1273" s="33"/>
      <c r="BD1273" s="33"/>
      <c r="BE1273" s="33"/>
      <c r="BF1273" s="33"/>
      <c r="BG1273" s="425"/>
      <c r="BH1273" s="425"/>
    </row>
    <row r="1274" spans="1:60" s="436" customFormat="1" ht="15">
      <c r="A1274" s="941" t="s">
        <v>298</v>
      </c>
      <c r="B1274" s="942"/>
      <c r="C1274" s="942"/>
      <c r="D1274" s="942"/>
      <c r="E1274" s="942"/>
      <c r="F1274" s="935" t="s">
        <v>1725</v>
      </c>
      <c r="G1274" s="936"/>
      <c r="H1274" s="940">
        <f>H1093</f>
        <v>0</v>
      </c>
      <c r="I1274" s="940"/>
      <c r="J1274" s="940"/>
      <c r="K1274" s="940"/>
      <c r="L1274" s="940"/>
      <c r="M1274" s="940"/>
      <c r="N1274" s="940"/>
      <c r="O1274" s="809"/>
      <c r="P1274" s="810"/>
      <c r="Q1274" s="810"/>
      <c r="R1274" s="810"/>
      <c r="S1274" s="810"/>
      <c r="T1274" s="810"/>
      <c r="U1274" s="811"/>
      <c r="V1274" s="693"/>
      <c r="W1274" s="379"/>
      <c r="X1274" s="31"/>
      <c r="Y1274" s="471" t="s">
        <v>1214</v>
      </c>
      <c r="Z1274" s="31"/>
      <c r="AA1274" s="31"/>
      <c r="AB1274" s="31"/>
      <c r="AC1274" s="31"/>
      <c r="AD1274" s="31"/>
      <c r="AE1274" s="133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3"/>
      <c r="AV1274" s="33"/>
      <c r="AW1274" s="33"/>
      <c r="AX1274" s="33"/>
      <c r="AY1274" s="33"/>
      <c r="AZ1274" s="33"/>
      <c r="BA1274" s="33"/>
      <c r="BB1274" s="33"/>
      <c r="BC1274" s="33"/>
      <c r="BD1274" s="33"/>
      <c r="BE1274" s="33"/>
      <c r="BF1274" s="33"/>
      <c r="BG1274" s="425"/>
      <c r="BH1274" s="425"/>
    </row>
    <row r="1275" spans="1:60" s="436" customFormat="1" ht="15">
      <c r="A1275" s="941" t="s">
        <v>1215</v>
      </c>
      <c r="B1275" s="942"/>
      <c r="C1275" s="942"/>
      <c r="D1275" s="942"/>
      <c r="E1275" s="942"/>
      <c r="F1275" s="935" t="s">
        <v>1725</v>
      </c>
      <c r="G1275" s="936"/>
      <c r="H1275" s="940">
        <f>H1094</f>
        <v>0</v>
      </c>
      <c r="I1275" s="940"/>
      <c r="J1275" s="940"/>
      <c r="K1275" s="940"/>
      <c r="L1275" s="940"/>
      <c r="M1275" s="940"/>
      <c r="N1275" s="940"/>
      <c r="O1275" s="814"/>
      <c r="P1275" s="815"/>
      <c r="Q1275" s="815"/>
      <c r="R1275" s="815"/>
      <c r="S1275" s="815"/>
      <c r="T1275" s="815"/>
      <c r="U1275" s="816"/>
      <c r="V1275" s="693"/>
      <c r="W1275" s="379"/>
      <c r="X1275" s="31"/>
      <c r="Y1275" s="471" t="s">
        <v>1216</v>
      </c>
      <c r="Z1275" s="31"/>
      <c r="AA1275" s="31"/>
      <c r="AB1275" s="31"/>
      <c r="AC1275" s="31"/>
      <c r="AD1275" s="31"/>
      <c r="AE1275" s="133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3"/>
      <c r="AV1275" s="33"/>
      <c r="AW1275" s="33"/>
      <c r="AX1275" s="33"/>
      <c r="AY1275" s="33"/>
      <c r="AZ1275" s="33"/>
      <c r="BA1275" s="33"/>
      <c r="BB1275" s="33"/>
      <c r="BC1275" s="33"/>
      <c r="BD1275" s="33"/>
      <c r="BE1275" s="33"/>
      <c r="BF1275" s="33"/>
      <c r="BG1275" s="425"/>
      <c r="BH1275" s="425"/>
    </row>
    <row r="1276" spans="1:60" s="444" customFormat="1" ht="16.5" customHeight="1">
      <c r="A1276" s="543" t="s">
        <v>1705</v>
      </c>
      <c r="B1276" s="544"/>
      <c r="C1276" s="544"/>
      <c r="D1276" s="544"/>
      <c r="E1276" s="544"/>
      <c r="F1276" s="1093"/>
      <c r="G1276" s="1094"/>
      <c r="H1276" s="1813"/>
      <c r="I1276" s="1813"/>
      <c r="J1276" s="1813"/>
      <c r="K1276" s="1813"/>
      <c r="L1276" s="1813"/>
      <c r="M1276" s="1813"/>
      <c r="N1276" s="1813"/>
      <c r="O1276" s="940">
        <f>O1105</f>
        <v>0</v>
      </c>
      <c r="P1276" s="940"/>
      <c r="Q1276" s="940"/>
      <c r="R1276" s="940"/>
      <c r="S1276" s="940"/>
      <c r="T1276" s="940"/>
      <c r="U1276" s="940"/>
      <c r="V1276" s="1132" t="s">
        <v>1716</v>
      </c>
      <c r="W1276" s="1132"/>
      <c r="X1276" s="31"/>
      <c r="Y1276" s="471" t="s">
        <v>1312</v>
      </c>
      <c r="Z1276" s="31"/>
      <c r="AA1276" s="31"/>
      <c r="AB1276" s="31"/>
      <c r="AC1276" s="31"/>
      <c r="AD1276" s="31"/>
      <c r="AE1276" s="133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3"/>
      <c r="AV1276" s="33"/>
      <c r="AW1276" s="33"/>
      <c r="AX1276" s="33"/>
      <c r="AY1276" s="33"/>
      <c r="AZ1276" s="33"/>
      <c r="BA1276" s="33"/>
      <c r="BB1276" s="33"/>
      <c r="BC1276" s="33"/>
      <c r="BD1276" s="33"/>
      <c r="BE1276" s="33"/>
      <c r="BF1276" s="33"/>
      <c r="BG1276" s="425"/>
      <c r="BH1276" s="425"/>
    </row>
    <row r="1277" spans="1:60" s="444" customFormat="1" ht="16.5" customHeight="1">
      <c r="A1277" s="543" t="s">
        <v>1706</v>
      </c>
      <c r="B1277" s="544"/>
      <c r="C1277" s="544"/>
      <c r="D1277" s="544"/>
      <c r="E1277" s="544"/>
      <c r="F1277" s="935" t="s">
        <v>1722</v>
      </c>
      <c r="G1277" s="936"/>
      <c r="H1277" s="940">
        <f>H1106</f>
        <v>0</v>
      </c>
      <c r="I1277" s="940"/>
      <c r="J1277" s="940"/>
      <c r="K1277" s="940"/>
      <c r="L1277" s="940"/>
      <c r="M1277" s="940"/>
      <c r="N1277" s="940"/>
      <c r="O1277" s="1812"/>
      <c r="P1277" s="1812"/>
      <c r="Q1277" s="1812"/>
      <c r="R1277" s="1812"/>
      <c r="S1277" s="1812"/>
      <c r="T1277" s="1812"/>
      <c r="U1277" s="1812"/>
      <c r="V1277" s="693"/>
      <c r="W1277" s="379"/>
      <c r="X1277" s="31"/>
      <c r="Y1277" s="471" t="s">
        <v>1313</v>
      </c>
      <c r="Z1277" s="31"/>
      <c r="AA1277" s="31"/>
      <c r="AB1277" s="31"/>
      <c r="AC1277" s="31"/>
      <c r="AD1277" s="31"/>
      <c r="AE1277" s="133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3"/>
      <c r="AV1277" s="33"/>
      <c r="AW1277" s="33"/>
      <c r="AX1277" s="33"/>
      <c r="AY1277" s="33"/>
      <c r="AZ1277" s="33"/>
      <c r="BA1277" s="33"/>
      <c r="BB1277" s="33"/>
      <c r="BC1277" s="33"/>
      <c r="BD1277" s="33"/>
      <c r="BE1277" s="33"/>
      <c r="BF1277" s="33"/>
      <c r="BG1277" s="425"/>
      <c r="BH1277" s="425"/>
    </row>
    <row r="1278" spans="1:60" s="436" customFormat="1" ht="15">
      <c r="A1278" s="943" t="s">
        <v>1548</v>
      </c>
      <c r="B1278" s="944"/>
      <c r="C1278" s="944"/>
      <c r="D1278" s="944"/>
      <c r="E1278" s="944"/>
      <c r="F1278" s="935" t="s">
        <v>1722</v>
      </c>
      <c r="G1278" s="936"/>
      <c r="H1278" s="940">
        <f>H1107</f>
        <v>0</v>
      </c>
      <c r="I1278" s="940"/>
      <c r="J1278" s="940"/>
      <c r="K1278" s="940"/>
      <c r="L1278" s="940"/>
      <c r="M1278" s="940"/>
      <c r="N1278" s="940"/>
      <c r="O1278" s="940">
        <f>O1107</f>
        <v>0</v>
      </c>
      <c r="P1278" s="940"/>
      <c r="Q1278" s="940"/>
      <c r="R1278" s="940"/>
      <c r="S1278" s="940"/>
      <c r="T1278" s="940"/>
      <c r="U1278" s="940"/>
      <c r="V1278" s="1132" t="s">
        <v>1716</v>
      </c>
      <c r="W1278" s="1132"/>
      <c r="X1278" s="31"/>
      <c r="Y1278" s="474" t="s">
        <v>1544</v>
      </c>
      <c r="Z1278" s="31"/>
      <c r="AA1278" s="31"/>
      <c r="AB1278" s="31"/>
      <c r="AC1278" s="31"/>
      <c r="AD1278" s="31"/>
      <c r="AE1278" s="133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3"/>
      <c r="AV1278" s="33"/>
      <c r="AW1278" s="33"/>
      <c r="AX1278" s="33"/>
      <c r="AY1278" s="33"/>
      <c r="AZ1278" s="33"/>
      <c r="BA1278" s="33"/>
      <c r="BB1278" s="33"/>
      <c r="BC1278" s="33"/>
      <c r="BD1278" s="33"/>
      <c r="BE1278" s="33"/>
      <c r="BF1278" s="33"/>
      <c r="BG1278" s="425"/>
      <c r="BH1278" s="425"/>
    </row>
    <row r="1279" spans="1:60" s="436" customFormat="1" ht="15">
      <c r="A1279" s="928" t="s">
        <v>664</v>
      </c>
      <c r="B1279" s="929"/>
      <c r="C1279" s="929"/>
      <c r="D1279" s="929"/>
      <c r="E1279" s="929"/>
      <c r="F1279" s="547"/>
      <c r="G1279" s="690"/>
      <c r="H1279" s="1823" t="e">
        <f>H1212+SUM(H1272:H1278)+SUM(H1255:H1271)+SUM(H1239:H1246)+SUM(H1223:H1230)+H1254</f>
        <v>#REF!</v>
      </c>
      <c r="I1279" s="1823"/>
      <c r="J1279" s="1823"/>
      <c r="K1279" s="1823"/>
      <c r="L1279" s="1823"/>
      <c r="M1279" s="1823"/>
      <c r="N1279" s="1823"/>
      <c r="O1279" s="1838" t="e">
        <f>O1212+SUM(O1223:O1259)+O1264+O1266+O1267+O1268+O1270+O1271+O1276+O1278</f>
        <v>#REF!</v>
      </c>
      <c r="P1279" s="1838"/>
      <c r="Q1279" s="1838"/>
      <c r="R1279" s="1838"/>
      <c r="S1279" s="1838"/>
      <c r="T1279" s="1838"/>
      <c r="U1279" s="1838"/>
      <c r="V1279" s="852"/>
      <c r="W1279" s="857"/>
      <c r="X1279" s="31"/>
      <c r="Y1279" s="471"/>
      <c r="Z1279" s="31"/>
      <c r="AA1279" s="31"/>
      <c r="AB1279" s="31"/>
      <c r="AC1279" s="31"/>
      <c r="AD1279" s="31"/>
      <c r="AE1279" s="133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3"/>
      <c r="AV1279" s="33"/>
      <c r="AW1279" s="33"/>
      <c r="AX1279" s="33"/>
      <c r="AY1279" s="33"/>
      <c r="AZ1279" s="33"/>
      <c r="BA1279" s="33"/>
      <c r="BB1279" s="33"/>
      <c r="BC1279" s="33"/>
      <c r="BD1279" s="33"/>
      <c r="BE1279" s="33"/>
      <c r="BF1279" s="33"/>
      <c r="BG1279" s="425"/>
      <c r="BH1279" s="425"/>
    </row>
    <row r="1280" spans="1:60" s="444" customFormat="1" ht="17.25" customHeight="1">
      <c r="A1280" s="933" t="s">
        <v>1563</v>
      </c>
      <c r="B1280" s="934"/>
      <c r="C1280" s="934"/>
      <c r="D1280" s="934"/>
      <c r="E1280" s="934"/>
      <c r="F1280" s="932" t="s">
        <v>1722</v>
      </c>
      <c r="G1280" s="932"/>
      <c r="H1280" s="1845" t="e">
        <f>IF(H1279-O1279-H1284&gt;0,0,(H1279-O1279-H1284)*-1)</f>
        <v>#REF!</v>
      </c>
      <c r="I1280" s="1845"/>
      <c r="J1280" s="1845"/>
      <c r="K1280" s="1845"/>
      <c r="L1280" s="1845"/>
      <c r="M1280" s="1845"/>
      <c r="N1280" s="1845"/>
      <c r="O1280" s="1845" t="e">
        <f>IF(H1279-O1279-H1284&lt;0,0,H1279-O1279-H1284)</f>
        <v>#REF!</v>
      </c>
      <c r="P1280" s="1845"/>
      <c r="Q1280" s="1845"/>
      <c r="R1280" s="1845"/>
      <c r="S1280" s="1845"/>
      <c r="T1280" s="1845"/>
      <c r="U1280" s="1845"/>
      <c r="V1280" s="932" t="s">
        <v>1716</v>
      </c>
      <c r="W1280" s="1829"/>
      <c r="X1280" s="31"/>
      <c r="Y1280" s="831" t="s">
        <v>1718</v>
      </c>
      <c r="Z1280" s="31"/>
      <c r="AA1280" s="31"/>
      <c r="AB1280" s="31"/>
      <c r="AC1280" s="31"/>
      <c r="AD1280" s="31"/>
      <c r="AE1280" s="133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3"/>
      <c r="AV1280" s="33"/>
      <c r="AW1280" s="33"/>
      <c r="AX1280" s="33"/>
      <c r="AY1280" s="33"/>
      <c r="AZ1280" s="33"/>
      <c r="BA1280" s="33"/>
      <c r="BB1280" s="33"/>
      <c r="BC1280" s="33"/>
      <c r="BD1280" s="33"/>
      <c r="BE1280" s="33"/>
      <c r="BF1280" s="33"/>
      <c r="BG1280" s="425"/>
      <c r="BH1280" s="425"/>
    </row>
    <row r="1281" spans="1:60" s="444" customFormat="1" ht="15">
      <c r="A1281" s="387"/>
      <c r="B1281" s="387"/>
      <c r="C1281" s="387"/>
      <c r="D1281" s="387"/>
      <c r="E1281" s="387"/>
      <c r="F1281" s="387"/>
      <c r="G1281" s="387"/>
      <c r="H1281" s="1812"/>
      <c r="I1281" s="1812"/>
      <c r="J1281" s="1812"/>
      <c r="K1281" s="1812"/>
      <c r="L1281" s="1812"/>
      <c r="M1281" s="1812"/>
      <c r="N1281" s="1812"/>
      <c r="O1281" s="1812"/>
      <c r="P1281" s="1812"/>
      <c r="Q1281" s="1812"/>
      <c r="R1281" s="1812"/>
      <c r="S1281" s="1812"/>
      <c r="T1281" s="1812"/>
      <c r="U1281" s="1812"/>
      <c r="V1281" s="387"/>
      <c r="W1281" s="379"/>
      <c r="X1281" s="31"/>
      <c r="Y1281" s="471"/>
      <c r="Z1281" s="31"/>
      <c r="AA1281" s="31"/>
      <c r="AB1281" s="31"/>
      <c r="AC1281" s="31"/>
      <c r="AD1281" s="31"/>
      <c r="AE1281" s="133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3"/>
      <c r="AV1281" s="33"/>
      <c r="AW1281" s="33"/>
      <c r="AX1281" s="33"/>
      <c r="AY1281" s="33"/>
      <c r="AZ1281" s="33"/>
      <c r="BA1281" s="33"/>
      <c r="BB1281" s="33"/>
      <c r="BC1281" s="33"/>
      <c r="BD1281" s="33"/>
      <c r="BE1281" s="33"/>
      <c r="BF1281" s="33"/>
      <c r="BG1281" s="425"/>
      <c r="BH1281" s="425"/>
    </row>
    <row r="1282" spans="1:60" s="444" customFormat="1" ht="15">
      <c r="A1282" s="802" t="str">
        <f>"Stanje grupe &gt;20&lt; 01.01."&amp;U1</f>
        <v>Stanje grupe &gt;20&lt; 01.01.2012</v>
      </c>
      <c r="B1282" s="544"/>
      <c r="C1282" s="544"/>
      <c r="D1282" s="544"/>
      <c r="E1282" s="544"/>
      <c r="F1282" s="544"/>
      <c r="G1282" s="691"/>
      <c r="H1282" s="938">
        <f>H1185</f>
        <v>185755</v>
      </c>
      <c r="I1282" s="938"/>
      <c r="J1282" s="938"/>
      <c r="K1282" s="938"/>
      <c r="L1282" s="938"/>
      <c r="M1282" s="938"/>
      <c r="N1282" s="938"/>
      <c r="O1282" s="1812"/>
      <c r="P1282" s="1812"/>
      <c r="Q1282" s="1812"/>
      <c r="R1282" s="1812"/>
      <c r="S1282" s="1812"/>
      <c r="T1282" s="1812"/>
      <c r="U1282" s="1812"/>
      <c r="V1282" s="693"/>
      <c r="W1282" s="379"/>
      <c r="X1282" s="31"/>
      <c r="Y1282" s="471" t="s">
        <v>1311</v>
      </c>
      <c r="Z1282" s="31"/>
      <c r="AA1282" s="31"/>
      <c r="AB1282" s="31"/>
      <c r="AC1282" s="31"/>
      <c r="AD1282" s="31"/>
      <c r="AE1282" s="133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3"/>
      <c r="AV1282" s="33"/>
      <c r="AW1282" s="33"/>
      <c r="AX1282" s="33"/>
      <c r="AY1282" s="33"/>
      <c r="AZ1282" s="33"/>
      <c r="BA1282" s="33"/>
      <c r="BB1282" s="33"/>
      <c r="BC1282" s="33"/>
      <c r="BD1282" s="33"/>
      <c r="BE1282" s="33"/>
      <c r="BF1282" s="33"/>
      <c r="BG1282" s="425"/>
      <c r="BH1282" s="425"/>
    </row>
    <row r="1283" spans="1:60" s="444" customFormat="1" ht="15">
      <c r="A1283" s="834" t="str">
        <f>"Stanje grupe &gt;20&lt; "&amp;M6&amp;U1</f>
        <v>Stanje grupe &gt;20&lt; 31.12.2012</v>
      </c>
      <c r="B1283" s="608"/>
      <c r="C1283" s="608"/>
      <c r="D1283" s="608"/>
      <c r="E1283" s="608"/>
      <c r="F1283" s="608"/>
      <c r="G1283" s="692"/>
      <c r="H1283" s="938">
        <f>H1186</f>
        <v>96279</v>
      </c>
      <c r="I1283" s="938"/>
      <c r="J1283" s="938"/>
      <c r="K1283" s="938"/>
      <c r="L1283" s="938"/>
      <c r="M1283" s="938"/>
      <c r="N1283" s="938"/>
      <c r="O1283" s="1812">
        <f>H1283-H1186</f>
        <v>0</v>
      </c>
      <c r="P1283" s="1812"/>
      <c r="Q1283" s="1812"/>
      <c r="R1283" s="1812"/>
      <c r="S1283" s="1812"/>
      <c r="T1283" s="1812"/>
      <c r="U1283" s="1812"/>
      <c r="V1283" s="693"/>
      <c r="W1283" s="379"/>
      <c r="X1283" s="31"/>
      <c r="Y1283" s="471" t="s">
        <v>1564</v>
      </c>
      <c r="Z1283" s="31"/>
      <c r="AA1283" s="31"/>
      <c r="AB1283" s="31"/>
      <c r="AC1283" s="31"/>
      <c r="AD1283" s="31"/>
      <c r="AE1283" s="133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3"/>
      <c r="AV1283" s="33"/>
      <c r="AW1283" s="33"/>
      <c r="AX1283" s="33"/>
      <c r="AY1283" s="33"/>
      <c r="AZ1283" s="33"/>
      <c r="BA1283" s="33"/>
      <c r="BB1283" s="33"/>
      <c r="BC1283" s="33"/>
      <c r="BD1283" s="33"/>
      <c r="BE1283" s="33"/>
      <c r="BF1283" s="33"/>
      <c r="BG1283" s="425"/>
      <c r="BH1283" s="425"/>
    </row>
    <row r="1284" spans="1:60" s="444" customFormat="1" ht="15.75" hidden="1" thickTop="1">
      <c r="A1284" s="1843" t="s">
        <v>1659</v>
      </c>
      <c r="B1284" s="1843"/>
      <c r="C1284" s="1843"/>
      <c r="D1284" s="1843"/>
      <c r="E1284" s="1843"/>
      <c r="F1284" s="1843"/>
      <c r="G1284" s="1843"/>
      <c r="H1284" s="1844">
        <f>H1282-H1283</f>
        <v>89476</v>
      </c>
      <c r="I1284" s="1844"/>
      <c r="J1284" s="1844"/>
      <c r="K1284" s="1844"/>
      <c r="L1284" s="1844"/>
      <c r="M1284" s="1844"/>
      <c r="N1284" s="1844"/>
      <c r="O1284" s="694" t="e">
        <f>IF(#REF!=0,0,"PAŽNJA! Provjerite TEKUĆU godinu, razlika = "&amp;#REF!)</f>
        <v>#REF!</v>
      </c>
      <c r="P1284" s="694"/>
      <c r="Q1284" s="694"/>
      <c r="R1284" s="694"/>
      <c r="S1284" s="694"/>
      <c r="T1284" s="694"/>
      <c r="U1284" s="694"/>
      <c r="V1284" s="693"/>
      <c r="W1284" s="379"/>
      <c r="X1284" s="31"/>
      <c r="Y1284" s="471"/>
      <c r="Z1284" s="31"/>
      <c r="AA1284" s="31"/>
      <c r="AB1284" s="31"/>
      <c r="AC1284" s="31"/>
      <c r="AD1284" s="31"/>
      <c r="AE1284" s="133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3"/>
      <c r="AV1284" s="33"/>
      <c r="AW1284" s="33"/>
      <c r="AX1284" s="33"/>
      <c r="AY1284" s="33"/>
      <c r="AZ1284" s="33"/>
      <c r="BA1284" s="33"/>
      <c r="BB1284" s="33"/>
      <c r="BC1284" s="33"/>
      <c r="BD1284" s="33"/>
      <c r="BE1284" s="33"/>
      <c r="BF1284" s="33"/>
      <c r="BG1284" s="425"/>
      <c r="BH1284" s="425"/>
    </row>
    <row r="1285" spans="1:60" s="444" customFormat="1" ht="15">
      <c r="A1285" s="380"/>
      <c r="B1285" s="380"/>
      <c r="C1285" s="380"/>
      <c r="D1285" s="380"/>
      <c r="E1285" s="380"/>
      <c r="F1285" s="380"/>
      <c r="G1285" s="380"/>
      <c r="H1285" s="380"/>
      <c r="I1285" s="380"/>
      <c r="J1285" s="380"/>
      <c r="K1285" s="380"/>
      <c r="L1285" s="380"/>
      <c r="M1285" s="380"/>
      <c r="N1285" s="380"/>
      <c r="O1285" s="381"/>
      <c r="P1285" s="380"/>
      <c r="Q1285" s="380"/>
      <c r="R1285" s="380"/>
      <c r="S1285" s="380"/>
      <c r="T1285" s="380"/>
      <c r="U1285" s="380"/>
      <c r="V1285" s="382"/>
      <c r="W1285" s="379"/>
      <c r="X1285" s="31"/>
      <c r="Y1285" s="471"/>
      <c r="Z1285" s="31"/>
      <c r="AA1285" s="31"/>
      <c r="AB1285" s="31"/>
      <c r="AC1285" s="31"/>
      <c r="AD1285" s="31"/>
      <c r="AE1285" s="133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3"/>
      <c r="AV1285" s="33"/>
      <c r="AW1285" s="33"/>
      <c r="AX1285" s="33"/>
      <c r="AY1285" s="33"/>
      <c r="AZ1285" s="33"/>
      <c r="BA1285" s="33"/>
      <c r="BB1285" s="33"/>
      <c r="BC1285" s="33"/>
      <c r="BD1285" s="33"/>
      <c r="BE1285" s="33"/>
      <c r="BF1285" s="33"/>
      <c r="BG1285" s="425"/>
      <c r="BH1285" s="425"/>
    </row>
    <row r="1286" spans="1:60" ht="15">
      <c r="A1286" s="184"/>
      <c r="B1286" s="184"/>
      <c r="C1286" s="184"/>
      <c r="D1286" s="184"/>
      <c r="E1286" s="184"/>
      <c r="F1286" s="184"/>
      <c r="G1286" s="184"/>
      <c r="H1286" s="1904">
        <f>GotTok_Indir!AE100</f>
        <v>0</v>
      </c>
      <c r="I1286" s="1904"/>
      <c r="J1286" s="1904"/>
      <c r="K1286" s="1904"/>
      <c r="L1286" s="1904"/>
      <c r="M1286" s="1904"/>
      <c r="N1286" s="1904"/>
      <c r="O1286" s="832"/>
      <c r="P1286" s="595">
        <f>IF(GotTok_Indir!AE100=0,0,"PAŽNJA! Provjerite TEKUĆU godinu, razlika = "&amp;GotTok_Indir!AE100)</f>
        <v>0</v>
      </c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433"/>
      <c r="BH1286" s="433"/>
    </row>
    <row r="1287" spans="1:60">
      <c r="A1287" s="184"/>
      <c r="B1287" s="184"/>
      <c r="C1287" s="184"/>
      <c r="D1287" s="184"/>
      <c r="E1287" s="184"/>
      <c r="F1287" s="184"/>
      <c r="G1287" s="184"/>
      <c r="H1287" s="184"/>
      <c r="I1287" s="184"/>
      <c r="J1287" s="184"/>
      <c r="K1287" s="184"/>
      <c r="L1287" s="184"/>
      <c r="M1287" s="184"/>
      <c r="N1287" s="184"/>
      <c r="O1287" s="184"/>
      <c r="P1287" s="184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433"/>
      <c r="BH1287" s="433"/>
    </row>
    <row r="1288" spans="1:60">
      <c r="A1288" s="184"/>
      <c r="B1288" s="184"/>
      <c r="C1288" s="184"/>
      <c r="D1288" s="184"/>
      <c r="E1288" s="184"/>
      <c r="F1288" s="184"/>
      <c r="G1288" s="184"/>
      <c r="H1288" s="184"/>
      <c r="I1288" s="184"/>
      <c r="J1288" s="184"/>
      <c r="K1288" s="184"/>
      <c r="L1288" s="184"/>
      <c r="M1288" s="184"/>
      <c r="N1288" s="184"/>
      <c r="O1288" s="184"/>
      <c r="P1288" s="184"/>
      <c r="Q1288" s="31"/>
      <c r="R1288" s="56" t="s">
        <v>1726</v>
      </c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433"/>
      <c r="BH1288" s="433"/>
    </row>
    <row r="1289" spans="1:60" ht="18">
      <c r="A1289" s="787" t="s">
        <v>310</v>
      </c>
      <c r="B1289" s="184"/>
      <c r="C1289" s="184"/>
      <c r="D1289" s="184"/>
      <c r="E1289" s="184"/>
      <c r="F1289" s="184"/>
      <c r="G1289" s="184"/>
      <c r="H1289" s="184"/>
      <c r="I1289" s="184"/>
      <c r="J1289" s="184"/>
      <c r="K1289" s="184"/>
      <c r="L1289" s="184"/>
      <c r="M1289" s="184"/>
      <c r="N1289" s="184"/>
      <c r="O1289" s="184"/>
      <c r="P1289" s="184"/>
      <c r="Q1289" s="184"/>
      <c r="R1289" s="184"/>
      <c r="S1289" s="184"/>
      <c r="T1289" s="184"/>
      <c r="U1289" s="184"/>
      <c r="V1289" s="184"/>
      <c r="W1289" s="184"/>
      <c r="X1289" s="184"/>
      <c r="Y1289" s="184"/>
      <c r="Z1289" s="184"/>
      <c r="AA1289" s="184"/>
      <c r="AB1289" s="184"/>
      <c r="AC1289" s="184"/>
      <c r="AD1289" s="184"/>
      <c r="AE1289" s="184"/>
      <c r="AF1289" s="184"/>
      <c r="AG1289" s="184"/>
      <c r="AH1289" s="184"/>
      <c r="AI1289" s="184"/>
      <c r="AJ1289" s="184"/>
      <c r="AK1289" s="184"/>
      <c r="AL1289" s="184"/>
      <c r="AM1289" s="184"/>
      <c r="AN1289" s="184"/>
      <c r="AO1289" s="184"/>
      <c r="AP1289" s="184"/>
      <c r="AQ1289" s="184"/>
      <c r="AR1289" s="184"/>
      <c r="AS1289" s="184"/>
      <c r="AT1289" s="184"/>
      <c r="AU1289" s="184"/>
      <c r="AV1289" s="184"/>
      <c r="AW1289" s="184"/>
      <c r="AX1289" s="184"/>
      <c r="AY1289" s="184"/>
      <c r="AZ1289" s="184"/>
      <c r="BA1289" s="184"/>
      <c r="BB1289" s="184"/>
      <c r="BC1289" s="184"/>
      <c r="BD1289" s="184"/>
      <c r="BE1289" s="184"/>
      <c r="BF1289" s="184"/>
      <c r="BG1289" s="797"/>
      <c r="BH1289" s="797"/>
    </row>
    <row r="1290" spans="1:60" ht="25.5">
      <c r="A1290" s="892" t="str">
        <f>UnosPod!F6&amp;" - "&amp;UnosPod!M6&amp;UnosPod!U1-1</f>
        <v>01.01. - 31.12.2011</v>
      </c>
      <c r="B1290" s="892"/>
      <c r="C1290" s="892"/>
      <c r="D1290" s="892"/>
      <c r="E1290" s="892"/>
      <c r="F1290" s="892"/>
      <c r="G1290" s="892"/>
      <c r="H1290" s="892"/>
      <c r="I1290" s="892"/>
      <c r="J1290" s="892"/>
      <c r="K1290" s="892"/>
      <c r="L1290" s="892"/>
      <c r="M1290" s="892"/>
      <c r="N1290" s="892"/>
      <c r="O1290" s="411"/>
      <c r="P1290" s="411"/>
      <c r="Q1290" s="184"/>
      <c r="R1290" s="184"/>
      <c r="S1290" s="184"/>
      <c r="T1290" s="184"/>
      <c r="U1290" s="184"/>
      <c r="V1290" s="184"/>
      <c r="W1290" s="184"/>
      <c r="X1290" s="184"/>
      <c r="Y1290" s="184"/>
      <c r="Z1290" s="184"/>
      <c r="AA1290" s="184"/>
      <c r="AB1290" s="184"/>
      <c r="AC1290" s="184"/>
      <c r="AD1290" s="184"/>
      <c r="AE1290" s="184"/>
      <c r="AF1290" s="184"/>
      <c r="AG1290" s="184"/>
      <c r="AH1290" s="184"/>
      <c r="AI1290" s="184"/>
      <c r="AJ1290" s="184"/>
      <c r="AK1290" s="184"/>
      <c r="AL1290" s="184"/>
      <c r="AM1290" s="184"/>
      <c r="AN1290" s="184"/>
      <c r="AO1290" s="184"/>
      <c r="AP1290" s="184"/>
      <c r="AQ1290" s="184"/>
      <c r="AR1290" s="184"/>
      <c r="AS1290" s="184"/>
      <c r="AT1290" s="184"/>
      <c r="AU1290" s="184"/>
      <c r="AV1290" s="184"/>
      <c r="AW1290" s="184"/>
      <c r="AX1290" s="184"/>
      <c r="AY1290" s="184"/>
      <c r="AZ1290" s="184"/>
      <c r="BA1290" s="184"/>
      <c r="BB1290" s="184"/>
      <c r="BC1290" s="184"/>
      <c r="BD1290" s="184"/>
      <c r="BE1290" s="184"/>
      <c r="BF1290" s="184"/>
      <c r="BG1290" s="797"/>
      <c r="BH1290" s="797"/>
    </row>
    <row r="1291" spans="1:60" ht="17.25" customHeight="1">
      <c r="A1291" s="1871" t="s">
        <v>1617</v>
      </c>
      <c r="B1291" s="1872"/>
      <c r="C1291" s="1872"/>
      <c r="D1291" s="1872"/>
      <c r="E1291" s="1872"/>
      <c r="F1291" s="1872"/>
      <c r="G1291" s="1872"/>
      <c r="H1291" s="1872"/>
      <c r="I1291" s="1872"/>
      <c r="J1291" s="1872"/>
      <c r="K1291" s="1872"/>
      <c r="L1291" s="1872"/>
      <c r="M1291" s="1872"/>
      <c r="N1291" s="1873"/>
      <c r="O1291" s="873"/>
      <c r="P1291" s="873"/>
      <c r="Q1291" s="184"/>
      <c r="R1291" s="184"/>
      <c r="S1291" s="184"/>
      <c r="T1291" s="184"/>
      <c r="U1291" s="184"/>
      <c r="V1291" s="184"/>
      <c r="W1291" s="184"/>
      <c r="X1291" s="184"/>
      <c r="Y1291" s="184"/>
      <c r="Z1291" s="184"/>
      <c r="AA1291" s="184"/>
      <c r="AB1291" s="184"/>
      <c r="AC1291" s="184"/>
      <c r="AD1291" s="184"/>
      <c r="AE1291" s="184"/>
      <c r="AF1291" s="184"/>
      <c r="AG1291" s="184"/>
      <c r="AH1291" s="184"/>
      <c r="AI1291" s="184"/>
      <c r="AJ1291" s="184"/>
      <c r="AK1291" s="184"/>
      <c r="AL1291" s="184"/>
      <c r="AM1291" s="184"/>
      <c r="AN1291" s="184"/>
      <c r="AO1291" s="184"/>
      <c r="AP1291" s="184"/>
      <c r="AQ1291" s="184"/>
      <c r="AR1291" s="184"/>
      <c r="AS1291" s="184"/>
      <c r="AT1291" s="184"/>
      <c r="AU1291" s="184"/>
      <c r="AV1291" s="184"/>
      <c r="AW1291" s="184"/>
      <c r="AX1291" s="184"/>
      <c r="AY1291" s="184"/>
      <c r="AZ1291" s="184"/>
      <c r="BA1291" s="184"/>
      <c r="BB1291" s="184"/>
      <c r="BC1291" s="184"/>
      <c r="BD1291" s="184"/>
      <c r="BE1291" s="184"/>
      <c r="BF1291" s="184"/>
      <c r="BG1291" s="184"/>
      <c r="BH1291" s="184"/>
    </row>
    <row r="1292" spans="1:60" ht="15.75">
      <c r="A1292" s="1871" t="s">
        <v>415</v>
      </c>
      <c r="B1292" s="1873"/>
      <c r="C1292" s="1874"/>
      <c r="D1292" s="1874"/>
      <c r="E1292" s="1875">
        <v>401</v>
      </c>
      <c r="F1292" s="1875"/>
      <c r="G1292" s="1875"/>
      <c r="H1292" s="1880"/>
      <c r="I1292" s="1881"/>
      <c r="J1292" s="1881"/>
      <c r="K1292" s="1881"/>
      <c r="L1292" s="1881"/>
      <c r="M1292" s="1881"/>
      <c r="N1292" s="1881"/>
      <c r="O1292" s="876"/>
      <c r="P1292" s="876" t="s">
        <v>1618</v>
      </c>
      <c r="Q1292" s="184"/>
      <c r="R1292" s="184"/>
      <c r="S1292" s="184"/>
      <c r="T1292" s="184"/>
      <c r="U1292" s="184"/>
      <c r="V1292" s="184"/>
      <c r="W1292" s="184"/>
      <c r="X1292" s="184"/>
      <c r="Y1292" s="184"/>
      <c r="Z1292" s="184"/>
      <c r="AA1292" s="184"/>
      <c r="AB1292" s="184"/>
      <c r="AC1292" s="184"/>
      <c r="AD1292" s="184"/>
      <c r="AE1292" s="184"/>
      <c r="AF1292" s="184"/>
      <c r="AG1292" s="184"/>
      <c r="AH1292" s="184"/>
      <c r="AI1292" s="184"/>
      <c r="AJ1292" s="184"/>
      <c r="AK1292" s="184"/>
      <c r="AL1292" s="184"/>
      <c r="AM1292" s="184"/>
      <c r="AN1292" s="184"/>
      <c r="AO1292" s="184"/>
      <c r="AP1292" s="184"/>
      <c r="AQ1292" s="184"/>
      <c r="AR1292" s="184"/>
      <c r="AS1292" s="184"/>
      <c r="AT1292" s="184"/>
      <c r="AU1292" s="184"/>
      <c r="AV1292" s="184"/>
      <c r="AW1292" s="184"/>
      <c r="AX1292" s="184"/>
      <c r="AY1292" s="184"/>
      <c r="AZ1292" s="184"/>
      <c r="BA1292" s="184"/>
      <c r="BB1292" s="184"/>
      <c r="BC1292" s="184"/>
      <c r="BD1292" s="184"/>
      <c r="BE1292" s="184"/>
      <c r="BF1292" s="184"/>
      <c r="BG1292" s="184"/>
      <c r="BH1292" s="184"/>
    </row>
    <row r="1293" spans="1:60" ht="15.75">
      <c r="A1293" s="1891"/>
      <c r="B1293" s="1892"/>
      <c r="C1293" s="1892"/>
      <c r="D1293" s="1892"/>
      <c r="E1293" s="1892"/>
      <c r="F1293" s="1892"/>
      <c r="G1293" s="1892"/>
      <c r="H1293" s="1892"/>
      <c r="I1293" s="1892"/>
      <c r="J1293" s="1892"/>
      <c r="K1293" s="1892"/>
      <c r="L1293" s="1892"/>
      <c r="M1293" s="1892"/>
      <c r="N1293" s="1893"/>
      <c r="O1293" s="877"/>
      <c r="P1293" s="877" t="s">
        <v>1619</v>
      </c>
      <c r="Q1293" s="184"/>
      <c r="R1293" s="184"/>
      <c r="S1293" s="184"/>
      <c r="T1293" s="184"/>
      <c r="U1293" s="184"/>
      <c r="V1293" s="184"/>
      <c r="W1293" s="184"/>
      <c r="X1293" s="184"/>
      <c r="Y1293" s="184"/>
      <c r="Z1293" s="184"/>
      <c r="AA1293" s="184"/>
      <c r="AB1293" s="184"/>
      <c r="AC1293" s="184"/>
      <c r="AD1293" s="184"/>
      <c r="AE1293" s="184"/>
      <c r="AF1293" s="184"/>
      <c r="AG1293" s="184"/>
      <c r="AH1293" s="184"/>
      <c r="AI1293" s="184"/>
      <c r="AJ1293" s="184"/>
      <c r="AK1293" s="184"/>
      <c r="AL1293" s="184"/>
      <c r="AM1293" s="184"/>
      <c r="AN1293" s="184"/>
      <c r="AO1293" s="184"/>
      <c r="AP1293" s="184"/>
      <c r="AQ1293" s="184"/>
      <c r="AR1293" s="184"/>
      <c r="AS1293" s="184"/>
      <c r="AT1293" s="184"/>
      <c r="AU1293" s="184"/>
      <c r="AV1293" s="184"/>
      <c r="AW1293" s="184"/>
      <c r="AX1293" s="184"/>
      <c r="AY1293" s="184"/>
      <c r="AZ1293" s="184"/>
      <c r="BA1293" s="184"/>
      <c r="BB1293" s="184"/>
      <c r="BC1293" s="184"/>
      <c r="BD1293" s="184"/>
      <c r="BE1293" s="184"/>
      <c r="BF1293" s="184"/>
      <c r="BG1293" s="184"/>
      <c r="BH1293" s="184"/>
    </row>
    <row r="1294" spans="1:60" ht="15.75">
      <c r="A1294" s="1890" t="s">
        <v>416</v>
      </c>
      <c r="B1294" s="1890"/>
      <c r="C1294" s="1875" t="s">
        <v>1621</v>
      </c>
      <c r="D1294" s="1875"/>
      <c r="E1294" s="1875"/>
      <c r="F1294" s="1875"/>
      <c r="G1294" s="1875"/>
      <c r="H1294" s="1878"/>
      <c r="I1294" s="1879"/>
      <c r="J1294" s="1879"/>
      <c r="K1294" s="1879"/>
      <c r="L1294" s="1879"/>
      <c r="M1294" s="1879"/>
      <c r="N1294" s="1879"/>
      <c r="O1294" s="873"/>
      <c r="P1294" s="873" t="s">
        <v>1620</v>
      </c>
      <c r="Q1294" s="184"/>
      <c r="R1294" s="184"/>
      <c r="S1294" s="184"/>
      <c r="T1294" s="184"/>
      <c r="U1294" s="184"/>
      <c r="V1294" s="184"/>
      <c r="W1294" s="184"/>
      <c r="X1294" s="184"/>
      <c r="Y1294" s="184"/>
      <c r="Z1294" s="184"/>
      <c r="AA1294" s="184"/>
      <c r="AB1294" s="184"/>
      <c r="AC1294" s="184"/>
      <c r="AD1294" s="184"/>
      <c r="AE1294" s="184"/>
      <c r="AF1294" s="184"/>
      <c r="AG1294" s="184"/>
      <c r="AH1294" s="184"/>
      <c r="AI1294" s="184"/>
      <c r="AJ1294" s="184"/>
      <c r="AK1294" s="184"/>
      <c r="AL1294" s="184"/>
      <c r="AM1294" s="184"/>
      <c r="AN1294" s="184"/>
      <c r="AO1294" s="184"/>
      <c r="AP1294" s="184"/>
      <c r="AQ1294" s="184"/>
      <c r="AR1294" s="184"/>
      <c r="AS1294" s="184"/>
      <c r="AT1294" s="184"/>
      <c r="AU1294" s="184"/>
      <c r="AV1294" s="184"/>
      <c r="AW1294" s="184"/>
      <c r="AX1294" s="184"/>
      <c r="AY1294" s="184"/>
      <c r="AZ1294" s="184"/>
      <c r="BA1294" s="184"/>
      <c r="BB1294" s="184"/>
      <c r="BC1294" s="184"/>
      <c r="BD1294" s="184"/>
      <c r="BE1294" s="184"/>
      <c r="BF1294" s="184"/>
      <c r="BG1294" s="184"/>
      <c r="BH1294" s="184"/>
    </row>
    <row r="1295" spans="1:60" ht="15.75">
      <c r="A1295" s="1890" t="s">
        <v>417</v>
      </c>
      <c r="B1295" s="1890"/>
      <c r="C1295" s="1875" t="s">
        <v>1623</v>
      </c>
      <c r="D1295" s="1875"/>
      <c r="E1295" s="1875"/>
      <c r="F1295" s="1875"/>
      <c r="G1295" s="1875"/>
      <c r="H1295" s="1878"/>
      <c r="I1295" s="1879"/>
      <c r="J1295" s="1879"/>
      <c r="K1295" s="1879"/>
      <c r="L1295" s="1879"/>
      <c r="M1295" s="1879"/>
      <c r="N1295" s="1879"/>
      <c r="O1295" s="873"/>
      <c r="P1295" s="873" t="s">
        <v>1622</v>
      </c>
      <c r="Q1295" s="184"/>
      <c r="R1295" s="184"/>
      <c r="S1295" s="184"/>
      <c r="T1295" s="184"/>
      <c r="U1295" s="184"/>
      <c r="V1295" s="184"/>
      <c r="W1295" s="184"/>
      <c r="X1295" s="184"/>
      <c r="Y1295" s="184"/>
      <c r="Z1295" s="184"/>
      <c r="AA1295" s="184"/>
      <c r="AB1295" s="184"/>
      <c r="AC1295" s="184"/>
      <c r="AD1295" s="184"/>
      <c r="AE1295" s="184"/>
      <c r="AF1295" s="184"/>
      <c r="AG1295" s="184"/>
      <c r="AH1295" s="184"/>
      <c r="AI1295" s="184"/>
      <c r="AJ1295" s="184"/>
      <c r="AK1295" s="184"/>
      <c r="AL1295" s="184"/>
      <c r="AM1295" s="184"/>
      <c r="AN1295" s="184"/>
      <c r="AO1295" s="184"/>
      <c r="AP1295" s="184"/>
      <c r="AQ1295" s="184"/>
      <c r="AR1295" s="184"/>
      <c r="AS1295" s="184"/>
      <c r="AT1295" s="184"/>
      <c r="AU1295" s="184"/>
      <c r="AV1295" s="184"/>
      <c r="AW1295" s="184"/>
      <c r="AX1295" s="184"/>
      <c r="AY1295" s="184"/>
      <c r="AZ1295" s="184"/>
      <c r="BA1295" s="184"/>
      <c r="BB1295" s="184"/>
      <c r="BC1295" s="184"/>
      <c r="BD1295" s="184"/>
      <c r="BE1295" s="184"/>
      <c r="BF1295" s="184"/>
      <c r="BG1295" s="184"/>
      <c r="BH1295" s="184"/>
    </row>
    <row r="1296" spans="1:60" ht="15.75">
      <c r="A1296" s="1890" t="s">
        <v>419</v>
      </c>
      <c r="B1296" s="1890"/>
      <c r="C1296" s="1875" t="s">
        <v>1625</v>
      </c>
      <c r="D1296" s="1875"/>
      <c r="E1296" s="1875"/>
      <c r="F1296" s="1875"/>
      <c r="G1296" s="1875"/>
      <c r="H1296" s="1878"/>
      <c r="I1296" s="1879"/>
      <c r="J1296" s="1879"/>
      <c r="K1296" s="1879"/>
      <c r="L1296" s="1879"/>
      <c r="M1296" s="1879"/>
      <c r="N1296" s="1879"/>
      <c r="O1296" s="873"/>
      <c r="P1296" s="873" t="s">
        <v>1624</v>
      </c>
      <c r="Q1296" s="184"/>
      <c r="R1296" s="184"/>
      <c r="S1296" s="184"/>
      <c r="T1296" s="184"/>
      <c r="U1296" s="184"/>
      <c r="V1296" s="184"/>
      <c r="W1296" s="184"/>
      <c r="X1296" s="184"/>
      <c r="Y1296" s="184"/>
      <c r="Z1296" s="184"/>
      <c r="AA1296" s="184"/>
      <c r="AB1296" s="184"/>
      <c r="AC1296" s="184"/>
      <c r="AD1296" s="184"/>
      <c r="AE1296" s="184"/>
      <c r="AF1296" s="184"/>
      <c r="AG1296" s="184"/>
      <c r="AH1296" s="184"/>
      <c r="AI1296" s="184"/>
      <c r="AJ1296" s="184"/>
      <c r="AK1296" s="184"/>
      <c r="AL1296" s="184"/>
      <c r="AM1296" s="184"/>
      <c r="AN1296" s="184"/>
      <c r="AO1296" s="184"/>
      <c r="AP1296" s="184"/>
      <c r="AQ1296" s="184"/>
      <c r="AR1296" s="184"/>
      <c r="AS1296" s="184"/>
      <c r="AT1296" s="184"/>
      <c r="AU1296" s="184"/>
      <c r="AV1296" s="184"/>
      <c r="AW1296" s="184"/>
      <c r="AX1296" s="184"/>
      <c r="AY1296" s="184"/>
      <c r="AZ1296" s="184"/>
      <c r="BA1296" s="184"/>
      <c r="BB1296" s="184"/>
      <c r="BC1296" s="184"/>
      <c r="BD1296" s="184"/>
      <c r="BE1296" s="184"/>
      <c r="BF1296" s="184"/>
      <c r="BG1296" s="184"/>
      <c r="BH1296" s="184"/>
    </row>
    <row r="1297" spans="1:60" ht="15.75">
      <c r="A1297" s="1890" t="s">
        <v>420</v>
      </c>
      <c r="B1297" s="1890"/>
      <c r="C1297" s="1875" t="s">
        <v>1623</v>
      </c>
      <c r="D1297" s="1875"/>
      <c r="E1297" s="1875"/>
      <c r="F1297" s="1875"/>
      <c r="G1297" s="1875"/>
      <c r="H1297" s="1878"/>
      <c r="I1297" s="1879"/>
      <c r="J1297" s="1879"/>
      <c r="K1297" s="1879"/>
      <c r="L1297" s="1879"/>
      <c r="M1297" s="1879"/>
      <c r="N1297" s="1879"/>
      <c r="O1297" s="873"/>
      <c r="P1297" s="873" t="s">
        <v>1626</v>
      </c>
      <c r="Q1297" s="184"/>
      <c r="R1297" s="184"/>
      <c r="S1297" s="184"/>
      <c r="T1297" s="184"/>
      <c r="U1297" s="184"/>
      <c r="V1297" s="184"/>
      <c r="W1297" s="184"/>
      <c r="X1297" s="184"/>
      <c r="Y1297" s="184"/>
      <c r="Z1297" s="184"/>
      <c r="AA1297" s="184"/>
      <c r="AB1297" s="184"/>
      <c r="AC1297" s="184"/>
      <c r="AD1297" s="184"/>
      <c r="AE1297" s="184"/>
      <c r="AF1297" s="184"/>
      <c r="AG1297" s="184"/>
      <c r="AH1297" s="184"/>
      <c r="AI1297" s="184"/>
      <c r="AJ1297" s="184"/>
      <c r="AK1297" s="184"/>
      <c r="AL1297" s="184"/>
      <c r="AM1297" s="184"/>
      <c r="AN1297" s="184"/>
      <c r="AO1297" s="184"/>
      <c r="AP1297" s="184"/>
      <c r="AQ1297" s="184"/>
      <c r="AR1297" s="184"/>
      <c r="AS1297" s="184"/>
      <c r="AT1297" s="184"/>
      <c r="AU1297" s="184"/>
      <c r="AV1297" s="184"/>
      <c r="AW1297" s="184"/>
      <c r="AX1297" s="184"/>
      <c r="AY1297" s="184"/>
      <c r="AZ1297" s="184"/>
      <c r="BA1297" s="184"/>
      <c r="BB1297" s="184"/>
      <c r="BC1297" s="184"/>
      <c r="BD1297" s="184"/>
      <c r="BE1297" s="184"/>
      <c r="BF1297" s="184"/>
      <c r="BG1297" s="184"/>
      <c r="BH1297" s="184"/>
    </row>
    <row r="1298" spans="1:60" ht="15.75">
      <c r="A1298" s="1890" t="s">
        <v>421</v>
      </c>
      <c r="B1298" s="1890"/>
      <c r="C1298" s="1875" t="s">
        <v>1623</v>
      </c>
      <c r="D1298" s="1875"/>
      <c r="E1298" s="1875"/>
      <c r="F1298" s="1875"/>
      <c r="G1298" s="1875"/>
      <c r="H1298" s="1878"/>
      <c r="I1298" s="1879"/>
      <c r="J1298" s="1879"/>
      <c r="K1298" s="1879"/>
      <c r="L1298" s="1879"/>
      <c r="M1298" s="1879"/>
      <c r="N1298" s="1879"/>
      <c r="O1298" s="873"/>
      <c r="P1298" s="873" t="s">
        <v>1627</v>
      </c>
      <c r="Q1298" s="184"/>
      <c r="R1298" s="184"/>
      <c r="S1298" s="184"/>
      <c r="T1298" s="184"/>
      <c r="U1298" s="184"/>
      <c r="V1298" s="184"/>
      <c r="W1298" s="184"/>
      <c r="X1298" s="184"/>
      <c r="Y1298" s="184"/>
      <c r="Z1298" s="184"/>
      <c r="AA1298" s="184"/>
      <c r="AB1298" s="184"/>
      <c r="AC1298" s="184"/>
      <c r="AD1298" s="184"/>
      <c r="AE1298" s="184"/>
      <c r="AF1298" s="184"/>
      <c r="AG1298" s="184"/>
      <c r="AH1298" s="184"/>
      <c r="AI1298" s="184"/>
      <c r="AJ1298" s="184"/>
      <c r="AK1298" s="184"/>
      <c r="AL1298" s="184"/>
      <c r="AM1298" s="184"/>
      <c r="AN1298" s="184"/>
      <c r="AO1298" s="184"/>
      <c r="AP1298" s="184"/>
      <c r="AQ1298" s="184"/>
      <c r="AR1298" s="184"/>
      <c r="AS1298" s="184"/>
      <c r="AT1298" s="184"/>
      <c r="AU1298" s="184"/>
      <c r="AV1298" s="184"/>
      <c r="AW1298" s="184"/>
      <c r="AX1298" s="184"/>
      <c r="AY1298" s="184"/>
      <c r="AZ1298" s="184"/>
      <c r="BA1298" s="184"/>
      <c r="BB1298" s="184"/>
      <c r="BC1298" s="184"/>
      <c r="BD1298" s="184"/>
      <c r="BE1298" s="184"/>
      <c r="BF1298" s="184"/>
      <c r="BG1298" s="184"/>
      <c r="BH1298" s="184"/>
    </row>
    <row r="1299" spans="1:60" ht="15.75">
      <c r="A1299" s="1890" t="s">
        <v>422</v>
      </c>
      <c r="B1299" s="1890"/>
      <c r="C1299" s="1875" t="s">
        <v>1623</v>
      </c>
      <c r="D1299" s="1875"/>
      <c r="E1299" s="1875"/>
      <c r="F1299" s="1875"/>
      <c r="G1299" s="1875"/>
      <c r="H1299" s="1878"/>
      <c r="I1299" s="1879"/>
      <c r="J1299" s="1879"/>
      <c r="K1299" s="1879"/>
      <c r="L1299" s="1879"/>
      <c r="M1299" s="1879"/>
      <c r="N1299" s="1879"/>
      <c r="O1299" s="873"/>
      <c r="P1299" s="873" t="s">
        <v>1628</v>
      </c>
      <c r="Q1299" s="184"/>
      <c r="R1299" s="184"/>
      <c r="S1299" s="184"/>
      <c r="T1299" s="184"/>
      <c r="U1299" s="184"/>
      <c r="V1299" s="184"/>
      <c r="W1299" s="184"/>
      <c r="X1299" s="184"/>
      <c r="Y1299" s="184"/>
      <c r="Z1299" s="184"/>
      <c r="AA1299" s="184"/>
      <c r="AB1299" s="184"/>
      <c r="AC1299" s="184"/>
      <c r="AD1299" s="184"/>
      <c r="AE1299" s="184"/>
      <c r="AF1299" s="184"/>
      <c r="AG1299" s="184"/>
      <c r="AH1299" s="184"/>
      <c r="AI1299" s="184"/>
      <c r="AJ1299" s="184"/>
      <c r="AK1299" s="184"/>
      <c r="AL1299" s="184"/>
      <c r="AM1299" s="184"/>
      <c r="AN1299" s="184"/>
      <c r="AO1299" s="184"/>
      <c r="AP1299" s="184"/>
      <c r="AQ1299" s="184"/>
      <c r="AR1299" s="184"/>
      <c r="AS1299" s="184"/>
      <c r="AT1299" s="184"/>
      <c r="AU1299" s="184"/>
      <c r="AV1299" s="184"/>
      <c r="AW1299" s="184"/>
      <c r="AX1299" s="184"/>
      <c r="AY1299" s="184"/>
      <c r="AZ1299" s="184"/>
      <c r="BA1299" s="184"/>
      <c r="BB1299" s="184"/>
      <c r="BC1299" s="184"/>
      <c r="BD1299" s="184"/>
      <c r="BE1299" s="184"/>
      <c r="BF1299" s="184"/>
      <c r="BG1299" s="184"/>
      <c r="BH1299" s="184"/>
    </row>
    <row r="1300" spans="1:60" ht="15.75">
      <c r="A1300" s="1899" t="s">
        <v>423</v>
      </c>
      <c r="B1300" s="1899"/>
      <c r="C1300" s="1882" t="s">
        <v>1623</v>
      </c>
      <c r="D1300" s="1882"/>
      <c r="E1300" s="1875"/>
      <c r="F1300" s="1875"/>
      <c r="G1300" s="1875"/>
      <c r="H1300" s="1883"/>
      <c r="I1300" s="1884"/>
      <c r="J1300" s="1884"/>
      <c r="K1300" s="1884"/>
      <c r="L1300" s="1884"/>
      <c r="M1300" s="1884"/>
      <c r="N1300" s="1884"/>
      <c r="O1300" s="873"/>
      <c r="P1300" s="873" t="s">
        <v>1629</v>
      </c>
      <c r="Q1300" s="184"/>
      <c r="R1300" s="184"/>
      <c r="S1300" s="184"/>
      <c r="T1300" s="184"/>
      <c r="U1300" s="184"/>
      <c r="V1300" s="184"/>
      <c r="W1300" s="184"/>
      <c r="X1300" s="184"/>
      <c r="Y1300" s="184"/>
      <c r="Z1300" s="184"/>
      <c r="AA1300" s="184"/>
      <c r="AB1300" s="184"/>
      <c r="AC1300" s="184"/>
      <c r="AD1300" s="184"/>
      <c r="AE1300" s="184"/>
      <c r="AF1300" s="184"/>
      <c r="AG1300" s="184"/>
      <c r="AH1300" s="184"/>
      <c r="AI1300" s="184"/>
      <c r="AJ1300" s="184"/>
      <c r="AK1300" s="184"/>
      <c r="AL1300" s="184"/>
      <c r="AM1300" s="184"/>
      <c r="AN1300" s="184"/>
      <c r="AO1300" s="184"/>
      <c r="AP1300" s="184"/>
      <c r="AQ1300" s="184"/>
      <c r="AR1300" s="184"/>
      <c r="AS1300" s="184"/>
      <c r="AT1300" s="184"/>
      <c r="AU1300" s="184"/>
      <c r="AV1300" s="184"/>
      <c r="AW1300" s="184"/>
      <c r="AX1300" s="184"/>
      <c r="AY1300" s="184"/>
      <c r="AZ1300" s="184"/>
      <c r="BA1300" s="184"/>
      <c r="BB1300" s="184"/>
      <c r="BC1300" s="184"/>
      <c r="BD1300" s="184"/>
      <c r="BE1300" s="184"/>
      <c r="BF1300" s="184"/>
      <c r="BG1300" s="184"/>
      <c r="BH1300" s="184"/>
    </row>
    <row r="1301" spans="1:60" ht="15.75">
      <c r="A1301" s="1899"/>
      <c r="B1301" s="1899"/>
      <c r="C1301" s="1882"/>
      <c r="D1301" s="1882"/>
      <c r="E1301" s="1875"/>
      <c r="F1301" s="1875"/>
      <c r="G1301" s="1875"/>
      <c r="H1301" s="1883"/>
      <c r="I1301" s="1884"/>
      <c r="J1301" s="1884"/>
      <c r="K1301" s="1884"/>
      <c r="L1301" s="1884"/>
      <c r="M1301" s="1884"/>
      <c r="N1301" s="1884"/>
      <c r="O1301" s="873"/>
      <c r="P1301" s="873" t="s">
        <v>1630</v>
      </c>
      <c r="Q1301" s="184"/>
      <c r="R1301" s="184"/>
      <c r="S1301" s="184"/>
      <c r="T1301" s="184"/>
      <c r="U1301" s="184"/>
      <c r="V1301" s="184"/>
      <c r="W1301" s="184"/>
      <c r="X1301" s="184"/>
      <c r="Y1301" s="184"/>
      <c r="Z1301" s="184"/>
      <c r="AA1301" s="184"/>
      <c r="AB1301" s="184"/>
      <c r="AC1301" s="184"/>
      <c r="AD1301" s="184"/>
      <c r="AE1301" s="184"/>
      <c r="AF1301" s="184"/>
      <c r="AG1301" s="184"/>
      <c r="AH1301" s="184"/>
      <c r="AI1301" s="184"/>
      <c r="AJ1301" s="184"/>
      <c r="AK1301" s="184"/>
      <c r="AL1301" s="184"/>
      <c r="AM1301" s="184"/>
      <c r="AN1301" s="184"/>
      <c r="AO1301" s="184"/>
      <c r="AP1301" s="184"/>
      <c r="AQ1301" s="184"/>
      <c r="AR1301" s="184"/>
      <c r="AS1301" s="184"/>
      <c r="AT1301" s="184"/>
      <c r="AU1301" s="184"/>
      <c r="AV1301" s="184"/>
      <c r="AW1301" s="184"/>
      <c r="AX1301" s="184"/>
      <c r="AY1301" s="184"/>
      <c r="AZ1301" s="184"/>
      <c r="BA1301" s="184"/>
      <c r="BB1301" s="184"/>
      <c r="BC1301" s="184"/>
      <c r="BD1301" s="184"/>
      <c r="BE1301" s="184"/>
      <c r="BF1301" s="184"/>
      <c r="BG1301" s="184"/>
      <c r="BH1301" s="184"/>
    </row>
    <row r="1302" spans="1:60" ht="15.75">
      <c r="A1302" s="1889" t="s">
        <v>77</v>
      </c>
      <c r="B1302" s="1889"/>
      <c r="C1302" s="1874"/>
      <c r="D1302" s="1874"/>
      <c r="E1302" s="1875">
        <v>402</v>
      </c>
      <c r="F1302" s="1875"/>
      <c r="G1302" s="1875"/>
      <c r="H1302" s="1876">
        <f>SUM(H1294:N1300)</f>
        <v>0</v>
      </c>
      <c r="I1302" s="1877"/>
      <c r="J1302" s="1877"/>
      <c r="K1302" s="1877"/>
      <c r="L1302" s="1877"/>
      <c r="M1302" s="1877"/>
      <c r="N1302" s="1877"/>
      <c r="O1302" s="876"/>
      <c r="P1302" s="876" t="s">
        <v>1631</v>
      </c>
      <c r="Q1302" s="184"/>
      <c r="R1302" s="184"/>
      <c r="S1302" s="184"/>
      <c r="T1302" s="184"/>
      <c r="U1302" s="184"/>
      <c r="V1302" s="184"/>
      <c r="W1302" s="184"/>
      <c r="X1302" s="184"/>
      <c r="Y1302" s="184"/>
      <c r="Z1302" s="184"/>
      <c r="AA1302" s="184"/>
      <c r="AB1302" s="184"/>
      <c r="AC1302" s="184"/>
      <c r="AD1302" s="184"/>
      <c r="AE1302" s="184"/>
      <c r="AF1302" s="184"/>
      <c r="AG1302" s="184"/>
      <c r="AH1302" s="184"/>
      <c r="AI1302" s="184"/>
      <c r="AJ1302" s="184"/>
      <c r="AK1302" s="184"/>
      <c r="AL1302" s="184"/>
      <c r="AM1302" s="184"/>
      <c r="AN1302" s="184"/>
      <c r="AO1302" s="184"/>
      <c r="AP1302" s="184"/>
      <c r="AQ1302" s="184"/>
      <c r="AR1302" s="184"/>
      <c r="AS1302" s="184"/>
      <c r="AT1302" s="184"/>
      <c r="AU1302" s="184"/>
      <c r="AV1302" s="184"/>
      <c r="AW1302" s="184"/>
      <c r="AX1302" s="184"/>
      <c r="AY1302" s="184"/>
      <c r="AZ1302" s="184"/>
      <c r="BA1302" s="184"/>
      <c r="BB1302" s="184"/>
      <c r="BC1302" s="184"/>
      <c r="BD1302" s="184"/>
      <c r="BE1302" s="184"/>
      <c r="BF1302" s="184"/>
      <c r="BG1302" s="184"/>
      <c r="BH1302" s="184"/>
    </row>
    <row r="1303" spans="1:60" ht="15.75">
      <c r="A1303" s="1890" t="s">
        <v>127</v>
      </c>
      <c r="B1303" s="1890"/>
      <c r="C1303" s="1875" t="s">
        <v>1623</v>
      </c>
      <c r="D1303" s="1875"/>
      <c r="E1303" s="1875"/>
      <c r="F1303" s="1875"/>
      <c r="G1303" s="1875"/>
      <c r="H1303" s="1878"/>
      <c r="I1303" s="1879"/>
      <c r="J1303" s="1879"/>
      <c r="K1303" s="1879"/>
      <c r="L1303" s="1879"/>
      <c r="M1303" s="1879"/>
      <c r="N1303" s="1879"/>
      <c r="O1303" s="873"/>
      <c r="P1303" s="873" t="s">
        <v>1632</v>
      </c>
      <c r="Q1303" s="184"/>
      <c r="R1303" s="184"/>
      <c r="S1303" s="184"/>
      <c r="T1303" s="184"/>
      <c r="U1303" s="184"/>
      <c r="V1303" s="184"/>
      <c r="W1303" s="184"/>
      <c r="X1303" s="184"/>
      <c r="Y1303" s="184"/>
      <c r="Z1303" s="184"/>
      <c r="AA1303" s="184"/>
      <c r="AB1303" s="184"/>
      <c r="AC1303" s="184"/>
      <c r="AD1303" s="184"/>
      <c r="AE1303" s="184"/>
      <c r="AF1303" s="184"/>
      <c r="AG1303" s="184"/>
      <c r="AH1303" s="184"/>
      <c r="AI1303" s="184"/>
      <c r="AJ1303" s="184"/>
      <c r="AK1303" s="184"/>
      <c r="AL1303" s="184"/>
      <c r="AM1303" s="184"/>
      <c r="AN1303" s="184"/>
      <c r="AO1303" s="184"/>
      <c r="AP1303" s="184"/>
      <c r="AQ1303" s="184"/>
      <c r="AR1303" s="184"/>
      <c r="AS1303" s="184"/>
      <c r="AT1303" s="184"/>
      <c r="AU1303" s="184"/>
      <c r="AV1303" s="184"/>
      <c r="AW1303" s="184"/>
      <c r="AX1303" s="184"/>
      <c r="AY1303" s="184"/>
      <c r="AZ1303" s="184"/>
      <c r="BA1303" s="184"/>
      <c r="BB1303" s="184"/>
      <c r="BC1303" s="184"/>
      <c r="BD1303" s="184"/>
      <c r="BE1303" s="184"/>
      <c r="BF1303" s="184"/>
      <c r="BG1303" s="184"/>
      <c r="BH1303" s="184"/>
    </row>
    <row r="1304" spans="1:60" ht="15.75">
      <c r="A1304" s="1890" t="s">
        <v>79</v>
      </c>
      <c r="B1304" s="1890"/>
      <c r="C1304" s="1875" t="s">
        <v>1623</v>
      </c>
      <c r="D1304" s="1875"/>
      <c r="E1304" s="1875"/>
      <c r="F1304" s="1875"/>
      <c r="G1304" s="1875"/>
      <c r="H1304" s="1878"/>
      <c r="I1304" s="1879"/>
      <c r="J1304" s="1879"/>
      <c r="K1304" s="1879"/>
      <c r="L1304" s="1879"/>
      <c r="M1304" s="1879"/>
      <c r="N1304" s="1879"/>
      <c r="O1304" s="873"/>
      <c r="P1304" s="873" t="s">
        <v>1633</v>
      </c>
      <c r="Q1304" s="184"/>
      <c r="R1304" s="184"/>
      <c r="S1304" s="184"/>
      <c r="T1304" s="184"/>
      <c r="U1304" s="184"/>
      <c r="V1304" s="184"/>
      <c r="W1304" s="184"/>
      <c r="X1304" s="184"/>
      <c r="Y1304" s="184"/>
      <c r="Z1304" s="184"/>
      <c r="AA1304" s="184"/>
      <c r="AB1304" s="184"/>
      <c r="AC1304" s="184"/>
      <c r="AD1304" s="184"/>
      <c r="AE1304" s="184"/>
      <c r="AF1304" s="184"/>
      <c r="AG1304" s="184"/>
      <c r="AH1304" s="184"/>
      <c r="AI1304" s="184"/>
      <c r="AJ1304" s="184"/>
      <c r="AK1304" s="184"/>
      <c r="AL1304" s="184"/>
      <c r="AM1304" s="184"/>
      <c r="AN1304" s="184"/>
      <c r="AO1304" s="184"/>
      <c r="AP1304" s="184"/>
      <c r="AQ1304" s="184"/>
      <c r="AR1304" s="184"/>
      <c r="AS1304" s="184"/>
      <c r="AT1304" s="184"/>
      <c r="AU1304" s="184"/>
      <c r="AV1304" s="184"/>
      <c r="AW1304" s="184"/>
      <c r="AX1304" s="184"/>
      <c r="AY1304" s="184"/>
      <c r="AZ1304" s="184"/>
      <c r="BA1304" s="184"/>
      <c r="BB1304" s="184"/>
      <c r="BC1304" s="184"/>
      <c r="BD1304" s="184"/>
      <c r="BE1304" s="184"/>
      <c r="BF1304" s="184"/>
      <c r="BG1304" s="184"/>
      <c r="BH1304" s="184"/>
    </row>
    <row r="1305" spans="1:60" ht="15.75">
      <c r="A1305" s="1890" t="s">
        <v>80</v>
      </c>
      <c r="B1305" s="1890"/>
      <c r="C1305" s="1875" t="s">
        <v>1623</v>
      </c>
      <c r="D1305" s="1875"/>
      <c r="E1305" s="1875"/>
      <c r="F1305" s="1875"/>
      <c r="G1305" s="1875"/>
      <c r="H1305" s="1878"/>
      <c r="I1305" s="1879"/>
      <c r="J1305" s="1879"/>
      <c r="K1305" s="1879"/>
      <c r="L1305" s="1879"/>
      <c r="M1305" s="1879"/>
      <c r="N1305" s="1879"/>
      <c r="O1305" s="873"/>
      <c r="P1305" s="873" t="s">
        <v>1634</v>
      </c>
      <c r="Q1305" s="184"/>
      <c r="R1305" s="184"/>
      <c r="S1305" s="184"/>
      <c r="T1305" s="184"/>
      <c r="U1305" s="184"/>
      <c r="V1305" s="184"/>
      <c r="W1305" s="184"/>
      <c r="X1305" s="184"/>
      <c r="Y1305" s="184"/>
      <c r="Z1305" s="184"/>
      <c r="AA1305" s="184"/>
      <c r="AB1305" s="184"/>
      <c r="AC1305" s="184"/>
      <c r="AD1305" s="184"/>
      <c r="AE1305" s="184"/>
      <c r="AF1305" s="184"/>
      <c r="AG1305" s="184"/>
      <c r="AH1305" s="184"/>
      <c r="AI1305" s="184"/>
      <c r="AJ1305" s="184"/>
      <c r="AK1305" s="184"/>
      <c r="AL1305" s="184"/>
      <c r="AM1305" s="184"/>
      <c r="AN1305" s="184"/>
      <c r="AO1305" s="184"/>
      <c r="AP1305" s="184"/>
      <c r="AQ1305" s="184"/>
      <c r="AR1305" s="184"/>
      <c r="AS1305" s="184"/>
      <c r="AT1305" s="184"/>
      <c r="AU1305" s="184"/>
      <c r="AV1305" s="184"/>
      <c r="AW1305" s="184"/>
      <c r="AX1305" s="184"/>
      <c r="AY1305" s="184"/>
      <c r="AZ1305" s="184"/>
      <c r="BA1305" s="184"/>
      <c r="BB1305" s="184"/>
      <c r="BC1305" s="184"/>
      <c r="BD1305" s="184"/>
      <c r="BE1305" s="184"/>
      <c r="BF1305" s="184"/>
      <c r="BG1305" s="184"/>
      <c r="BH1305" s="184"/>
    </row>
    <row r="1306" spans="1:60" ht="15.75">
      <c r="A1306" s="1890" t="s">
        <v>81</v>
      </c>
      <c r="B1306" s="1890"/>
      <c r="C1306" s="1875" t="s">
        <v>1623</v>
      </c>
      <c r="D1306" s="1875"/>
      <c r="E1306" s="1875"/>
      <c r="F1306" s="1875"/>
      <c r="G1306" s="1875"/>
      <c r="H1306" s="1878"/>
      <c r="I1306" s="1879"/>
      <c r="J1306" s="1879"/>
      <c r="K1306" s="1879"/>
      <c r="L1306" s="1879"/>
      <c r="M1306" s="1879"/>
      <c r="N1306" s="1879"/>
      <c r="O1306" s="873"/>
      <c r="P1306" s="873" t="s">
        <v>1635</v>
      </c>
      <c r="Q1306" s="184"/>
      <c r="R1306" s="184"/>
      <c r="S1306" s="184"/>
      <c r="T1306" s="184"/>
      <c r="U1306" s="184"/>
      <c r="V1306" s="184"/>
      <c r="W1306" s="184"/>
      <c r="X1306" s="184"/>
      <c r="Y1306" s="184"/>
      <c r="Z1306" s="184"/>
      <c r="AA1306" s="184"/>
      <c r="AB1306" s="184"/>
      <c r="AC1306" s="184"/>
      <c r="AD1306" s="184"/>
      <c r="AE1306" s="184"/>
      <c r="AF1306" s="184"/>
      <c r="AG1306" s="184"/>
      <c r="AH1306" s="184"/>
      <c r="AI1306" s="184"/>
      <c r="AJ1306" s="184"/>
      <c r="AK1306" s="184"/>
      <c r="AL1306" s="184"/>
      <c r="AM1306" s="184"/>
      <c r="AN1306" s="184"/>
      <c r="AO1306" s="184"/>
      <c r="AP1306" s="184"/>
      <c r="AQ1306" s="184"/>
      <c r="AR1306" s="184"/>
      <c r="AS1306" s="184"/>
      <c r="AT1306" s="184"/>
      <c r="AU1306" s="184"/>
      <c r="AV1306" s="184"/>
      <c r="AW1306" s="184"/>
      <c r="AX1306" s="184"/>
      <c r="AY1306" s="184"/>
      <c r="AZ1306" s="184"/>
      <c r="BA1306" s="184"/>
      <c r="BB1306" s="184"/>
      <c r="BC1306" s="184"/>
      <c r="BD1306" s="184"/>
      <c r="BE1306" s="184"/>
      <c r="BF1306" s="184"/>
      <c r="BG1306" s="184"/>
      <c r="BH1306" s="184"/>
    </row>
    <row r="1307" spans="1:60" ht="15.75">
      <c r="A1307" s="1890" t="s">
        <v>82</v>
      </c>
      <c r="B1307" s="1890"/>
      <c r="C1307" s="1875" t="s">
        <v>1623</v>
      </c>
      <c r="D1307" s="1875"/>
      <c r="E1307" s="1875"/>
      <c r="F1307" s="1875"/>
      <c r="G1307" s="1875"/>
      <c r="H1307" s="1878"/>
      <c r="I1307" s="1879"/>
      <c r="J1307" s="1879"/>
      <c r="K1307" s="1879"/>
      <c r="L1307" s="1879"/>
      <c r="M1307" s="1879"/>
      <c r="N1307" s="1879"/>
      <c r="O1307" s="873"/>
      <c r="P1307" s="873" t="s">
        <v>1636</v>
      </c>
      <c r="Q1307" s="184"/>
      <c r="R1307" s="184"/>
      <c r="S1307" s="184"/>
      <c r="T1307" s="184"/>
      <c r="U1307" s="184"/>
      <c r="V1307" s="184"/>
      <c r="W1307" s="184"/>
      <c r="X1307" s="184"/>
      <c r="Y1307" s="184"/>
      <c r="Z1307" s="184"/>
      <c r="AA1307" s="184"/>
      <c r="AB1307" s="184"/>
      <c r="AC1307" s="184"/>
      <c r="AD1307" s="184"/>
      <c r="AE1307" s="184"/>
      <c r="AF1307" s="184"/>
      <c r="AG1307" s="184"/>
      <c r="AH1307" s="184"/>
      <c r="AI1307" s="184"/>
      <c r="AJ1307" s="184"/>
      <c r="AK1307" s="184"/>
      <c r="AL1307" s="184"/>
      <c r="AM1307" s="184"/>
      <c r="AN1307" s="184"/>
      <c r="AO1307" s="184"/>
      <c r="AP1307" s="184"/>
      <c r="AQ1307" s="184"/>
      <c r="AR1307" s="184"/>
      <c r="AS1307" s="184"/>
      <c r="AT1307" s="184"/>
      <c r="AU1307" s="184"/>
      <c r="AV1307" s="184"/>
      <c r="AW1307" s="184"/>
      <c r="AX1307" s="184"/>
      <c r="AY1307" s="184"/>
      <c r="AZ1307" s="184"/>
      <c r="BA1307" s="184"/>
      <c r="BB1307" s="184"/>
      <c r="BC1307" s="184"/>
      <c r="BD1307" s="184"/>
      <c r="BE1307" s="184"/>
      <c r="BF1307" s="184"/>
      <c r="BG1307" s="184"/>
      <c r="BH1307" s="184"/>
    </row>
    <row r="1308" spans="1:60" ht="15.75">
      <c r="A1308" s="1890" t="s">
        <v>83</v>
      </c>
      <c r="B1308" s="1890"/>
      <c r="C1308" s="1875" t="s">
        <v>1623</v>
      </c>
      <c r="D1308" s="1875"/>
      <c r="E1308" s="1875"/>
      <c r="F1308" s="1875"/>
      <c r="G1308" s="1875"/>
      <c r="H1308" s="1878"/>
      <c r="I1308" s="1879"/>
      <c r="J1308" s="1879"/>
      <c r="K1308" s="1879"/>
      <c r="L1308" s="1879"/>
      <c r="M1308" s="1879"/>
      <c r="N1308" s="1879"/>
      <c r="O1308" s="873"/>
      <c r="P1308" s="873" t="s">
        <v>1637</v>
      </c>
      <c r="Q1308" s="184"/>
      <c r="R1308" s="184"/>
      <c r="S1308" s="184"/>
      <c r="T1308" s="184"/>
      <c r="U1308" s="184"/>
      <c r="V1308" s="184"/>
      <c r="W1308" s="184"/>
      <c r="X1308" s="184"/>
      <c r="Y1308" s="184"/>
      <c r="Z1308" s="184"/>
      <c r="AA1308" s="184"/>
      <c r="AB1308" s="184"/>
      <c r="AC1308" s="184"/>
      <c r="AD1308" s="184"/>
      <c r="AE1308" s="184"/>
      <c r="AF1308" s="184"/>
      <c r="AG1308" s="184"/>
      <c r="AH1308" s="184"/>
      <c r="AI1308" s="184"/>
      <c r="AJ1308" s="184"/>
      <c r="AK1308" s="184"/>
      <c r="AL1308" s="184"/>
      <c r="AM1308" s="184"/>
      <c r="AN1308" s="184"/>
      <c r="AO1308" s="184"/>
      <c r="AP1308" s="184"/>
      <c r="AQ1308" s="184"/>
      <c r="AR1308" s="184"/>
      <c r="AS1308" s="184"/>
      <c r="AT1308" s="184"/>
      <c r="AU1308" s="184"/>
      <c r="AV1308" s="184"/>
      <c r="AW1308" s="184"/>
      <c r="AX1308" s="184"/>
      <c r="AY1308" s="184"/>
      <c r="AZ1308" s="184"/>
      <c r="BA1308" s="184"/>
      <c r="BB1308" s="184"/>
      <c r="BC1308" s="184"/>
      <c r="BD1308" s="184"/>
      <c r="BE1308" s="184"/>
      <c r="BF1308" s="184"/>
      <c r="BG1308" s="184"/>
      <c r="BH1308" s="184"/>
    </row>
    <row r="1309" spans="1:60" ht="15.75">
      <c r="A1309" s="1890" t="s">
        <v>462</v>
      </c>
      <c r="B1309" s="1890"/>
      <c r="C1309" s="1875" t="s">
        <v>1623</v>
      </c>
      <c r="D1309" s="1875"/>
      <c r="E1309" s="1875"/>
      <c r="F1309" s="1875"/>
      <c r="G1309" s="1875"/>
      <c r="H1309" s="1878"/>
      <c r="I1309" s="1879"/>
      <c r="J1309" s="1879"/>
      <c r="K1309" s="1879"/>
      <c r="L1309" s="1879"/>
      <c r="M1309" s="1879"/>
      <c r="N1309" s="1879"/>
      <c r="O1309" s="873"/>
      <c r="P1309" s="873" t="s">
        <v>1638</v>
      </c>
      <c r="Q1309" s="184"/>
      <c r="R1309" s="184"/>
      <c r="S1309" s="184"/>
      <c r="T1309" s="184"/>
      <c r="U1309" s="184"/>
      <c r="V1309" s="184"/>
      <c r="W1309" s="184"/>
      <c r="X1309" s="184"/>
      <c r="Y1309" s="184"/>
      <c r="Z1309" s="184"/>
      <c r="AA1309" s="184"/>
      <c r="AB1309" s="184"/>
      <c r="AC1309" s="184"/>
      <c r="AD1309" s="184"/>
      <c r="AE1309" s="184"/>
      <c r="AF1309" s="184"/>
      <c r="AG1309" s="184"/>
      <c r="AH1309" s="184"/>
      <c r="AI1309" s="184"/>
      <c r="AJ1309" s="184"/>
      <c r="AK1309" s="184"/>
      <c r="AL1309" s="184"/>
      <c r="AM1309" s="184"/>
      <c r="AN1309" s="184"/>
      <c r="AO1309" s="184"/>
      <c r="AP1309" s="184"/>
      <c r="AQ1309" s="184"/>
      <c r="AR1309" s="184"/>
      <c r="AS1309" s="184"/>
      <c r="AT1309" s="184"/>
      <c r="AU1309" s="184"/>
      <c r="AV1309" s="184"/>
      <c r="AW1309" s="184"/>
      <c r="AX1309" s="184"/>
      <c r="AY1309" s="184"/>
      <c r="AZ1309" s="184"/>
      <c r="BA1309" s="184"/>
      <c r="BB1309" s="184"/>
      <c r="BC1309" s="184"/>
      <c r="BD1309" s="184"/>
      <c r="BE1309" s="184"/>
      <c r="BF1309" s="184"/>
      <c r="BG1309" s="184"/>
      <c r="BH1309" s="184"/>
    </row>
    <row r="1310" spans="1:60" ht="15.75">
      <c r="A1310" s="1889" t="s">
        <v>463</v>
      </c>
      <c r="B1310" s="1889"/>
      <c r="C1310" s="1874"/>
      <c r="D1310" s="1874"/>
      <c r="E1310" s="1875">
        <v>403</v>
      </c>
      <c r="F1310" s="1875"/>
      <c r="G1310" s="1875"/>
      <c r="H1310" s="1876">
        <f>SUM(H1303:N1309)</f>
        <v>0</v>
      </c>
      <c r="I1310" s="1877"/>
      <c r="J1310" s="1877"/>
      <c r="K1310" s="1877"/>
      <c r="L1310" s="1877"/>
      <c r="M1310" s="1877"/>
      <c r="N1310" s="1877"/>
      <c r="O1310" s="876"/>
      <c r="P1310" s="876" t="s">
        <v>1639</v>
      </c>
      <c r="Q1310" s="184"/>
      <c r="R1310" s="184"/>
      <c r="S1310" s="184"/>
      <c r="T1310" s="184"/>
      <c r="U1310" s="184"/>
      <c r="V1310" s="184"/>
      <c r="W1310" s="184"/>
      <c r="X1310" s="184"/>
      <c r="Y1310" s="184"/>
      <c r="Z1310" s="184"/>
      <c r="AA1310" s="184"/>
      <c r="AB1310" s="184"/>
      <c r="AC1310" s="184"/>
      <c r="AD1310" s="184"/>
      <c r="AE1310" s="184"/>
      <c r="AF1310" s="184"/>
      <c r="AG1310" s="184"/>
      <c r="AH1310" s="184"/>
      <c r="AI1310" s="184"/>
      <c r="AJ1310" s="184"/>
      <c r="AK1310" s="184"/>
      <c r="AL1310" s="184"/>
      <c r="AM1310" s="184"/>
      <c r="AN1310" s="184"/>
      <c r="AO1310" s="184"/>
      <c r="AP1310" s="184"/>
      <c r="AQ1310" s="184"/>
      <c r="AR1310" s="184"/>
      <c r="AS1310" s="184"/>
      <c r="AT1310" s="184"/>
      <c r="AU1310" s="184"/>
      <c r="AV1310" s="184"/>
      <c r="AW1310" s="184"/>
      <c r="AX1310" s="184"/>
      <c r="AY1310" s="184"/>
      <c r="AZ1310" s="184"/>
      <c r="BA1310" s="184"/>
      <c r="BB1310" s="184"/>
      <c r="BC1310" s="184"/>
      <c r="BD1310" s="184"/>
      <c r="BE1310" s="184"/>
      <c r="BF1310" s="184"/>
      <c r="BG1310" s="184"/>
      <c r="BH1310" s="184"/>
    </row>
    <row r="1311" spans="1:60" ht="15.75">
      <c r="A1311" s="1889" t="s">
        <v>464</v>
      </c>
      <c r="B1311" s="1889"/>
      <c r="C1311" s="1874"/>
      <c r="D1311" s="1874"/>
      <c r="E1311" s="1875">
        <v>404</v>
      </c>
      <c r="F1311" s="1875"/>
      <c r="G1311" s="1875"/>
      <c r="H1311" s="1876">
        <f>H1292+H1302+H1310</f>
        <v>0</v>
      </c>
      <c r="I1311" s="1877"/>
      <c r="J1311" s="1877"/>
      <c r="K1311" s="1877"/>
      <c r="L1311" s="1877"/>
      <c r="M1311" s="1877"/>
      <c r="N1311" s="1877"/>
      <c r="O1311" s="876"/>
      <c r="P1311" s="876" t="s">
        <v>1640</v>
      </c>
      <c r="Q1311" s="184"/>
      <c r="R1311" s="184"/>
      <c r="S1311" s="184"/>
      <c r="T1311" s="184"/>
      <c r="U1311" s="184"/>
      <c r="V1311" s="184"/>
      <c r="W1311" s="184"/>
      <c r="X1311" s="184"/>
      <c r="Y1311" s="184"/>
      <c r="Z1311" s="184"/>
      <c r="AA1311" s="184"/>
      <c r="AB1311" s="184"/>
      <c r="AC1311" s="184"/>
      <c r="AD1311" s="184"/>
      <c r="AE1311" s="184"/>
      <c r="AF1311" s="184"/>
      <c r="AG1311" s="184"/>
      <c r="AH1311" s="184"/>
      <c r="AI1311" s="184"/>
      <c r="AJ1311" s="184"/>
      <c r="AK1311" s="184"/>
      <c r="AL1311" s="184"/>
      <c r="AM1311" s="184"/>
      <c r="AN1311" s="184"/>
      <c r="AO1311" s="184"/>
      <c r="AP1311" s="184"/>
      <c r="AQ1311" s="184"/>
      <c r="AR1311" s="184"/>
      <c r="AS1311" s="184"/>
      <c r="AT1311" s="184"/>
      <c r="AU1311" s="184"/>
      <c r="AV1311" s="184"/>
      <c r="AW1311" s="184"/>
      <c r="AX1311" s="184"/>
      <c r="AY1311" s="184"/>
      <c r="AZ1311" s="184"/>
      <c r="BA1311" s="184"/>
      <c r="BB1311" s="184"/>
      <c r="BC1311" s="184"/>
      <c r="BD1311" s="184"/>
      <c r="BE1311" s="184"/>
      <c r="BF1311" s="184"/>
      <c r="BG1311" s="184"/>
      <c r="BH1311" s="184"/>
    </row>
    <row r="1312" spans="1:60" ht="15.75">
      <c r="A1312" s="1896" t="s">
        <v>1644</v>
      </c>
      <c r="B1312" s="1896"/>
      <c r="C1312" s="1896"/>
      <c r="D1312" s="1896"/>
      <c r="E1312" s="1897"/>
      <c r="F1312" s="1897"/>
      <c r="G1312" s="1897"/>
      <c r="H1312" s="1898"/>
      <c r="I1312" s="1898"/>
      <c r="J1312" s="1898"/>
      <c r="K1312" s="1898"/>
      <c r="L1312" s="1898"/>
      <c r="M1312" s="1898"/>
      <c r="N1312" s="1898"/>
      <c r="O1312" s="184"/>
      <c r="P1312" s="1894"/>
      <c r="Q1312" s="1894"/>
      <c r="R1312" s="1894"/>
      <c r="S1312" s="1894"/>
      <c r="T1312" s="1894"/>
      <c r="U1312" s="1894"/>
      <c r="V1312" s="1894"/>
      <c r="W1312" s="1894"/>
      <c r="X1312" s="1894"/>
      <c r="Y1312" s="1894"/>
      <c r="Z1312" s="1894"/>
      <c r="AA1312" s="1894"/>
      <c r="AB1312" s="1894"/>
      <c r="AC1312" s="1894"/>
      <c r="AD1312" s="1894"/>
      <c r="AE1312" s="1894"/>
      <c r="AF1312" s="1894"/>
      <c r="AG1312" s="1894"/>
      <c r="AH1312" s="1894"/>
      <c r="AI1312" s="1894"/>
      <c r="AJ1312" s="1894"/>
      <c r="AK1312" s="1894"/>
      <c r="AL1312" s="184"/>
      <c r="AM1312" s="184"/>
      <c r="AN1312" s="184"/>
      <c r="AO1312" s="184"/>
      <c r="AP1312" s="184"/>
      <c r="AQ1312" s="184"/>
      <c r="AR1312" s="184"/>
      <c r="AS1312" s="184"/>
      <c r="AT1312" s="184"/>
      <c r="AU1312" s="184"/>
      <c r="AV1312" s="184"/>
      <c r="AW1312" s="184"/>
      <c r="AX1312" s="184"/>
      <c r="AY1312" s="184"/>
      <c r="AZ1312" s="184"/>
      <c r="BA1312" s="184"/>
      <c r="BB1312" s="184"/>
      <c r="BC1312" s="184"/>
      <c r="BD1312" s="184"/>
      <c r="BE1312" s="184"/>
      <c r="BF1312" s="184"/>
      <c r="BG1312" s="184"/>
      <c r="BH1312" s="184"/>
    </row>
    <row r="1313" spans="1:60" ht="15.75">
      <c r="A1313" s="1887" t="s">
        <v>465</v>
      </c>
      <c r="B1313" s="1887"/>
      <c r="C1313" s="1885"/>
      <c r="D1313" s="1885"/>
      <c r="E1313" s="1886">
        <v>405</v>
      </c>
      <c r="F1313" s="1875"/>
      <c r="G1313" s="1875"/>
      <c r="H1313" s="1877">
        <f>SUM(H1314:H1319)</f>
        <v>0</v>
      </c>
      <c r="I1313" s="1877"/>
      <c r="J1313" s="1877"/>
      <c r="K1313" s="1877"/>
      <c r="L1313" s="1877"/>
      <c r="M1313" s="1877"/>
      <c r="N1313" s="1877"/>
      <c r="O1313" s="184"/>
      <c r="P1313" s="1894" t="s">
        <v>1664</v>
      </c>
      <c r="Q1313" s="1894"/>
      <c r="R1313" s="1894"/>
      <c r="S1313" s="1894"/>
      <c r="T1313" s="1894"/>
      <c r="U1313" s="1894"/>
      <c r="V1313" s="1894"/>
      <c r="W1313" s="1894"/>
      <c r="X1313" s="1894"/>
      <c r="Y1313" s="1894"/>
      <c r="Z1313" s="1894"/>
      <c r="AA1313" s="1894"/>
      <c r="AB1313" s="1894"/>
      <c r="AC1313" s="1894"/>
      <c r="AD1313" s="1894"/>
      <c r="AE1313" s="1894"/>
      <c r="AF1313" s="1894"/>
      <c r="AG1313" s="1894"/>
      <c r="AH1313" s="1894"/>
      <c r="AI1313" s="1894"/>
      <c r="AJ1313" s="1894"/>
      <c r="AK1313" s="1894"/>
      <c r="AL1313" s="184"/>
      <c r="AM1313" s="184"/>
      <c r="AN1313" s="184"/>
      <c r="AO1313" s="184"/>
      <c r="AP1313" s="184"/>
      <c r="AQ1313" s="184"/>
      <c r="AR1313" s="184"/>
      <c r="AS1313" s="184"/>
      <c r="AT1313" s="184"/>
      <c r="AU1313" s="184"/>
      <c r="AV1313" s="184"/>
      <c r="AW1313" s="184"/>
      <c r="AX1313" s="184"/>
      <c r="AY1313" s="184"/>
      <c r="AZ1313" s="184"/>
      <c r="BA1313" s="184"/>
      <c r="BB1313" s="184"/>
      <c r="BC1313" s="184"/>
      <c r="BD1313" s="184"/>
      <c r="BE1313" s="184"/>
      <c r="BF1313" s="184"/>
      <c r="BG1313" s="184"/>
      <c r="BH1313" s="184"/>
    </row>
    <row r="1314" spans="1:60" ht="15.75">
      <c r="A1314" s="1888" t="s">
        <v>466</v>
      </c>
      <c r="B1314" s="1888"/>
      <c r="C1314" s="1885" t="s">
        <v>1625</v>
      </c>
      <c r="D1314" s="1885"/>
      <c r="E1314" s="1886">
        <v>406</v>
      </c>
      <c r="F1314" s="1875"/>
      <c r="G1314" s="1875"/>
      <c r="H1314" s="1879"/>
      <c r="I1314" s="1879"/>
      <c r="J1314" s="1879"/>
      <c r="K1314" s="1879"/>
      <c r="L1314" s="1879"/>
      <c r="M1314" s="1879"/>
      <c r="N1314" s="1879"/>
      <c r="O1314" s="184"/>
      <c r="P1314" s="1895" t="s">
        <v>1278</v>
      </c>
      <c r="Q1314" s="1895"/>
      <c r="R1314" s="1895"/>
      <c r="S1314" s="1895"/>
      <c r="T1314" s="1895"/>
      <c r="U1314" s="1895"/>
      <c r="V1314" s="1895"/>
      <c r="W1314" s="1895"/>
      <c r="X1314" s="1895"/>
      <c r="Y1314" s="1895"/>
      <c r="Z1314" s="1895"/>
      <c r="AA1314" s="1895"/>
      <c r="AB1314" s="1895"/>
      <c r="AC1314" s="1895"/>
      <c r="AD1314" s="1895"/>
      <c r="AE1314" s="1895"/>
      <c r="AF1314" s="1895"/>
      <c r="AG1314" s="1895"/>
      <c r="AH1314" s="1895"/>
      <c r="AI1314" s="1895"/>
      <c r="AJ1314" s="1895"/>
      <c r="AK1314" s="1895"/>
      <c r="AL1314" s="184"/>
      <c r="AM1314" s="184"/>
      <c r="AN1314" s="184"/>
      <c r="AO1314" s="184"/>
      <c r="AP1314" s="184"/>
      <c r="AQ1314" s="184"/>
      <c r="AR1314" s="184"/>
      <c r="AS1314" s="184"/>
      <c r="AT1314" s="184"/>
      <c r="AU1314" s="184"/>
      <c r="AV1314" s="184"/>
      <c r="AW1314" s="184"/>
      <c r="AX1314" s="184"/>
      <c r="AY1314" s="184"/>
      <c r="AZ1314" s="184"/>
      <c r="BA1314" s="184"/>
      <c r="BB1314" s="184"/>
      <c r="BC1314" s="184"/>
      <c r="BD1314" s="184"/>
      <c r="BE1314" s="184"/>
      <c r="BF1314" s="184"/>
      <c r="BG1314" s="184"/>
      <c r="BH1314" s="184"/>
    </row>
    <row r="1315" spans="1:60" ht="15.75">
      <c r="A1315" s="1888" t="s">
        <v>467</v>
      </c>
      <c r="B1315" s="1888"/>
      <c r="C1315" s="1885" t="s">
        <v>1625</v>
      </c>
      <c r="D1315" s="1885"/>
      <c r="E1315" s="1886">
        <v>407</v>
      </c>
      <c r="F1315" s="1875"/>
      <c r="G1315" s="1875"/>
      <c r="H1315" s="1879"/>
      <c r="I1315" s="1879"/>
      <c r="J1315" s="1879"/>
      <c r="K1315" s="1879"/>
      <c r="L1315" s="1879"/>
      <c r="M1315" s="1879"/>
      <c r="N1315" s="1879"/>
      <c r="O1315" s="184"/>
      <c r="P1315" s="1895" t="s">
        <v>1279</v>
      </c>
      <c r="Q1315" s="1895"/>
      <c r="R1315" s="1895"/>
      <c r="S1315" s="1895"/>
      <c r="T1315" s="1895"/>
      <c r="U1315" s="1895"/>
      <c r="V1315" s="1895"/>
      <c r="W1315" s="1895"/>
      <c r="X1315" s="1895"/>
      <c r="Y1315" s="1895"/>
      <c r="Z1315" s="1895"/>
      <c r="AA1315" s="1895"/>
      <c r="AB1315" s="1895"/>
      <c r="AC1315" s="1895"/>
      <c r="AD1315" s="1895"/>
      <c r="AE1315" s="1895"/>
      <c r="AF1315" s="1895"/>
      <c r="AG1315" s="1895"/>
      <c r="AH1315" s="1895"/>
      <c r="AI1315" s="1895"/>
      <c r="AJ1315" s="1895"/>
      <c r="AK1315" s="1895"/>
      <c r="AL1315" s="184"/>
      <c r="AM1315" s="184"/>
      <c r="AN1315" s="184"/>
      <c r="AO1315" s="184"/>
      <c r="AP1315" s="184"/>
      <c r="AQ1315" s="184"/>
      <c r="AR1315" s="184"/>
      <c r="AS1315" s="184"/>
      <c r="AT1315" s="184"/>
      <c r="AU1315" s="184"/>
      <c r="AV1315" s="184"/>
      <c r="AW1315" s="184"/>
      <c r="AX1315" s="184"/>
      <c r="AY1315" s="184"/>
      <c r="AZ1315" s="184"/>
      <c r="BA1315" s="184"/>
      <c r="BB1315" s="184"/>
      <c r="BC1315" s="184"/>
      <c r="BD1315" s="184"/>
      <c r="BE1315" s="184"/>
      <c r="BF1315" s="184"/>
      <c r="BG1315" s="184"/>
      <c r="BH1315" s="184"/>
    </row>
    <row r="1316" spans="1:60" ht="15.75">
      <c r="A1316" s="1888" t="s">
        <v>468</v>
      </c>
      <c r="B1316" s="1888"/>
      <c r="C1316" s="1885" t="s">
        <v>1625</v>
      </c>
      <c r="D1316" s="1885"/>
      <c r="E1316" s="1886">
        <v>408</v>
      </c>
      <c r="F1316" s="1875"/>
      <c r="G1316" s="1875"/>
      <c r="H1316" s="1879"/>
      <c r="I1316" s="1879"/>
      <c r="J1316" s="1879"/>
      <c r="K1316" s="1879"/>
      <c r="L1316" s="1879"/>
      <c r="M1316" s="1879"/>
      <c r="N1316" s="1879"/>
      <c r="O1316" s="184"/>
      <c r="P1316" s="1895" t="s">
        <v>1280</v>
      </c>
      <c r="Q1316" s="1895"/>
      <c r="R1316" s="1895"/>
      <c r="S1316" s="1895"/>
      <c r="T1316" s="1895"/>
      <c r="U1316" s="1895"/>
      <c r="V1316" s="1895"/>
      <c r="W1316" s="1895"/>
      <c r="X1316" s="1895"/>
      <c r="Y1316" s="1895"/>
      <c r="Z1316" s="1895"/>
      <c r="AA1316" s="1895"/>
      <c r="AB1316" s="1895"/>
      <c r="AC1316" s="1895"/>
      <c r="AD1316" s="1895"/>
      <c r="AE1316" s="1895"/>
      <c r="AF1316" s="1895"/>
      <c r="AG1316" s="1895"/>
      <c r="AH1316" s="1895"/>
      <c r="AI1316" s="1895"/>
      <c r="AJ1316" s="1895"/>
      <c r="AK1316" s="1895"/>
      <c r="AL1316" s="184"/>
      <c r="AM1316" s="184"/>
      <c r="AN1316" s="184"/>
      <c r="AO1316" s="184"/>
      <c r="AP1316" s="184"/>
      <c r="AQ1316" s="184"/>
      <c r="AR1316" s="184"/>
      <c r="AS1316" s="184"/>
      <c r="AT1316" s="184"/>
      <c r="AU1316" s="184"/>
      <c r="AV1316" s="184"/>
      <c r="AW1316" s="184"/>
      <c r="AX1316" s="184"/>
      <c r="AY1316" s="184"/>
      <c r="AZ1316" s="184"/>
      <c r="BA1316" s="184"/>
      <c r="BB1316" s="184"/>
      <c r="BC1316" s="184"/>
      <c r="BD1316" s="184"/>
      <c r="BE1316" s="184"/>
      <c r="BF1316" s="184"/>
      <c r="BG1316" s="184"/>
      <c r="BH1316" s="184"/>
    </row>
    <row r="1317" spans="1:60" ht="15.75">
      <c r="A1317" s="1888" t="s">
        <v>469</v>
      </c>
      <c r="B1317" s="1888"/>
      <c r="C1317" s="1885" t="s">
        <v>1625</v>
      </c>
      <c r="D1317" s="1885"/>
      <c r="E1317" s="1886">
        <v>409</v>
      </c>
      <c r="F1317" s="1875"/>
      <c r="G1317" s="1875"/>
      <c r="H1317" s="1879"/>
      <c r="I1317" s="1879"/>
      <c r="J1317" s="1879"/>
      <c r="K1317" s="1879"/>
      <c r="L1317" s="1879"/>
      <c r="M1317" s="1879"/>
      <c r="N1317" s="1879"/>
      <c r="O1317" s="184"/>
      <c r="P1317" s="1895" t="s">
        <v>1281</v>
      </c>
      <c r="Q1317" s="1895"/>
      <c r="R1317" s="1895"/>
      <c r="S1317" s="1895"/>
      <c r="T1317" s="1895"/>
      <c r="U1317" s="1895"/>
      <c r="V1317" s="1895"/>
      <c r="W1317" s="1895"/>
      <c r="X1317" s="1895"/>
      <c r="Y1317" s="1895"/>
      <c r="Z1317" s="1895"/>
      <c r="AA1317" s="1895"/>
      <c r="AB1317" s="1895"/>
      <c r="AC1317" s="1895"/>
      <c r="AD1317" s="1895"/>
      <c r="AE1317" s="1895"/>
      <c r="AF1317" s="1895"/>
      <c r="AG1317" s="1895"/>
      <c r="AH1317" s="1895"/>
      <c r="AI1317" s="1895"/>
      <c r="AJ1317" s="1895"/>
      <c r="AK1317" s="1895"/>
      <c r="AL1317" s="184"/>
      <c r="AM1317" s="184"/>
      <c r="AN1317" s="184"/>
      <c r="AO1317" s="184"/>
      <c r="AP1317" s="184"/>
      <c r="AQ1317" s="184"/>
      <c r="AR1317" s="184"/>
      <c r="AS1317" s="184"/>
      <c r="AT1317" s="184"/>
      <c r="AU1317" s="184"/>
      <c r="AV1317" s="184"/>
      <c r="AW1317" s="184"/>
      <c r="AX1317" s="184"/>
      <c r="AY1317" s="184"/>
      <c r="AZ1317" s="184"/>
      <c r="BA1317" s="184"/>
      <c r="BB1317" s="184"/>
      <c r="BC1317" s="184"/>
      <c r="BD1317" s="184"/>
      <c r="BE1317" s="184"/>
      <c r="BF1317" s="184"/>
      <c r="BG1317" s="184"/>
      <c r="BH1317" s="184"/>
    </row>
    <row r="1318" spans="1:60" ht="15.75">
      <c r="A1318" s="1888" t="s">
        <v>209</v>
      </c>
      <c r="B1318" s="1888"/>
      <c r="C1318" s="1885" t="s">
        <v>1625</v>
      </c>
      <c r="D1318" s="1885"/>
      <c r="E1318" s="1886">
        <v>410</v>
      </c>
      <c r="F1318" s="1875"/>
      <c r="G1318" s="1875"/>
      <c r="H1318" s="1879"/>
      <c r="I1318" s="1879"/>
      <c r="J1318" s="1879"/>
      <c r="K1318" s="1879"/>
      <c r="L1318" s="1879"/>
      <c r="M1318" s="1879"/>
      <c r="N1318" s="1879"/>
      <c r="O1318" s="184"/>
      <c r="P1318" s="1895" t="s">
        <v>1282</v>
      </c>
      <c r="Q1318" s="1895"/>
      <c r="R1318" s="1895"/>
      <c r="S1318" s="1895"/>
      <c r="T1318" s="1895"/>
      <c r="U1318" s="1895"/>
      <c r="V1318" s="1895"/>
      <c r="W1318" s="1895"/>
      <c r="X1318" s="1895"/>
      <c r="Y1318" s="1895"/>
      <c r="Z1318" s="1895"/>
      <c r="AA1318" s="1895"/>
      <c r="AB1318" s="1895"/>
      <c r="AC1318" s="1895"/>
      <c r="AD1318" s="1895"/>
      <c r="AE1318" s="1895"/>
      <c r="AF1318" s="1895"/>
      <c r="AG1318" s="1895"/>
      <c r="AH1318" s="1895"/>
      <c r="AI1318" s="1895"/>
      <c r="AJ1318" s="1895"/>
      <c r="AK1318" s="1895"/>
      <c r="AL1318" s="184"/>
      <c r="AM1318" s="184"/>
      <c r="AN1318" s="184"/>
      <c r="AO1318" s="184"/>
      <c r="AP1318" s="184"/>
      <c r="AQ1318" s="184"/>
      <c r="AR1318" s="184"/>
      <c r="AS1318" s="184"/>
      <c r="AT1318" s="184"/>
      <c r="AU1318" s="184"/>
      <c r="AV1318" s="184"/>
      <c r="AW1318" s="184"/>
      <c r="AX1318" s="184"/>
      <c r="AY1318" s="184"/>
      <c r="AZ1318" s="184"/>
      <c r="BA1318" s="184"/>
      <c r="BB1318" s="184"/>
      <c r="BC1318" s="184"/>
      <c r="BD1318" s="184"/>
      <c r="BE1318" s="184"/>
      <c r="BF1318" s="184"/>
      <c r="BG1318" s="184"/>
      <c r="BH1318" s="184"/>
    </row>
    <row r="1319" spans="1:60" ht="15.75">
      <c r="A1319" s="1888" t="s">
        <v>210</v>
      </c>
      <c r="B1319" s="1888"/>
      <c r="C1319" s="1885" t="s">
        <v>1625</v>
      </c>
      <c r="D1319" s="1885"/>
      <c r="E1319" s="1886">
        <v>411</v>
      </c>
      <c r="F1319" s="1875"/>
      <c r="G1319" s="1875"/>
      <c r="H1319" s="1879"/>
      <c r="I1319" s="1879"/>
      <c r="J1319" s="1879"/>
      <c r="K1319" s="1879"/>
      <c r="L1319" s="1879"/>
      <c r="M1319" s="1879"/>
      <c r="N1319" s="1879"/>
      <c r="O1319" s="184"/>
      <c r="P1319" s="1895" t="s">
        <v>1283</v>
      </c>
      <c r="Q1319" s="1895"/>
      <c r="R1319" s="1895"/>
      <c r="S1319" s="1895"/>
      <c r="T1319" s="1895"/>
      <c r="U1319" s="1895"/>
      <c r="V1319" s="1895"/>
      <c r="W1319" s="1895"/>
      <c r="X1319" s="1895"/>
      <c r="Y1319" s="1895"/>
      <c r="Z1319" s="1895"/>
      <c r="AA1319" s="1895"/>
      <c r="AB1319" s="1895"/>
      <c r="AC1319" s="1895"/>
      <c r="AD1319" s="1895"/>
      <c r="AE1319" s="1895"/>
      <c r="AF1319" s="1895"/>
      <c r="AG1319" s="1895"/>
      <c r="AH1319" s="1895"/>
      <c r="AI1319" s="1895"/>
      <c r="AJ1319" s="1895"/>
      <c r="AK1319" s="1895"/>
      <c r="AL1319" s="184"/>
      <c r="AM1319" s="184"/>
      <c r="AN1319" s="184"/>
      <c r="AO1319" s="184"/>
      <c r="AP1319" s="184"/>
      <c r="AQ1319" s="184"/>
      <c r="AR1319" s="184"/>
      <c r="AS1319" s="184"/>
      <c r="AT1319" s="184"/>
      <c r="AU1319" s="184"/>
      <c r="AV1319" s="184"/>
      <c r="AW1319" s="184"/>
      <c r="AX1319" s="184"/>
      <c r="AY1319" s="184"/>
      <c r="AZ1319" s="184"/>
      <c r="BA1319" s="184"/>
      <c r="BB1319" s="184"/>
      <c r="BC1319" s="184"/>
      <c r="BD1319" s="184"/>
      <c r="BE1319" s="184"/>
      <c r="BF1319" s="184"/>
      <c r="BG1319" s="184"/>
      <c r="BH1319" s="184"/>
    </row>
    <row r="1320" spans="1:60" ht="15.75">
      <c r="A1320" s="1887" t="s">
        <v>211</v>
      </c>
      <c r="B1320" s="1887"/>
      <c r="C1320" s="1885" t="s">
        <v>1625</v>
      </c>
      <c r="D1320" s="1885"/>
      <c r="E1320" s="1886">
        <v>412</v>
      </c>
      <c r="F1320" s="1875"/>
      <c r="G1320" s="1875"/>
      <c r="H1320" s="1877">
        <f>SUM(H1321:H1324)</f>
        <v>0</v>
      </c>
      <c r="I1320" s="1877"/>
      <c r="J1320" s="1877"/>
      <c r="K1320" s="1877"/>
      <c r="L1320" s="1877"/>
      <c r="M1320" s="1877"/>
      <c r="N1320" s="1877"/>
      <c r="O1320" s="184"/>
      <c r="P1320" s="1894" t="s">
        <v>1665</v>
      </c>
      <c r="Q1320" s="1894"/>
      <c r="R1320" s="1894"/>
      <c r="S1320" s="1894"/>
      <c r="T1320" s="1894"/>
      <c r="U1320" s="1894"/>
      <c r="V1320" s="1894"/>
      <c r="W1320" s="1894"/>
      <c r="X1320" s="1894"/>
      <c r="Y1320" s="1894"/>
      <c r="Z1320" s="1894"/>
      <c r="AA1320" s="1894"/>
      <c r="AB1320" s="1894"/>
      <c r="AC1320" s="1894"/>
      <c r="AD1320" s="1894"/>
      <c r="AE1320" s="1894"/>
      <c r="AF1320" s="1894"/>
      <c r="AG1320" s="1894"/>
      <c r="AH1320" s="1894"/>
      <c r="AI1320" s="1894"/>
      <c r="AJ1320" s="1894"/>
      <c r="AK1320" s="1894"/>
      <c r="AL1320" s="184"/>
      <c r="AM1320" s="184"/>
      <c r="AN1320" s="184"/>
      <c r="AO1320" s="184"/>
      <c r="AP1320" s="184"/>
      <c r="AQ1320" s="184"/>
      <c r="AR1320" s="184"/>
      <c r="AS1320" s="184"/>
      <c r="AT1320" s="184"/>
      <c r="AU1320" s="184"/>
      <c r="AV1320" s="184"/>
      <c r="AW1320" s="184"/>
      <c r="AX1320" s="184"/>
      <c r="AY1320" s="184"/>
      <c r="AZ1320" s="184"/>
      <c r="BA1320" s="184"/>
      <c r="BB1320" s="184"/>
      <c r="BC1320" s="184"/>
      <c r="BD1320" s="184"/>
      <c r="BE1320" s="184"/>
      <c r="BF1320" s="184"/>
      <c r="BG1320" s="184"/>
      <c r="BH1320" s="184"/>
    </row>
    <row r="1321" spans="1:60" ht="15.75">
      <c r="A1321" s="1888" t="s">
        <v>433</v>
      </c>
      <c r="B1321" s="1888"/>
      <c r="C1321" s="1885" t="s">
        <v>1643</v>
      </c>
      <c r="D1321" s="1885"/>
      <c r="E1321" s="1886">
        <v>413</v>
      </c>
      <c r="F1321" s="1875"/>
      <c r="G1321" s="1875"/>
      <c r="H1321" s="1879"/>
      <c r="I1321" s="1879"/>
      <c r="J1321" s="1879"/>
      <c r="K1321" s="1879"/>
      <c r="L1321" s="1879"/>
      <c r="M1321" s="1879"/>
      <c r="N1321" s="1879"/>
      <c r="O1321" s="184"/>
      <c r="P1321" s="1895" t="s">
        <v>1284</v>
      </c>
      <c r="Q1321" s="1895"/>
      <c r="R1321" s="1895"/>
      <c r="S1321" s="1895"/>
      <c r="T1321" s="1895"/>
      <c r="U1321" s="1895"/>
      <c r="V1321" s="1895"/>
      <c r="W1321" s="1895"/>
      <c r="X1321" s="1895"/>
      <c r="Y1321" s="1895"/>
      <c r="Z1321" s="1895"/>
      <c r="AA1321" s="1895"/>
      <c r="AB1321" s="1895"/>
      <c r="AC1321" s="1895"/>
      <c r="AD1321" s="1895"/>
      <c r="AE1321" s="1895"/>
      <c r="AF1321" s="1895"/>
      <c r="AG1321" s="1895"/>
      <c r="AH1321" s="1895"/>
      <c r="AI1321" s="1895"/>
      <c r="AJ1321" s="1895"/>
      <c r="AK1321" s="1895"/>
      <c r="AL1321" s="184"/>
      <c r="AM1321" s="184"/>
      <c r="AN1321" s="184"/>
      <c r="AO1321" s="184"/>
      <c r="AP1321" s="184"/>
      <c r="AQ1321" s="184"/>
      <c r="AR1321" s="184"/>
      <c r="AS1321" s="184"/>
      <c r="AT1321" s="184"/>
      <c r="AU1321" s="184"/>
      <c r="AV1321" s="184"/>
      <c r="AW1321" s="184"/>
      <c r="AX1321" s="184"/>
      <c r="AY1321" s="184"/>
      <c r="AZ1321" s="184"/>
      <c r="BA1321" s="184"/>
      <c r="BB1321" s="184"/>
      <c r="BC1321" s="184"/>
      <c r="BD1321" s="184"/>
      <c r="BE1321" s="184"/>
      <c r="BF1321" s="184"/>
      <c r="BG1321" s="184"/>
      <c r="BH1321" s="184"/>
    </row>
    <row r="1322" spans="1:60" ht="15.75">
      <c r="A1322" s="1888" t="s">
        <v>434</v>
      </c>
      <c r="B1322" s="1888"/>
      <c r="C1322" s="1885" t="s">
        <v>1643</v>
      </c>
      <c r="D1322" s="1885"/>
      <c r="E1322" s="1886">
        <v>414</v>
      </c>
      <c r="F1322" s="1875"/>
      <c r="G1322" s="1875"/>
      <c r="H1322" s="1879"/>
      <c r="I1322" s="1879"/>
      <c r="J1322" s="1879"/>
      <c r="K1322" s="1879"/>
      <c r="L1322" s="1879"/>
      <c r="M1322" s="1879"/>
      <c r="N1322" s="1879"/>
      <c r="O1322" s="184"/>
      <c r="P1322" s="1895" t="s">
        <v>1285</v>
      </c>
      <c r="Q1322" s="1895"/>
      <c r="R1322" s="1895"/>
      <c r="S1322" s="1895"/>
      <c r="T1322" s="1895"/>
      <c r="U1322" s="1895"/>
      <c r="V1322" s="1895"/>
      <c r="W1322" s="1895"/>
      <c r="X1322" s="1895"/>
      <c r="Y1322" s="1895"/>
      <c r="Z1322" s="1895"/>
      <c r="AA1322" s="1895"/>
      <c r="AB1322" s="1895"/>
      <c r="AC1322" s="1895"/>
      <c r="AD1322" s="1895"/>
      <c r="AE1322" s="1895"/>
      <c r="AF1322" s="1895"/>
      <c r="AG1322" s="1895"/>
      <c r="AH1322" s="1895"/>
      <c r="AI1322" s="1895"/>
      <c r="AJ1322" s="1895"/>
      <c r="AK1322" s="1895"/>
      <c r="AL1322" s="184"/>
      <c r="AM1322" s="184"/>
      <c r="AN1322" s="184"/>
      <c r="AO1322" s="184"/>
      <c r="AP1322" s="184"/>
      <c r="AQ1322" s="184"/>
      <c r="AR1322" s="184"/>
      <c r="AS1322" s="184"/>
      <c r="AT1322" s="184"/>
      <c r="AU1322" s="184"/>
      <c r="AV1322" s="184"/>
      <c r="AW1322" s="184"/>
      <c r="AX1322" s="184"/>
      <c r="AY1322" s="184"/>
      <c r="AZ1322" s="184"/>
      <c r="BA1322" s="184"/>
      <c r="BB1322" s="184"/>
      <c r="BC1322" s="184"/>
      <c r="BD1322" s="184"/>
      <c r="BE1322" s="184"/>
      <c r="BF1322" s="184"/>
      <c r="BG1322" s="184"/>
      <c r="BH1322" s="184"/>
    </row>
    <row r="1323" spans="1:60" ht="15.75">
      <c r="A1323" s="1888" t="s">
        <v>435</v>
      </c>
      <c r="B1323" s="1888"/>
      <c r="C1323" s="1885" t="s">
        <v>1643</v>
      </c>
      <c r="D1323" s="1885"/>
      <c r="E1323" s="1886">
        <v>415</v>
      </c>
      <c r="F1323" s="1875"/>
      <c r="G1323" s="1875"/>
      <c r="H1323" s="1879"/>
      <c r="I1323" s="1879"/>
      <c r="J1323" s="1879"/>
      <c r="K1323" s="1879"/>
      <c r="L1323" s="1879"/>
      <c r="M1323" s="1879"/>
      <c r="N1323" s="1879"/>
      <c r="O1323" s="184"/>
      <c r="P1323" s="1895" t="s">
        <v>1286</v>
      </c>
      <c r="Q1323" s="1895"/>
      <c r="R1323" s="1895"/>
      <c r="S1323" s="1895"/>
      <c r="T1323" s="1895"/>
      <c r="U1323" s="1895"/>
      <c r="V1323" s="1895"/>
      <c r="W1323" s="1895"/>
      <c r="X1323" s="1895"/>
      <c r="Y1323" s="1895"/>
      <c r="Z1323" s="1895"/>
      <c r="AA1323" s="1895"/>
      <c r="AB1323" s="1895"/>
      <c r="AC1323" s="1895"/>
      <c r="AD1323" s="1895"/>
      <c r="AE1323" s="1895"/>
      <c r="AF1323" s="1895"/>
      <c r="AG1323" s="1895"/>
      <c r="AH1323" s="1895"/>
      <c r="AI1323" s="1895"/>
      <c r="AJ1323" s="1895"/>
      <c r="AK1323" s="1895"/>
      <c r="AL1323" s="184"/>
      <c r="AM1323" s="184"/>
      <c r="AN1323" s="184"/>
      <c r="AO1323" s="184"/>
      <c r="AP1323" s="184"/>
      <c r="AQ1323" s="184"/>
      <c r="AR1323" s="184"/>
      <c r="AS1323" s="184"/>
      <c r="AT1323" s="184"/>
      <c r="AU1323" s="184"/>
      <c r="AV1323" s="184"/>
      <c r="AW1323" s="184"/>
      <c r="AX1323" s="184"/>
      <c r="AY1323" s="184"/>
      <c r="AZ1323" s="184"/>
      <c r="BA1323" s="184"/>
      <c r="BB1323" s="184"/>
      <c r="BC1323" s="184"/>
      <c r="BD1323" s="184"/>
      <c r="BE1323" s="184"/>
      <c r="BF1323" s="184"/>
      <c r="BG1323" s="184"/>
      <c r="BH1323" s="184"/>
    </row>
    <row r="1324" spans="1:60" ht="15.75">
      <c r="A1324" s="1888" t="s">
        <v>436</v>
      </c>
      <c r="B1324" s="1888"/>
      <c r="C1324" s="1885" t="s">
        <v>1643</v>
      </c>
      <c r="D1324" s="1885"/>
      <c r="E1324" s="1886">
        <v>416</v>
      </c>
      <c r="F1324" s="1875"/>
      <c r="G1324" s="1875"/>
      <c r="H1324" s="1879"/>
      <c r="I1324" s="1879"/>
      <c r="J1324" s="1879"/>
      <c r="K1324" s="1879"/>
      <c r="L1324" s="1879"/>
      <c r="M1324" s="1879"/>
      <c r="N1324" s="1879"/>
      <c r="O1324" s="184"/>
      <c r="P1324" s="1895" t="s">
        <v>1287</v>
      </c>
      <c r="Q1324" s="1895"/>
      <c r="R1324" s="1895"/>
      <c r="S1324" s="1895"/>
      <c r="T1324" s="1895"/>
      <c r="U1324" s="1895"/>
      <c r="V1324" s="1895"/>
      <c r="W1324" s="1895"/>
      <c r="X1324" s="1895"/>
      <c r="Y1324" s="1895"/>
      <c r="Z1324" s="1895"/>
      <c r="AA1324" s="1895"/>
      <c r="AB1324" s="1895"/>
      <c r="AC1324" s="1895"/>
      <c r="AD1324" s="1895"/>
      <c r="AE1324" s="1895"/>
      <c r="AF1324" s="1895"/>
      <c r="AG1324" s="1895"/>
      <c r="AH1324" s="1895"/>
      <c r="AI1324" s="1895"/>
      <c r="AJ1324" s="1895"/>
      <c r="AK1324" s="1895"/>
      <c r="AL1324" s="184"/>
      <c r="AM1324" s="184"/>
      <c r="AN1324" s="184"/>
      <c r="AO1324" s="184"/>
      <c r="AP1324" s="184"/>
      <c r="AQ1324" s="184"/>
      <c r="AR1324" s="184"/>
      <c r="AS1324" s="184"/>
      <c r="AT1324" s="184"/>
      <c r="AU1324" s="184"/>
      <c r="AV1324" s="184"/>
      <c r="AW1324" s="184"/>
      <c r="AX1324" s="184"/>
      <c r="AY1324" s="184"/>
      <c r="AZ1324" s="184"/>
      <c r="BA1324" s="184"/>
      <c r="BB1324" s="184"/>
      <c r="BC1324" s="184"/>
      <c r="BD1324" s="184"/>
      <c r="BE1324" s="184"/>
      <c r="BF1324" s="184"/>
      <c r="BG1324" s="184"/>
      <c r="BH1324" s="184"/>
    </row>
    <row r="1325" spans="1:60" ht="15.75">
      <c r="A1325" s="1887" t="s">
        <v>0</v>
      </c>
      <c r="B1325" s="1887"/>
      <c r="C1325" s="1885"/>
      <c r="D1325" s="1885"/>
      <c r="E1325" s="1886">
        <v>417</v>
      </c>
      <c r="F1325" s="1875"/>
      <c r="G1325" s="1875"/>
      <c r="H1325" s="1877">
        <f>IF(H1313-H1320&lt;0,0,H1313-H1320)</f>
        <v>0</v>
      </c>
      <c r="I1325" s="1877"/>
      <c r="J1325" s="1877"/>
      <c r="K1325" s="1877"/>
      <c r="L1325" s="1877"/>
      <c r="M1325" s="1877"/>
      <c r="N1325" s="1877"/>
      <c r="O1325" s="184"/>
      <c r="P1325" s="1894" t="s">
        <v>1666</v>
      </c>
      <c r="Q1325" s="1894"/>
      <c r="R1325" s="1894"/>
      <c r="S1325" s="1894"/>
      <c r="T1325" s="1894"/>
      <c r="U1325" s="1894"/>
      <c r="V1325" s="1894"/>
      <c r="W1325" s="1894"/>
      <c r="X1325" s="1894"/>
      <c r="Y1325" s="1894"/>
      <c r="Z1325" s="1894"/>
      <c r="AA1325" s="1894"/>
      <c r="AB1325" s="1894"/>
      <c r="AC1325" s="1894"/>
      <c r="AD1325" s="1894"/>
      <c r="AE1325" s="1894"/>
      <c r="AF1325" s="1894"/>
      <c r="AG1325" s="1894"/>
      <c r="AH1325" s="1894"/>
      <c r="AI1325" s="1894"/>
      <c r="AJ1325" s="1894"/>
      <c r="AK1325" s="1894"/>
      <c r="AL1325" s="184"/>
      <c r="AM1325" s="184"/>
      <c r="AN1325" s="184"/>
      <c r="AO1325" s="184"/>
      <c r="AP1325" s="184"/>
      <c r="AQ1325" s="184"/>
      <c r="AR1325" s="184"/>
      <c r="AS1325" s="184"/>
      <c r="AT1325" s="184"/>
      <c r="AU1325" s="184"/>
      <c r="AV1325" s="184"/>
      <c r="AW1325" s="184"/>
      <c r="AX1325" s="184"/>
      <c r="AY1325" s="184"/>
      <c r="AZ1325" s="184"/>
      <c r="BA1325" s="184"/>
      <c r="BB1325" s="184"/>
      <c r="BC1325" s="184"/>
      <c r="BD1325" s="184"/>
      <c r="BE1325" s="184"/>
      <c r="BF1325" s="184"/>
      <c r="BG1325" s="184"/>
      <c r="BH1325" s="184"/>
    </row>
    <row r="1326" spans="1:60" ht="15.75">
      <c r="A1326" s="1887" t="s">
        <v>1</v>
      </c>
      <c r="B1326" s="1887"/>
      <c r="C1326" s="1885"/>
      <c r="D1326" s="1885"/>
      <c r="E1326" s="1886">
        <v>418</v>
      </c>
      <c r="F1326" s="1875"/>
      <c r="G1326" s="1875"/>
      <c r="H1326" s="1877">
        <f>IF(H1320-H1313&lt;0,0,H1320-H1313)</f>
        <v>0</v>
      </c>
      <c r="I1326" s="1877"/>
      <c r="J1326" s="1877"/>
      <c r="K1326" s="1877"/>
      <c r="L1326" s="1877"/>
      <c r="M1326" s="1877"/>
      <c r="N1326" s="1877"/>
      <c r="O1326" s="184"/>
      <c r="P1326" s="1894" t="s">
        <v>1667</v>
      </c>
      <c r="Q1326" s="1894"/>
      <c r="R1326" s="1894"/>
      <c r="S1326" s="1894"/>
      <c r="T1326" s="1894"/>
      <c r="U1326" s="1894"/>
      <c r="V1326" s="1894"/>
      <c r="W1326" s="1894"/>
      <c r="X1326" s="1894"/>
      <c r="Y1326" s="1894"/>
      <c r="Z1326" s="1894"/>
      <c r="AA1326" s="1894"/>
      <c r="AB1326" s="1894"/>
      <c r="AC1326" s="1894"/>
      <c r="AD1326" s="1894"/>
      <c r="AE1326" s="1894"/>
      <c r="AF1326" s="1894"/>
      <c r="AG1326" s="1894"/>
      <c r="AH1326" s="1894"/>
      <c r="AI1326" s="1894"/>
      <c r="AJ1326" s="1894"/>
      <c r="AK1326" s="1894"/>
      <c r="AL1326" s="184"/>
      <c r="AM1326" s="184"/>
      <c r="AN1326" s="184"/>
      <c r="AO1326" s="184"/>
      <c r="AP1326" s="184"/>
      <c r="AQ1326" s="184"/>
      <c r="AR1326" s="184"/>
      <c r="AS1326" s="184"/>
      <c r="AT1326" s="184"/>
      <c r="AU1326" s="184"/>
      <c r="AV1326" s="184"/>
      <c r="AW1326" s="184"/>
      <c r="AX1326" s="184"/>
      <c r="AY1326" s="184"/>
      <c r="AZ1326" s="184"/>
      <c r="BA1326" s="184"/>
      <c r="BB1326" s="184"/>
      <c r="BC1326" s="184"/>
      <c r="BD1326" s="184"/>
      <c r="BE1326" s="184"/>
      <c r="BF1326" s="184"/>
      <c r="BG1326" s="184"/>
      <c r="BH1326" s="184"/>
    </row>
    <row r="1327" spans="1:60" ht="15.75">
      <c r="A1327" s="1896" t="s">
        <v>1645</v>
      </c>
      <c r="B1327" s="1896"/>
      <c r="C1327" s="1896"/>
      <c r="D1327" s="1896"/>
      <c r="E1327" s="1898"/>
      <c r="F1327" s="1898"/>
      <c r="G1327" s="1898"/>
      <c r="H1327" s="1898"/>
      <c r="I1327" s="1898"/>
      <c r="J1327" s="1898"/>
      <c r="K1327" s="1898"/>
      <c r="L1327" s="1898"/>
      <c r="M1327" s="1898"/>
      <c r="N1327" s="1898"/>
      <c r="O1327" s="184"/>
      <c r="P1327" s="1895"/>
      <c r="Q1327" s="1895"/>
      <c r="R1327" s="1895"/>
      <c r="S1327" s="1895"/>
      <c r="T1327" s="1895"/>
      <c r="U1327" s="1895"/>
      <c r="V1327" s="1895"/>
      <c r="W1327" s="1895"/>
      <c r="X1327" s="1895"/>
      <c r="Y1327" s="1895"/>
      <c r="Z1327" s="1895"/>
      <c r="AA1327" s="1895"/>
      <c r="AB1327" s="1895"/>
      <c r="AC1327" s="1895"/>
      <c r="AD1327" s="1895"/>
      <c r="AE1327" s="1895"/>
      <c r="AF1327" s="1895"/>
      <c r="AG1327" s="1895"/>
      <c r="AH1327" s="1895"/>
      <c r="AI1327" s="1895"/>
      <c r="AJ1327" s="1895"/>
      <c r="AK1327" s="1895"/>
      <c r="AL1327" s="184"/>
      <c r="AM1327" s="184"/>
      <c r="AN1327" s="184"/>
      <c r="AO1327" s="184"/>
      <c r="AP1327" s="184"/>
      <c r="AQ1327" s="184"/>
      <c r="AR1327" s="184"/>
      <c r="AS1327" s="184"/>
      <c r="AT1327" s="184"/>
      <c r="AU1327" s="184"/>
      <c r="AV1327" s="184"/>
      <c r="AW1327" s="184"/>
      <c r="AX1327" s="184"/>
      <c r="AY1327" s="184"/>
      <c r="AZ1327" s="184"/>
      <c r="BA1327" s="184"/>
      <c r="BB1327" s="184"/>
      <c r="BC1327" s="184"/>
      <c r="BD1327" s="184"/>
      <c r="BE1327" s="184"/>
      <c r="BF1327" s="184"/>
      <c r="BG1327" s="184"/>
      <c r="BH1327" s="184"/>
    </row>
    <row r="1328" spans="1:60" ht="15.75">
      <c r="A1328" s="1889" t="s">
        <v>2</v>
      </c>
      <c r="B1328" s="1889"/>
      <c r="C1328" s="1875"/>
      <c r="D1328" s="1875"/>
      <c r="E1328" s="1875">
        <v>419</v>
      </c>
      <c r="F1328" s="1875"/>
      <c r="G1328" s="1875"/>
      <c r="H1328" s="1877">
        <f>SUM(H1329:H1332)</f>
        <v>0</v>
      </c>
      <c r="I1328" s="1877"/>
      <c r="J1328" s="1877"/>
      <c r="K1328" s="1877"/>
      <c r="L1328" s="1877"/>
      <c r="M1328" s="1877"/>
      <c r="N1328" s="1877"/>
      <c r="O1328" s="184"/>
      <c r="P1328" s="1894" t="s">
        <v>1668</v>
      </c>
      <c r="Q1328" s="1894"/>
      <c r="R1328" s="1894"/>
      <c r="S1328" s="1894"/>
      <c r="T1328" s="1894"/>
      <c r="U1328" s="1894"/>
      <c r="V1328" s="1894"/>
      <c r="W1328" s="1894"/>
      <c r="X1328" s="1894"/>
      <c r="Y1328" s="1894"/>
      <c r="Z1328" s="1894"/>
      <c r="AA1328" s="1894"/>
      <c r="AB1328" s="1894"/>
      <c r="AC1328" s="1894"/>
      <c r="AD1328" s="1894"/>
      <c r="AE1328" s="1894"/>
      <c r="AF1328" s="1894"/>
      <c r="AG1328" s="1894"/>
      <c r="AH1328" s="1894"/>
      <c r="AI1328" s="1894"/>
      <c r="AJ1328" s="1894"/>
      <c r="AK1328" s="1894"/>
      <c r="AL1328" s="184"/>
      <c r="AM1328" s="184"/>
      <c r="AN1328" s="184"/>
      <c r="AO1328" s="184"/>
      <c r="AP1328" s="184"/>
      <c r="AQ1328" s="184"/>
      <c r="AR1328" s="184"/>
      <c r="AS1328" s="184"/>
      <c r="AT1328" s="184"/>
      <c r="AU1328" s="184"/>
      <c r="AV1328" s="184"/>
      <c r="AW1328" s="184"/>
      <c r="AX1328" s="184"/>
      <c r="AY1328" s="184"/>
      <c r="AZ1328" s="184"/>
      <c r="BA1328" s="184"/>
      <c r="BB1328" s="184"/>
      <c r="BC1328" s="184"/>
      <c r="BD1328" s="184"/>
      <c r="BE1328" s="184"/>
      <c r="BF1328" s="184"/>
      <c r="BG1328" s="184"/>
      <c r="BH1328" s="184"/>
    </row>
    <row r="1329" spans="1:60" ht="15.75">
      <c r="A1329" s="1890" t="s">
        <v>3</v>
      </c>
      <c r="B1329" s="1890"/>
      <c r="C1329" s="1875" t="s">
        <v>1625</v>
      </c>
      <c r="D1329" s="1875"/>
      <c r="E1329" s="1875">
        <v>420</v>
      </c>
      <c r="F1329" s="1875"/>
      <c r="G1329" s="1875"/>
      <c r="H1329" s="1879"/>
      <c r="I1329" s="1879"/>
      <c r="J1329" s="1879"/>
      <c r="K1329" s="1879"/>
      <c r="L1329" s="1879"/>
      <c r="M1329" s="1879"/>
      <c r="N1329" s="1879"/>
      <c r="O1329" s="184"/>
      <c r="P1329" s="1895" t="s">
        <v>1577</v>
      </c>
      <c r="Q1329" s="1895"/>
      <c r="R1329" s="1895"/>
      <c r="S1329" s="1895"/>
      <c r="T1329" s="1895"/>
      <c r="U1329" s="1895"/>
      <c r="V1329" s="1895"/>
      <c r="W1329" s="1895"/>
      <c r="X1329" s="1895"/>
      <c r="Y1329" s="1895"/>
      <c r="Z1329" s="1895"/>
      <c r="AA1329" s="1895"/>
      <c r="AB1329" s="1895"/>
      <c r="AC1329" s="1895"/>
      <c r="AD1329" s="1895"/>
      <c r="AE1329" s="1895"/>
      <c r="AF1329" s="1895"/>
      <c r="AG1329" s="1895"/>
      <c r="AH1329" s="1895"/>
      <c r="AI1329" s="1895"/>
      <c r="AJ1329" s="1895"/>
      <c r="AK1329" s="1895"/>
      <c r="AL1329" s="184"/>
      <c r="AM1329" s="184"/>
      <c r="AN1329" s="184"/>
      <c r="AO1329" s="184"/>
      <c r="AP1329" s="184"/>
      <c r="AQ1329" s="184"/>
      <c r="AR1329" s="184"/>
      <c r="AS1329" s="184"/>
      <c r="AT1329" s="184"/>
      <c r="AU1329" s="184"/>
      <c r="AV1329" s="184"/>
      <c r="AW1329" s="184"/>
      <c r="AX1329" s="184"/>
      <c r="AY1329" s="184"/>
      <c r="AZ1329" s="184"/>
      <c r="BA1329" s="184"/>
      <c r="BB1329" s="184"/>
      <c r="BC1329" s="184"/>
      <c r="BD1329" s="184"/>
      <c r="BE1329" s="184"/>
      <c r="BF1329" s="184"/>
      <c r="BG1329" s="184"/>
      <c r="BH1329" s="184"/>
    </row>
    <row r="1330" spans="1:60" ht="15.75">
      <c r="A1330" s="1890" t="s">
        <v>5</v>
      </c>
      <c r="B1330" s="1890"/>
      <c r="C1330" s="1875" t="s">
        <v>1625</v>
      </c>
      <c r="D1330" s="1875"/>
      <c r="E1330" s="1875">
        <v>421</v>
      </c>
      <c r="F1330" s="1875"/>
      <c r="G1330" s="1875"/>
      <c r="H1330" s="1879"/>
      <c r="I1330" s="1879"/>
      <c r="J1330" s="1879"/>
      <c r="K1330" s="1879"/>
      <c r="L1330" s="1879"/>
      <c r="M1330" s="1879"/>
      <c r="N1330" s="1879"/>
      <c r="O1330" s="184"/>
      <c r="P1330" s="1895" t="s">
        <v>1290</v>
      </c>
      <c r="Q1330" s="1895"/>
      <c r="R1330" s="1895"/>
      <c r="S1330" s="1895"/>
      <c r="T1330" s="1895"/>
      <c r="U1330" s="1895"/>
      <c r="V1330" s="1895"/>
      <c r="W1330" s="1895"/>
      <c r="X1330" s="1895"/>
      <c r="Y1330" s="1895"/>
      <c r="Z1330" s="1895"/>
      <c r="AA1330" s="1895"/>
      <c r="AB1330" s="1895"/>
      <c r="AC1330" s="1895"/>
      <c r="AD1330" s="1895"/>
      <c r="AE1330" s="1895"/>
      <c r="AF1330" s="1895"/>
      <c r="AG1330" s="1895"/>
      <c r="AH1330" s="1895"/>
      <c r="AI1330" s="1895"/>
      <c r="AJ1330" s="1895"/>
      <c r="AK1330" s="1895"/>
      <c r="AL1330" s="184"/>
      <c r="AM1330" s="184"/>
      <c r="AN1330" s="184"/>
      <c r="AO1330" s="184"/>
      <c r="AP1330" s="184"/>
      <c r="AQ1330" s="184"/>
      <c r="AR1330" s="184"/>
      <c r="AS1330" s="184"/>
      <c r="AT1330" s="184"/>
      <c r="AU1330" s="184"/>
      <c r="AV1330" s="184"/>
      <c r="AW1330" s="184"/>
      <c r="AX1330" s="184"/>
      <c r="AY1330" s="184"/>
      <c r="AZ1330" s="184"/>
      <c r="BA1330" s="184"/>
      <c r="BB1330" s="184"/>
      <c r="BC1330" s="184"/>
      <c r="BD1330" s="184"/>
      <c r="BE1330" s="184"/>
      <c r="BF1330" s="184"/>
      <c r="BG1330" s="184"/>
      <c r="BH1330" s="184"/>
    </row>
    <row r="1331" spans="1:60" ht="15.75">
      <c r="A1331" s="1890" t="s">
        <v>7</v>
      </c>
      <c r="B1331" s="1890"/>
      <c r="C1331" s="1875" t="s">
        <v>1625</v>
      </c>
      <c r="D1331" s="1875"/>
      <c r="E1331" s="1875">
        <v>422</v>
      </c>
      <c r="F1331" s="1875"/>
      <c r="G1331" s="1875"/>
      <c r="H1331" s="1879"/>
      <c r="I1331" s="1879"/>
      <c r="J1331" s="1879"/>
      <c r="K1331" s="1879"/>
      <c r="L1331" s="1879"/>
      <c r="M1331" s="1879"/>
      <c r="N1331" s="1879"/>
      <c r="O1331" s="184"/>
      <c r="P1331" s="1895" t="s">
        <v>1291</v>
      </c>
      <c r="Q1331" s="1895"/>
      <c r="R1331" s="1895"/>
      <c r="S1331" s="1895"/>
      <c r="T1331" s="1895"/>
      <c r="U1331" s="1895"/>
      <c r="V1331" s="1895"/>
      <c r="W1331" s="1895"/>
      <c r="X1331" s="1895"/>
      <c r="Y1331" s="1895"/>
      <c r="Z1331" s="1895"/>
      <c r="AA1331" s="1895"/>
      <c r="AB1331" s="1895"/>
      <c r="AC1331" s="1895"/>
      <c r="AD1331" s="1895"/>
      <c r="AE1331" s="1895"/>
      <c r="AF1331" s="1895"/>
      <c r="AG1331" s="1895"/>
      <c r="AH1331" s="1895"/>
      <c r="AI1331" s="1895"/>
      <c r="AJ1331" s="1895"/>
      <c r="AK1331" s="1895"/>
      <c r="AL1331" s="184"/>
      <c r="AM1331" s="184"/>
      <c r="AN1331" s="184"/>
      <c r="AO1331" s="184"/>
      <c r="AP1331" s="184"/>
      <c r="AQ1331" s="184"/>
      <c r="AR1331" s="184"/>
      <c r="AS1331" s="184"/>
      <c r="AT1331" s="184"/>
      <c r="AU1331" s="184"/>
      <c r="AV1331" s="184"/>
      <c r="AW1331" s="184"/>
      <c r="AX1331" s="184"/>
      <c r="AY1331" s="184"/>
      <c r="AZ1331" s="184"/>
      <c r="BA1331" s="184"/>
      <c r="BB1331" s="184"/>
      <c r="BC1331" s="184"/>
      <c r="BD1331" s="184"/>
      <c r="BE1331" s="184"/>
      <c r="BF1331" s="184"/>
      <c r="BG1331" s="184"/>
      <c r="BH1331" s="184"/>
    </row>
    <row r="1332" spans="1:60" ht="15.75">
      <c r="A1332" s="1890" t="s">
        <v>9</v>
      </c>
      <c r="B1332" s="1890"/>
      <c r="C1332" s="1875" t="s">
        <v>1625</v>
      </c>
      <c r="D1332" s="1875"/>
      <c r="E1332" s="1875">
        <v>423</v>
      </c>
      <c r="F1332" s="1875"/>
      <c r="G1332" s="1875"/>
      <c r="H1332" s="1879"/>
      <c r="I1332" s="1879"/>
      <c r="J1332" s="1879"/>
      <c r="K1332" s="1879"/>
      <c r="L1332" s="1879"/>
      <c r="M1332" s="1879"/>
      <c r="N1332" s="1879"/>
      <c r="O1332" s="184"/>
      <c r="P1332" s="1895" t="s">
        <v>1292</v>
      </c>
      <c r="Q1332" s="1895"/>
      <c r="R1332" s="1895"/>
      <c r="S1332" s="1895"/>
      <c r="T1332" s="1895"/>
      <c r="U1332" s="1895"/>
      <c r="V1332" s="1895"/>
      <c r="W1332" s="1895"/>
      <c r="X1332" s="1895"/>
      <c r="Y1332" s="1895"/>
      <c r="Z1332" s="1895"/>
      <c r="AA1332" s="1895"/>
      <c r="AB1332" s="1895"/>
      <c r="AC1332" s="1895"/>
      <c r="AD1332" s="1895"/>
      <c r="AE1332" s="1895"/>
      <c r="AF1332" s="1895"/>
      <c r="AG1332" s="1895"/>
      <c r="AH1332" s="1895"/>
      <c r="AI1332" s="1895"/>
      <c r="AJ1332" s="1895"/>
      <c r="AK1332" s="1895"/>
      <c r="AL1332" s="184"/>
      <c r="AM1332" s="184"/>
      <c r="AN1332" s="184"/>
      <c r="AO1332" s="184"/>
      <c r="AP1332" s="184"/>
      <c r="AQ1332" s="184"/>
      <c r="AR1332" s="184"/>
      <c r="AS1332" s="184"/>
      <c r="AT1332" s="184"/>
      <c r="AU1332" s="184"/>
      <c r="AV1332" s="184"/>
      <c r="AW1332" s="184"/>
      <c r="AX1332" s="184"/>
      <c r="AY1332" s="184"/>
      <c r="AZ1332" s="184"/>
      <c r="BA1332" s="184"/>
      <c r="BB1332" s="184"/>
      <c r="BC1332" s="184"/>
      <c r="BD1332" s="184"/>
      <c r="BE1332" s="184"/>
      <c r="BF1332" s="184"/>
      <c r="BG1332" s="184"/>
      <c r="BH1332" s="184"/>
    </row>
    <row r="1333" spans="1:60" ht="15.75">
      <c r="A1333" s="1889" t="s">
        <v>11</v>
      </c>
      <c r="B1333" s="1889"/>
      <c r="C1333" s="1875"/>
      <c r="D1333" s="1875"/>
      <c r="E1333" s="1875">
        <v>424</v>
      </c>
      <c r="F1333" s="1875"/>
      <c r="G1333" s="1875"/>
      <c r="H1333" s="1877">
        <f>SUM(H1334:H1339)</f>
        <v>0</v>
      </c>
      <c r="I1333" s="1877"/>
      <c r="J1333" s="1877"/>
      <c r="K1333" s="1877"/>
      <c r="L1333" s="1877"/>
      <c r="M1333" s="1877"/>
      <c r="N1333" s="1877"/>
      <c r="O1333" s="184"/>
      <c r="P1333" s="1894" t="s">
        <v>1669</v>
      </c>
      <c r="Q1333" s="1894"/>
      <c r="R1333" s="1894"/>
      <c r="S1333" s="1894"/>
      <c r="T1333" s="1894"/>
      <c r="U1333" s="1894"/>
      <c r="V1333" s="1894"/>
      <c r="W1333" s="1894"/>
      <c r="X1333" s="1894"/>
      <c r="Y1333" s="1894"/>
      <c r="Z1333" s="1894"/>
      <c r="AA1333" s="1894"/>
      <c r="AB1333" s="1894"/>
      <c r="AC1333" s="1894"/>
      <c r="AD1333" s="1894"/>
      <c r="AE1333" s="1894"/>
      <c r="AF1333" s="1894"/>
      <c r="AG1333" s="1894"/>
      <c r="AH1333" s="1894"/>
      <c r="AI1333" s="1894"/>
      <c r="AJ1333" s="1894"/>
      <c r="AK1333" s="1894"/>
      <c r="AL1333" s="184"/>
      <c r="AM1333" s="184"/>
      <c r="AN1333" s="184"/>
      <c r="AO1333" s="184"/>
      <c r="AP1333" s="184"/>
      <c r="AQ1333" s="184"/>
      <c r="AR1333" s="184"/>
      <c r="AS1333" s="184"/>
      <c r="AT1333" s="184"/>
      <c r="AU1333" s="184"/>
      <c r="AV1333" s="184"/>
      <c r="AW1333" s="184"/>
      <c r="AX1333" s="184"/>
      <c r="AY1333" s="184"/>
      <c r="AZ1333" s="184"/>
      <c r="BA1333" s="184"/>
      <c r="BB1333" s="184"/>
      <c r="BC1333" s="184"/>
      <c r="BD1333" s="184"/>
      <c r="BE1333" s="184"/>
      <c r="BF1333" s="184"/>
      <c r="BG1333" s="184"/>
      <c r="BH1333" s="184"/>
    </row>
    <row r="1334" spans="1:60" ht="15.75">
      <c r="A1334" s="1890" t="s">
        <v>12</v>
      </c>
      <c r="B1334" s="1890"/>
      <c r="C1334" s="1875" t="s">
        <v>1643</v>
      </c>
      <c r="D1334" s="1875"/>
      <c r="E1334" s="1875">
        <v>425</v>
      </c>
      <c r="F1334" s="1875"/>
      <c r="G1334" s="1875"/>
      <c r="H1334" s="1879"/>
      <c r="I1334" s="1879"/>
      <c r="J1334" s="1879"/>
      <c r="K1334" s="1879"/>
      <c r="L1334" s="1879"/>
      <c r="M1334" s="1879"/>
      <c r="N1334" s="1879"/>
      <c r="O1334" s="184"/>
      <c r="P1334" s="1895" t="s">
        <v>1294</v>
      </c>
      <c r="Q1334" s="1895"/>
      <c r="R1334" s="1895"/>
      <c r="S1334" s="1895"/>
      <c r="T1334" s="1895"/>
      <c r="U1334" s="1895"/>
      <c r="V1334" s="1895"/>
      <c r="W1334" s="1895"/>
      <c r="X1334" s="1895"/>
      <c r="Y1334" s="1895"/>
      <c r="Z1334" s="1895"/>
      <c r="AA1334" s="1895"/>
      <c r="AB1334" s="1895"/>
      <c r="AC1334" s="1895"/>
      <c r="AD1334" s="1895"/>
      <c r="AE1334" s="1895"/>
      <c r="AF1334" s="1895"/>
      <c r="AG1334" s="1895"/>
      <c r="AH1334" s="1895"/>
      <c r="AI1334" s="1895"/>
      <c r="AJ1334" s="1895"/>
      <c r="AK1334" s="1895"/>
      <c r="AL1334" s="184"/>
      <c r="AM1334" s="184"/>
      <c r="AN1334" s="184"/>
      <c r="AO1334" s="184"/>
      <c r="AP1334" s="184"/>
      <c r="AQ1334" s="184"/>
      <c r="AR1334" s="184"/>
      <c r="AS1334" s="184"/>
      <c r="AT1334" s="184"/>
      <c r="AU1334" s="184"/>
      <c r="AV1334" s="184"/>
      <c r="AW1334" s="184"/>
      <c r="AX1334" s="184"/>
      <c r="AY1334" s="184"/>
      <c r="AZ1334" s="184"/>
      <c r="BA1334" s="184"/>
      <c r="BB1334" s="184"/>
      <c r="BC1334" s="184"/>
      <c r="BD1334" s="184"/>
      <c r="BE1334" s="184"/>
      <c r="BF1334" s="184"/>
      <c r="BG1334" s="184"/>
      <c r="BH1334" s="184"/>
    </row>
    <row r="1335" spans="1:60" ht="15.75">
      <c r="A1335" s="1890" t="s">
        <v>13</v>
      </c>
      <c r="B1335" s="1890"/>
      <c r="C1335" s="1875" t="s">
        <v>1643</v>
      </c>
      <c r="D1335" s="1875"/>
      <c r="E1335" s="1875">
        <v>426</v>
      </c>
      <c r="F1335" s="1875"/>
      <c r="G1335" s="1875"/>
      <c r="H1335" s="1879"/>
      <c r="I1335" s="1879"/>
      <c r="J1335" s="1879"/>
      <c r="K1335" s="1879"/>
      <c r="L1335" s="1879"/>
      <c r="M1335" s="1879"/>
      <c r="N1335" s="1879"/>
      <c r="O1335" s="184"/>
      <c r="P1335" s="1895" t="s">
        <v>1295</v>
      </c>
      <c r="Q1335" s="1895"/>
      <c r="R1335" s="1895"/>
      <c r="S1335" s="1895"/>
      <c r="T1335" s="1895"/>
      <c r="U1335" s="1895"/>
      <c r="V1335" s="1895"/>
      <c r="W1335" s="1895"/>
      <c r="X1335" s="1895"/>
      <c r="Y1335" s="1895"/>
      <c r="Z1335" s="1895"/>
      <c r="AA1335" s="1895"/>
      <c r="AB1335" s="1895"/>
      <c r="AC1335" s="1895"/>
      <c r="AD1335" s="1895"/>
      <c r="AE1335" s="1895"/>
      <c r="AF1335" s="1895"/>
      <c r="AG1335" s="1895"/>
      <c r="AH1335" s="1895"/>
      <c r="AI1335" s="1895"/>
      <c r="AJ1335" s="1895"/>
      <c r="AK1335" s="1895"/>
      <c r="AL1335" s="184"/>
      <c r="AM1335" s="184"/>
      <c r="AN1335" s="184"/>
      <c r="AO1335" s="184"/>
      <c r="AP1335" s="184"/>
      <c r="AQ1335" s="184"/>
      <c r="AR1335" s="184"/>
      <c r="AS1335" s="184"/>
      <c r="AT1335" s="184"/>
      <c r="AU1335" s="184"/>
      <c r="AV1335" s="184"/>
      <c r="AW1335" s="184"/>
      <c r="AX1335" s="184"/>
      <c r="AY1335" s="184"/>
      <c r="AZ1335" s="184"/>
      <c r="BA1335" s="184"/>
      <c r="BB1335" s="184"/>
      <c r="BC1335" s="184"/>
      <c r="BD1335" s="184"/>
      <c r="BE1335" s="184"/>
      <c r="BF1335" s="184"/>
      <c r="BG1335" s="184"/>
      <c r="BH1335" s="184"/>
    </row>
    <row r="1336" spans="1:60" ht="15.75">
      <c r="A1336" s="1890" t="s">
        <v>14</v>
      </c>
      <c r="B1336" s="1890"/>
      <c r="C1336" s="1875" t="s">
        <v>1643</v>
      </c>
      <c r="D1336" s="1875"/>
      <c r="E1336" s="1875">
        <v>427</v>
      </c>
      <c r="F1336" s="1875"/>
      <c r="G1336" s="1875"/>
      <c r="H1336" s="1879"/>
      <c r="I1336" s="1879"/>
      <c r="J1336" s="1879"/>
      <c r="K1336" s="1879"/>
      <c r="L1336" s="1879"/>
      <c r="M1336" s="1879"/>
      <c r="N1336" s="1879"/>
      <c r="O1336" s="184"/>
      <c r="P1336" s="1895" t="s">
        <v>1296</v>
      </c>
      <c r="Q1336" s="1895"/>
      <c r="R1336" s="1895"/>
      <c r="S1336" s="1895"/>
      <c r="T1336" s="1895"/>
      <c r="U1336" s="1895"/>
      <c r="V1336" s="1895"/>
      <c r="W1336" s="1895"/>
      <c r="X1336" s="1895"/>
      <c r="Y1336" s="1895"/>
      <c r="Z1336" s="1895"/>
      <c r="AA1336" s="1895"/>
      <c r="AB1336" s="1895"/>
      <c r="AC1336" s="1895"/>
      <c r="AD1336" s="1895"/>
      <c r="AE1336" s="1895"/>
      <c r="AF1336" s="1895"/>
      <c r="AG1336" s="1895"/>
      <c r="AH1336" s="1895"/>
      <c r="AI1336" s="1895"/>
      <c r="AJ1336" s="1895"/>
      <c r="AK1336" s="1895"/>
      <c r="AL1336" s="184"/>
      <c r="AM1336" s="184"/>
      <c r="AN1336" s="184"/>
      <c r="AO1336" s="184"/>
      <c r="AP1336" s="184"/>
      <c r="AQ1336" s="184"/>
      <c r="AR1336" s="184"/>
      <c r="AS1336" s="184"/>
      <c r="AT1336" s="184"/>
      <c r="AU1336" s="184"/>
      <c r="AV1336" s="184"/>
      <c r="AW1336" s="184"/>
      <c r="AX1336" s="184"/>
      <c r="AY1336" s="184"/>
      <c r="AZ1336" s="184"/>
      <c r="BA1336" s="184"/>
      <c r="BB1336" s="184"/>
      <c r="BC1336" s="184"/>
      <c r="BD1336" s="184"/>
      <c r="BE1336" s="184"/>
      <c r="BF1336" s="184"/>
      <c r="BG1336" s="184"/>
      <c r="BH1336" s="184"/>
    </row>
    <row r="1337" spans="1:60" ht="15.75">
      <c r="A1337" s="1890" t="s">
        <v>15</v>
      </c>
      <c r="B1337" s="1890"/>
      <c r="C1337" s="1875" t="s">
        <v>1643</v>
      </c>
      <c r="D1337" s="1875"/>
      <c r="E1337" s="1875">
        <v>428</v>
      </c>
      <c r="F1337" s="1875"/>
      <c r="G1337" s="1875"/>
      <c r="H1337" s="1879"/>
      <c r="I1337" s="1879"/>
      <c r="J1337" s="1879"/>
      <c r="K1337" s="1879"/>
      <c r="L1337" s="1879"/>
      <c r="M1337" s="1879"/>
      <c r="N1337" s="1879"/>
      <c r="O1337" s="184"/>
      <c r="P1337" s="1895" t="s">
        <v>1297</v>
      </c>
      <c r="Q1337" s="1895"/>
      <c r="R1337" s="1895"/>
      <c r="S1337" s="1895"/>
      <c r="T1337" s="1895"/>
      <c r="U1337" s="1895"/>
      <c r="V1337" s="1895"/>
      <c r="W1337" s="1895"/>
      <c r="X1337" s="1895"/>
      <c r="Y1337" s="1895"/>
      <c r="Z1337" s="1895"/>
      <c r="AA1337" s="1895"/>
      <c r="AB1337" s="1895"/>
      <c r="AC1337" s="1895"/>
      <c r="AD1337" s="1895"/>
      <c r="AE1337" s="1895"/>
      <c r="AF1337" s="1895"/>
      <c r="AG1337" s="1895"/>
      <c r="AH1337" s="1895"/>
      <c r="AI1337" s="1895"/>
      <c r="AJ1337" s="1895"/>
      <c r="AK1337" s="1895"/>
      <c r="AL1337" s="184"/>
      <c r="AM1337" s="184"/>
      <c r="AN1337" s="184"/>
      <c r="AO1337" s="184"/>
      <c r="AP1337" s="184"/>
      <c r="AQ1337" s="184"/>
      <c r="AR1337" s="184"/>
      <c r="AS1337" s="184"/>
      <c r="AT1337" s="184"/>
      <c r="AU1337" s="184"/>
      <c r="AV1337" s="184"/>
      <c r="AW1337" s="184"/>
      <c r="AX1337" s="184"/>
      <c r="AY1337" s="184"/>
      <c r="AZ1337" s="184"/>
      <c r="BA1337" s="184"/>
      <c r="BB1337" s="184"/>
      <c r="BC1337" s="184"/>
      <c r="BD1337" s="184"/>
      <c r="BE1337" s="184"/>
      <c r="BF1337" s="184"/>
      <c r="BG1337" s="184"/>
      <c r="BH1337" s="184"/>
    </row>
    <row r="1338" spans="1:60" ht="15.75">
      <c r="A1338" s="1890" t="s">
        <v>16</v>
      </c>
      <c r="B1338" s="1890"/>
      <c r="C1338" s="1875" t="s">
        <v>1643</v>
      </c>
      <c r="D1338" s="1875"/>
      <c r="E1338" s="1875">
        <v>429</v>
      </c>
      <c r="F1338" s="1875"/>
      <c r="G1338" s="1875"/>
      <c r="H1338" s="1879"/>
      <c r="I1338" s="1879"/>
      <c r="J1338" s="1879"/>
      <c r="K1338" s="1879"/>
      <c r="L1338" s="1879"/>
      <c r="M1338" s="1879"/>
      <c r="N1338" s="1879"/>
      <c r="O1338" s="184"/>
      <c r="P1338" s="1895" t="s">
        <v>1298</v>
      </c>
      <c r="Q1338" s="1895"/>
      <c r="R1338" s="1895"/>
      <c r="S1338" s="1895"/>
      <c r="T1338" s="1895"/>
      <c r="U1338" s="1895"/>
      <c r="V1338" s="1895"/>
      <c r="W1338" s="1895"/>
      <c r="X1338" s="1895"/>
      <c r="Y1338" s="1895"/>
      <c r="Z1338" s="1895"/>
      <c r="AA1338" s="1895"/>
      <c r="AB1338" s="1895"/>
      <c r="AC1338" s="1895"/>
      <c r="AD1338" s="1895"/>
      <c r="AE1338" s="1895"/>
      <c r="AF1338" s="1895"/>
      <c r="AG1338" s="1895"/>
      <c r="AH1338" s="1895"/>
      <c r="AI1338" s="1895"/>
      <c r="AJ1338" s="1895"/>
      <c r="AK1338" s="1895"/>
      <c r="AL1338" s="184"/>
      <c r="AM1338" s="184"/>
      <c r="AN1338" s="184"/>
      <c r="AO1338" s="184"/>
      <c r="AP1338" s="184"/>
      <c r="AQ1338" s="184"/>
      <c r="AR1338" s="184"/>
      <c r="AS1338" s="184"/>
      <c r="AT1338" s="184"/>
      <c r="AU1338" s="184"/>
      <c r="AV1338" s="184"/>
      <c r="AW1338" s="184"/>
      <c r="AX1338" s="184"/>
      <c r="AY1338" s="184"/>
      <c r="AZ1338" s="184"/>
      <c r="BA1338" s="184"/>
      <c r="BB1338" s="184"/>
      <c r="BC1338" s="184"/>
      <c r="BD1338" s="184"/>
      <c r="BE1338" s="184"/>
      <c r="BF1338" s="184"/>
      <c r="BG1338" s="184"/>
      <c r="BH1338" s="184"/>
    </row>
    <row r="1339" spans="1:60" ht="15.75">
      <c r="A1339" s="1890" t="s">
        <v>18</v>
      </c>
      <c r="B1339" s="1890"/>
      <c r="C1339" s="1875" t="s">
        <v>1643</v>
      </c>
      <c r="D1339" s="1875"/>
      <c r="E1339" s="1875">
        <v>430</v>
      </c>
      <c r="F1339" s="1875"/>
      <c r="G1339" s="1875"/>
      <c r="H1339" s="1879"/>
      <c r="I1339" s="1879"/>
      <c r="J1339" s="1879"/>
      <c r="K1339" s="1879"/>
      <c r="L1339" s="1879"/>
      <c r="M1339" s="1879"/>
      <c r="N1339" s="1879"/>
      <c r="O1339" s="184"/>
      <c r="P1339" s="1895" t="s">
        <v>1299</v>
      </c>
      <c r="Q1339" s="1895"/>
      <c r="R1339" s="1895"/>
      <c r="S1339" s="1895"/>
      <c r="T1339" s="1895"/>
      <c r="U1339" s="1895"/>
      <c r="V1339" s="1895"/>
      <c r="W1339" s="1895"/>
      <c r="X1339" s="1895"/>
      <c r="Y1339" s="1895"/>
      <c r="Z1339" s="1895"/>
      <c r="AA1339" s="1895"/>
      <c r="AB1339" s="1895"/>
      <c r="AC1339" s="1895"/>
      <c r="AD1339" s="1895"/>
      <c r="AE1339" s="1895"/>
      <c r="AF1339" s="1895"/>
      <c r="AG1339" s="1895"/>
      <c r="AH1339" s="1895"/>
      <c r="AI1339" s="1895"/>
      <c r="AJ1339" s="1895"/>
      <c r="AK1339" s="1895"/>
      <c r="AL1339" s="184"/>
      <c r="AM1339" s="184"/>
      <c r="AN1339" s="184"/>
      <c r="AO1339" s="184"/>
      <c r="AP1339" s="184"/>
      <c r="AQ1339" s="184"/>
      <c r="AR1339" s="184"/>
      <c r="AS1339" s="184"/>
      <c r="AT1339" s="184"/>
      <c r="AU1339" s="184"/>
      <c r="AV1339" s="184"/>
      <c r="AW1339" s="184"/>
      <c r="AX1339" s="184"/>
      <c r="AY1339" s="184"/>
      <c r="AZ1339" s="184"/>
      <c r="BA1339" s="184"/>
      <c r="BB1339" s="184"/>
      <c r="BC1339" s="184"/>
      <c r="BD1339" s="184"/>
      <c r="BE1339" s="184"/>
      <c r="BF1339" s="184"/>
      <c r="BG1339" s="184"/>
      <c r="BH1339" s="184"/>
    </row>
    <row r="1340" spans="1:60" ht="15.75">
      <c r="A1340" s="1889" t="s">
        <v>19</v>
      </c>
      <c r="B1340" s="1889"/>
      <c r="C1340" s="1875"/>
      <c r="D1340" s="1875"/>
      <c r="E1340" s="1875">
        <v>431</v>
      </c>
      <c r="F1340" s="1875"/>
      <c r="G1340" s="1875"/>
      <c r="H1340" s="1877">
        <f>IF(H1328-H1333&lt;0,0,H1328-H1333)</f>
        <v>0</v>
      </c>
      <c r="I1340" s="1877"/>
      <c r="J1340" s="1877"/>
      <c r="K1340" s="1877"/>
      <c r="L1340" s="1877"/>
      <c r="M1340" s="1877"/>
      <c r="N1340" s="1877"/>
      <c r="O1340" s="184"/>
      <c r="P1340" s="1894" t="s">
        <v>1670</v>
      </c>
      <c r="Q1340" s="1894"/>
      <c r="R1340" s="1894"/>
      <c r="S1340" s="1894"/>
      <c r="T1340" s="1894"/>
      <c r="U1340" s="1894"/>
      <c r="V1340" s="1894"/>
      <c r="W1340" s="1894"/>
      <c r="X1340" s="1894"/>
      <c r="Y1340" s="1894"/>
      <c r="Z1340" s="1894"/>
      <c r="AA1340" s="1894"/>
      <c r="AB1340" s="1894"/>
      <c r="AC1340" s="1894"/>
      <c r="AD1340" s="1894"/>
      <c r="AE1340" s="1894"/>
      <c r="AF1340" s="1894"/>
      <c r="AG1340" s="1894"/>
      <c r="AH1340" s="1894"/>
      <c r="AI1340" s="1894"/>
      <c r="AJ1340" s="1894"/>
      <c r="AK1340" s="1894"/>
      <c r="AL1340" s="184"/>
      <c r="AM1340" s="184"/>
      <c r="AN1340" s="184"/>
      <c r="AO1340" s="184"/>
      <c r="AP1340" s="184"/>
      <c r="AQ1340" s="184"/>
      <c r="AR1340" s="184"/>
      <c r="AS1340" s="184"/>
      <c r="AT1340" s="184"/>
      <c r="AU1340" s="184"/>
      <c r="AV1340" s="184"/>
      <c r="AW1340" s="184"/>
      <c r="AX1340" s="184"/>
      <c r="AY1340" s="184"/>
      <c r="AZ1340" s="184"/>
      <c r="BA1340" s="184"/>
      <c r="BB1340" s="184"/>
      <c r="BC1340" s="184"/>
      <c r="BD1340" s="184"/>
      <c r="BE1340" s="184"/>
      <c r="BF1340" s="184"/>
      <c r="BG1340" s="184"/>
      <c r="BH1340" s="184"/>
    </row>
    <row r="1341" spans="1:60" ht="15.75">
      <c r="A1341" s="1889" t="s">
        <v>21</v>
      </c>
      <c r="B1341" s="1889"/>
      <c r="C1341" s="1875"/>
      <c r="D1341" s="1875"/>
      <c r="E1341" s="1875">
        <v>432</v>
      </c>
      <c r="F1341" s="1875"/>
      <c r="G1341" s="1875"/>
      <c r="H1341" s="1877">
        <f>IF(H1333-H1328&lt;0,0,H1333-H1328)</f>
        <v>0</v>
      </c>
      <c r="I1341" s="1877"/>
      <c r="J1341" s="1877"/>
      <c r="K1341" s="1877"/>
      <c r="L1341" s="1877"/>
      <c r="M1341" s="1877"/>
      <c r="N1341" s="1877"/>
      <c r="O1341" s="184"/>
      <c r="P1341" s="1894" t="s">
        <v>1671</v>
      </c>
      <c r="Q1341" s="1894"/>
      <c r="R1341" s="1894"/>
      <c r="S1341" s="1894"/>
      <c r="T1341" s="1894"/>
      <c r="U1341" s="1894"/>
      <c r="V1341" s="1894"/>
      <c r="W1341" s="1894"/>
      <c r="X1341" s="1894"/>
      <c r="Y1341" s="1894"/>
      <c r="Z1341" s="1894"/>
      <c r="AA1341" s="1894"/>
      <c r="AB1341" s="1894"/>
      <c r="AC1341" s="1894"/>
      <c r="AD1341" s="1894"/>
      <c r="AE1341" s="1894"/>
      <c r="AF1341" s="1894"/>
      <c r="AG1341" s="1894"/>
      <c r="AH1341" s="1894"/>
      <c r="AI1341" s="1894"/>
      <c r="AJ1341" s="1894"/>
      <c r="AK1341" s="1894"/>
      <c r="AL1341" s="184"/>
      <c r="AM1341" s="184"/>
      <c r="AN1341" s="184"/>
      <c r="AO1341" s="184"/>
      <c r="AP1341" s="184"/>
      <c r="AQ1341" s="184"/>
      <c r="AR1341" s="184"/>
      <c r="AS1341" s="184"/>
      <c r="AT1341" s="184"/>
      <c r="AU1341" s="184"/>
      <c r="AV1341" s="184"/>
      <c r="AW1341" s="184"/>
      <c r="AX1341" s="184"/>
      <c r="AY1341" s="184"/>
      <c r="AZ1341" s="184"/>
      <c r="BA1341" s="184"/>
      <c r="BB1341" s="184"/>
      <c r="BC1341" s="184"/>
      <c r="BD1341" s="184"/>
      <c r="BE1341" s="184"/>
      <c r="BF1341" s="184"/>
      <c r="BG1341" s="184"/>
      <c r="BH1341" s="184"/>
    </row>
    <row r="1342" spans="1:60" ht="15.75">
      <c r="A1342" s="1890" t="s">
        <v>23</v>
      </c>
      <c r="B1342" s="1890"/>
      <c r="C1342" s="1875"/>
      <c r="D1342" s="1875"/>
      <c r="E1342" s="1875">
        <v>433</v>
      </c>
      <c r="F1342" s="1875"/>
      <c r="G1342" s="1875"/>
      <c r="H1342" s="1879"/>
      <c r="I1342" s="1879"/>
      <c r="J1342" s="1879"/>
      <c r="K1342" s="1879"/>
      <c r="L1342" s="1879"/>
      <c r="M1342" s="1879"/>
      <c r="N1342" s="1879"/>
      <c r="O1342" s="184"/>
      <c r="P1342" s="1895" t="s">
        <v>1653</v>
      </c>
      <c r="Q1342" s="1895"/>
      <c r="R1342" s="1895"/>
      <c r="S1342" s="1895"/>
      <c r="T1342" s="1895"/>
      <c r="U1342" s="1895"/>
      <c r="V1342" s="1895"/>
      <c r="W1342" s="1895"/>
      <c r="X1342" s="1895"/>
      <c r="Y1342" s="1895"/>
      <c r="Z1342" s="1895"/>
      <c r="AA1342" s="1895"/>
      <c r="AB1342" s="1895"/>
      <c r="AC1342" s="1895"/>
      <c r="AD1342" s="1895"/>
      <c r="AE1342" s="1895"/>
      <c r="AF1342" s="1895"/>
      <c r="AG1342" s="1895"/>
      <c r="AH1342" s="1895"/>
      <c r="AI1342" s="1895"/>
      <c r="AJ1342" s="1895"/>
      <c r="AK1342" s="1895"/>
      <c r="AL1342" s="184"/>
      <c r="AM1342" s="184"/>
      <c r="AN1342" s="184"/>
      <c r="AO1342" s="184"/>
      <c r="AP1342" s="184"/>
      <c r="AQ1342" s="184"/>
      <c r="AR1342" s="184"/>
      <c r="AS1342" s="184"/>
      <c r="AT1342" s="184"/>
      <c r="AU1342" s="184"/>
      <c r="AV1342" s="184"/>
      <c r="AW1342" s="184"/>
      <c r="AX1342" s="184"/>
      <c r="AY1342" s="184"/>
      <c r="AZ1342" s="184"/>
      <c r="BA1342" s="184"/>
      <c r="BB1342" s="184"/>
      <c r="BC1342" s="184"/>
      <c r="BD1342" s="184"/>
      <c r="BE1342" s="184"/>
      <c r="BF1342" s="184"/>
      <c r="BG1342" s="184"/>
      <c r="BH1342" s="184"/>
    </row>
    <row r="1343" spans="1:60" ht="15.75">
      <c r="A1343" s="1890" t="s">
        <v>526</v>
      </c>
      <c r="B1343" s="1890"/>
      <c r="C1343" s="1875"/>
      <c r="D1343" s="1875"/>
      <c r="E1343" s="1875">
        <v>434</v>
      </c>
      <c r="F1343" s="1875"/>
      <c r="G1343" s="1875"/>
      <c r="H1343" s="1879"/>
      <c r="I1343" s="1879"/>
      <c r="J1343" s="1879"/>
      <c r="K1343" s="1879"/>
      <c r="L1343" s="1879"/>
      <c r="M1343" s="1879"/>
      <c r="N1343" s="1879"/>
      <c r="O1343" s="184"/>
      <c r="P1343" s="1895" t="s">
        <v>1654</v>
      </c>
      <c r="Q1343" s="1895"/>
      <c r="R1343" s="1895"/>
      <c r="S1343" s="1895"/>
      <c r="T1343" s="1895"/>
      <c r="U1343" s="1895"/>
      <c r="V1343" s="1895"/>
      <c r="W1343" s="1895"/>
      <c r="X1343" s="1895"/>
      <c r="Y1343" s="1895"/>
      <c r="Z1343" s="1895"/>
      <c r="AA1343" s="1895"/>
      <c r="AB1343" s="1895"/>
      <c r="AC1343" s="1895"/>
      <c r="AD1343" s="1895"/>
      <c r="AE1343" s="1895"/>
      <c r="AF1343" s="1895"/>
      <c r="AG1343" s="1895"/>
      <c r="AH1343" s="1895"/>
      <c r="AI1343" s="1895"/>
      <c r="AJ1343" s="1895"/>
      <c r="AK1343" s="1895"/>
      <c r="AL1343" s="184"/>
      <c r="AM1343" s="184"/>
      <c r="AN1343" s="184"/>
      <c r="AO1343" s="184"/>
      <c r="AP1343" s="184"/>
      <c r="AQ1343" s="184"/>
      <c r="AR1343" s="184"/>
      <c r="AS1343" s="184"/>
      <c r="AT1343" s="184"/>
      <c r="AU1343" s="184"/>
      <c r="AV1343" s="184"/>
      <c r="AW1343" s="184"/>
      <c r="AX1343" s="184"/>
      <c r="AY1343" s="184"/>
      <c r="AZ1343" s="184"/>
      <c r="BA1343" s="184"/>
      <c r="BB1343" s="184"/>
      <c r="BC1343" s="184"/>
      <c r="BD1343" s="184"/>
      <c r="BE1343" s="184"/>
      <c r="BF1343" s="184"/>
      <c r="BG1343" s="184"/>
      <c r="BH1343" s="184"/>
    </row>
    <row r="1344" spans="1:60" ht="15.75">
      <c r="A1344" s="1890" t="s">
        <v>26</v>
      </c>
      <c r="B1344" s="1890"/>
      <c r="C1344" s="1875"/>
      <c r="D1344" s="1875"/>
      <c r="E1344" s="1875">
        <v>435</v>
      </c>
      <c r="F1344" s="1875"/>
      <c r="G1344" s="1875"/>
      <c r="H1344" s="1879"/>
      <c r="I1344" s="1879"/>
      <c r="J1344" s="1879"/>
      <c r="K1344" s="1879"/>
      <c r="L1344" s="1879"/>
      <c r="M1344" s="1879"/>
      <c r="N1344" s="1879"/>
      <c r="O1344" s="184"/>
      <c r="P1344" s="1895" t="s">
        <v>1655</v>
      </c>
      <c r="Q1344" s="1895"/>
      <c r="R1344" s="1895"/>
      <c r="S1344" s="1895"/>
      <c r="T1344" s="1895"/>
      <c r="U1344" s="1895"/>
      <c r="V1344" s="1895"/>
      <c r="W1344" s="1895"/>
      <c r="X1344" s="1895"/>
      <c r="Y1344" s="1895"/>
      <c r="Z1344" s="1895"/>
      <c r="AA1344" s="1895"/>
      <c r="AB1344" s="1895"/>
      <c r="AC1344" s="1895"/>
      <c r="AD1344" s="1895"/>
      <c r="AE1344" s="1895"/>
      <c r="AF1344" s="1895"/>
      <c r="AG1344" s="1895"/>
      <c r="AH1344" s="1895"/>
      <c r="AI1344" s="1895"/>
      <c r="AJ1344" s="1895"/>
      <c r="AK1344" s="1895"/>
      <c r="AL1344" s="184"/>
      <c r="AM1344" s="184"/>
      <c r="AN1344" s="184"/>
      <c r="AO1344" s="184"/>
      <c r="AP1344" s="184"/>
      <c r="AQ1344" s="184"/>
      <c r="AR1344" s="184"/>
      <c r="AS1344" s="184"/>
      <c r="AT1344" s="184"/>
      <c r="AU1344" s="184"/>
      <c r="AV1344" s="184"/>
      <c r="AW1344" s="184"/>
      <c r="AX1344" s="184"/>
      <c r="AY1344" s="184"/>
      <c r="AZ1344" s="184"/>
      <c r="BA1344" s="184"/>
      <c r="BB1344" s="184"/>
      <c r="BC1344" s="184"/>
      <c r="BD1344" s="184"/>
      <c r="BE1344" s="184"/>
      <c r="BF1344" s="184"/>
      <c r="BG1344" s="184"/>
      <c r="BH1344" s="184"/>
    </row>
    <row r="1345" spans="1:61" ht="15.75">
      <c r="A1345" s="1890" t="s">
        <v>27</v>
      </c>
      <c r="B1345" s="1890"/>
      <c r="C1345" s="1875"/>
      <c r="D1345" s="1875"/>
      <c r="E1345" s="1875">
        <v>436</v>
      </c>
      <c r="F1345" s="1875"/>
      <c r="G1345" s="1875"/>
      <c r="H1345" s="1879"/>
      <c r="I1345" s="1879"/>
      <c r="J1345" s="1879"/>
      <c r="K1345" s="1879"/>
      <c r="L1345" s="1879"/>
      <c r="M1345" s="1879"/>
      <c r="N1345" s="1879"/>
      <c r="O1345" s="184"/>
      <c r="P1345" s="1895" t="s">
        <v>1656</v>
      </c>
      <c r="Q1345" s="1895"/>
      <c r="R1345" s="1895"/>
      <c r="S1345" s="1895"/>
      <c r="T1345" s="1895"/>
      <c r="U1345" s="1895"/>
      <c r="V1345" s="1895"/>
      <c r="W1345" s="1895"/>
      <c r="X1345" s="1895"/>
      <c r="Y1345" s="1895"/>
      <c r="Z1345" s="1895"/>
      <c r="AA1345" s="1895"/>
      <c r="AB1345" s="1895"/>
      <c r="AC1345" s="1895"/>
      <c r="AD1345" s="1895"/>
      <c r="AE1345" s="1895"/>
      <c r="AF1345" s="1895"/>
      <c r="AG1345" s="1895"/>
      <c r="AH1345" s="1895"/>
      <c r="AI1345" s="1895"/>
      <c r="AJ1345" s="1895"/>
      <c r="AK1345" s="1895"/>
      <c r="AL1345" s="184"/>
      <c r="AM1345" s="184"/>
      <c r="AN1345" s="184"/>
      <c r="AO1345" s="184"/>
      <c r="AP1345" s="184"/>
      <c r="AQ1345" s="184"/>
      <c r="AR1345" s="184"/>
      <c r="AS1345" s="184"/>
      <c r="AT1345" s="184"/>
      <c r="AU1345" s="184"/>
      <c r="AV1345" s="184"/>
      <c r="AW1345" s="184"/>
      <c r="AX1345" s="184"/>
      <c r="AY1345" s="184"/>
      <c r="AZ1345" s="184"/>
      <c r="BA1345" s="184"/>
      <c r="BB1345" s="184"/>
      <c r="BC1345" s="184"/>
      <c r="BD1345" s="184"/>
      <c r="BE1345" s="184"/>
      <c r="BF1345" s="184"/>
      <c r="BG1345" s="184"/>
      <c r="BH1345" s="184"/>
    </row>
    <row r="1346" spans="1:61" ht="15.75">
      <c r="A1346" s="1890" t="s">
        <v>28</v>
      </c>
      <c r="B1346" s="1890"/>
      <c r="C1346" s="1875"/>
      <c r="D1346" s="1875"/>
      <c r="E1346" s="1875">
        <v>437</v>
      </c>
      <c r="F1346" s="1875"/>
      <c r="G1346" s="1875"/>
      <c r="H1346" s="1879"/>
      <c r="I1346" s="1879"/>
      <c r="J1346" s="1879"/>
      <c r="K1346" s="1879"/>
      <c r="L1346" s="1879"/>
      <c r="M1346" s="1879"/>
      <c r="N1346" s="1879"/>
      <c r="O1346" s="184"/>
      <c r="P1346" s="1895" t="s">
        <v>1646</v>
      </c>
      <c r="Q1346" s="1895"/>
      <c r="R1346" s="1895"/>
      <c r="S1346" s="1895"/>
      <c r="T1346" s="1895"/>
      <c r="U1346" s="1895"/>
      <c r="V1346" s="1895"/>
      <c r="W1346" s="1895"/>
      <c r="X1346" s="1895"/>
      <c r="Y1346" s="1895"/>
      <c r="Z1346" s="1895"/>
      <c r="AA1346" s="1895"/>
      <c r="AB1346" s="1895"/>
      <c r="AC1346" s="1895"/>
      <c r="AD1346" s="1895"/>
      <c r="AE1346" s="1895"/>
      <c r="AF1346" s="1895"/>
      <c r="AG1346" s="1895"/>
      <c r="AH1346" s="1895"/>
      <c r="AI1346" s="1895"/>
      <c r="AJ1346" s="1895"/>
      <c r="AK1346" s="1895"/>
      <c r="AL1346" s="184"/>
      <c r="AM1346" s="184"/>
      <c r="AN1346" s="184"/>
      <c r="AO1346" s="184"/>
      <c r="AP1346" s="184"/>
      <c r="AQ1346" s="184"/>
      <c r="AR1346" s="184"/>
      <c r="AS1346" s="184"/>
      <c r="AT1346" s="184"/>
      <c r="AU1346" s="184"/>
      <c r="AV1346" s="184"/>
      <c r="AW1346" s="184"/>
      <c r="AX1346" s="184"/>
      <c r="AY1346" s="184"/>
      <c r="AZ1346" s="184"/>
      <c r="BA1346" s="184"/>
      <c r="BB1346" s="184"/>
      <c r="BC1346" s="184"/>
      <c r="BD1346" s="184"/>
      <c r="BE1346" s="184"/>
      <c r="BF1346" s="184"/>
      <c r="BG1346" s="184"/>
      <c r="BH1346" s="184"/>
    </row>
    <row r="1347" spans="1:61" ht="15.75">
      <c r="A1347" s="1890" t="s">
        <v>29</v>
      </c>
      <c r="B1347" s="1890"/>
      <c r="C1347" s="1875" t="s">
        <v>1625</v>
      </c>
      <c r="D1347" s="1875"/>
      <c r="E1347" s="1875">
        <v>438</v>
      </c>
      <c r="F1347" s="1875"/>
      <c r="G1347" s="1875"/>
      <c r="H1347" s="1879"/>
      <c r="I1347" s="1879"/>
      <c r="J1347" s="1879"/>
      <c r="K1347" s="1879"/>
      <c r="L1347" s="1879"/>
      <c r="M1347" s="1879"/>
      <c r="N1347" s="1879"/>
      <c r="O1347" s="184"/>
      <c r="P1347" s="1895" t="s">
        <v>1647</v>
      </c>
      <c r="Q1347" s="1895"/>
      <c r="R1347" s="1895"/>
      <c r="S1347" s="1895"/>
      <c r="T1347" s="1895"/>
      <c r="U1347" s="1895"/>
      <c r="V1347" s="1895"/>
      <c r="W1347" s="1895"/>
      <c r="X1347" s="1895"/>
      <c r="Y1347" s="1895"/>
      <c r="Z1347" s="1895"/>
      <c r="AA1347" s="1895"/>
      <c r="AB1347" s="1895"/>
      <c r="AC1347" s="1895"/>
      <c r="AD1347" s="1895"/>
      <c r="AE1347" s="1895"/>
      <c r="AF1347" s="1895"/>
      <c r="AG1347" s="1895"/>
      <c r="AH1347" s="1895"/>
      <c r="AI1347" s="1895"/>
      <c r="AJ1347" s="1895"/>
      <c r="AK1347" s="1895"/>
      <c r="AL1347" s="184"/>
      <c r="AM1347" s="184"/>
      <c r="AN1347" s="184"/>
      <c r="AO1347" s="184"/>
      <c r="AP1347" s="184"/>
      <c r="AQ1347" s="184"/>
      <c r="AR1347" s="184"/>
      <c r="AS1347" s="184"/>
      <c r="AT1347" s="184"/>
      <c r="AU1347" s="184"/>
      <c r="AV1347" s="184"/>
      <c r="AW1347" s="184"/>
      <c r="AX1347" s="184"/>
      <c r="AY1347" s="184"/>
      <c r="AZ1347" s="184"/>
      <c r="BA1347" s="184"/>
      <c r="BB1347" s="184"/>
      <c r="BC1347" s="184"/>
      <c r="BD1347" s="184"/>
      <c r="BE1347" s="184"/>
      <c r="BF1347" s="184"/>
      <c r="BG1347" s="184"/>
      <c r="BH1347" s="184"/>
    </row>
    <row r="1348" spans="1:61" ht="15.75">
      <c r="A1348" s="1890" t="s">
        <v>30</v>
      </c>
      <c r="B1348" s="1890"/>
      <c r="C1348" s="1875" t="s">
        <v>1643</v>
      </c>
      <c r="D1348" s="1875"/>
      <c r="E1348" s="1875">
        <v>439</v>
      </c>
      <c r="F1348" s="1875"/>
      <c r="G1348" s="1875"/>
      <c r="H1348" s="1879"/>
      <c r="I1348" s="1879"/>
      <c r="J1348" s="1879"/>
      <c r="K1348" s="1879"/>
      <c r="L1348" s="1879"/>
      <c r="M1348" s="1879"/>
      <c r="N1348" s="1879"/>
      <c r="O1348" s="184"/>
      <c r="P1348" s="1895" t="s">
        <v>1648</v>
      </c>
      <c r="Q1348" s="1895"/>
      <c r="R1348" s="1895"/>
      <c r="S1348" s="1895"/>
      <c r="T1348" s="1895"/>
      <c r="U1348" s="1895"/>
      <c r="V1348" s="1895"/>
      <c r="W1348" s="1895"/>
      <c r="X1348" s="1895"/>
      <c r="Y1348" s="1895"/>
      <c r="Z1348" s="1895"/>
      <c r="AA1348" s="1895"/>
      <c r="AB1348" s="1895"/>
      <c r="AC1348" s="1895"/>
      <c r="AD1348" s="1895"/>
      <c r="AE1348" s="1895"/>
      <c r="AF1348" s="1895"/>
      <c r="AG1348" s="1895"/>
      <c r="AH1348" s="1895"/>
      <c r="AI1348" s="1895"/>
      <c r="AJ1348" s="1895"/>
      <c r="AK1348" s="1895"/>
      <c r="AL1348" s="184"/>
      <c r="AM1348" s="184"/>
      <c r="AN1348" s="184"/>
      <c r="AO1348" s="184"/>
      <c r="AP1348" s="184"/>
      <c r="AQ1348" s="184"/>
      <c r="AR1348" s="184"/>
      <c r="AS1348" s="184"/>
      <c r="AT1348" s="184"/>
      <c r="AU1348" s="184"/>
      <c r="AV1348" s="184"/>
      <c r="AW1348" s="184"/>
      <c r="AX1348" s="184"/>
      <c r="AY1348" s="184"/>
      <c r="AZ1348" s="184"/>
      <c r="BA1348" s="184"/>
      <c r="BB1348" s="184"/>
      <c r="BC1348" s="184"/>
      <c r="BD1348" s="184"/>
      <c r="BE1348" s="184"/>
      <c r="BF1348" s="184"/>
      <c r="BG1348" s="184"/>
      <c r="BH1348" s="184"/>
    </row>
    <row r="1349" spans="1:61" ht="15.75">
      <c r="A1349" s="1890" t="s">
        <v>32</v>
      </c>
      <c r="B1349" s="1890"/>
      <c r="C1349" s="1875"/>
      <c r="D1349" s="1875"/>
      <c r="E1349" s="1875">
        <v>440</v>
      </c>
      <c r="F1349" s="1875"/>
      <c r="G1349" s="1875"/>
      <c r="H1349" s="1879"/>
      <c r="I1349" s="1879"/>
      <c r="J1349" s="1879"/>
      <c r="K1349" s="1879"/>
      <c r="L1349" s="1879"/>
      <c r="M1349" s="1879"/>
      <c r="N1349" s="1879"/>
      <c r="O1349" s="184"/>
      <c r="P1349" s="1895" t="s">
        <v>1657</v>
      </c>
      <c r="Q1349" s="1895"/>
      <c r="R1349" s="1895"/>
      <c r="S1349" s="1895"/>
      <c r="T1349" s="1895"/>
      <c r="U1349" s="1895"/>
      <c r="V1349" s="1895"/>
      <c r="W1349" s="1895"/>
      <c r="X1349" s="1895"/>
      <c r="Y1349" s="1895"/>
      <c r="Z1349" s="1895"/>
      <c r="AA1349" s="1895"/>
      <c r="AB1349" s="1895"/>
      <c r="AC1349" s="1895"/>
      <c r="AD1349" s="1895"/>
      <c r="AE1349" s="1895"/>
      <c r="AF1349" s="1895"/>
      <c r="AG1349" s="1895"/>
      <c r="AH1349" s="1895"/>
      <c r="AI1349" s="1895"/>
      <c r="AJ1349" s="1895"/>
      <c r="AK1349" s="1895"/>
      <c r="AL1349" s="184"/>
      <c r="AM1349" s="184"/>
      <c r="AN1349" s="184"/>
      <c r="AO1349" s="184"/>
      <c r="AP1349" s="184"/>
      <c r="AQ1349" s="184"/>
      <c r="AR1349" s="184"/>
      <c r="AS1349" s="184"/>
      <c r="AT1349" s="184"/>
      <c r="AU1349" s="184"/>
      <c r="AV1349" s="184"/>
      <c r="AW1349" s="184"/>
      <c r="AX1349" s="184"/>
      <c r="AY1349" s="184"/>
      <c r="AZ1349" s="184"/>
      <c r="BA1349" s="184"/>
      <c r="BB1349" s="184"/>
      <c r="BC1349" s="184"/>
      <c r="BD1349" s="184"/>
      <c r="BE1349" s="184"/>
      <c r="BF1349" s="184"/>
      <c r="BG1349" s="184"/>
      <c r="BH1349" s="184"/>
    </row>
    <row r="1350" spans="1:61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1"/>
      <c r="AO1350" s="31"/>
      <c r="AP1350" s="31"/>
      <c r="AQ1350" s="31"/>
      <c r="AR1350" s="31"/>
      <c r="AS1350" s="31"/>
      <c r="AT1350" s="31"/>
      <c r="AU1350" s="31"/>
      <c r="AV1350" s="31"/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433"/>
      <c r="BH1350" s="433"/>
    </row>
    <row r="1351" spans="1:61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  <c r="AR1351" s="31"/>
      <c r="AS1351" s="31"/>
      <c r="AT1351" s="31"/>
      <c r="AU1351" s="31"/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433"/>
      <c r="BH1351" s="433"/>
    </row>
    <row r="1352" spans="1:61">
      <c r="A1352" s="31"/>
      <c r="B1352" s="31"/>
      <c r="C1352" s="31"/>
      <c r="D1352" s="31"/>
      <c r="E1352" s="31"/>
      <c r="F1352" s="31"/>
      <c r="G1352" s="31"/>
      <c r="H1352" s="1903">
        <f>GotTok_Indir!AK100</f>
        <v>0</v>
      </c>
      <c r="I1352" s="1903"/>
      <c r="J1352" s="1903"/>
      <c r="K1352" s="1903"/>
      <c r="L1352" s="1903"/>
      <c r="M1352" s="1903"/>
      <c r="N1352" s="1903"/>
      <c r="O1352" s="832"/>
      <c r="P1352" s="833">
        <f>IF(GotTok_Indir!AK100=0,0,"PAŽNJA! Provjerite PRETHODNU godinu, razlika = "&amp;GotTok_Indir!AK100)</f>
        <v>0</v>
      </c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1"/>
      <c r="AO1352" s="31"/>
      <c r="AP1352" s="31"/>
      <c r="AQ1352" s="31"/>
      <c r="AR1352" s="31"/>
      <c r="AS1352" s="31"/>
      <c r="AT1352" s="31"/>
      <c r="AU1352" s="31"/>
      <c r="AV1352" s="31"/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433"/>
      <c r="BH1352" s="433"/>
    </row>
    <row r="1353" spans="1:61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1"/>
      <c r="AO1353" s="31"/>
      <c r="AP1353" s="31"/>
      <c r="AQ1353" s="31"/>
      <c r="AR1353" s="31"/>
      <c r="AS1353" s="31"/>
      <c r="AT1353" s="31"/>
      <c r="AU1353" s="31"/>
      <c r="AV1353" s="31"/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433"/>
      <c r="BH1353" s="433"/>
    </row>
    <row r="1354" spans="1:61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1"/>
      <c r="AO1354" s="31"/>
      <c r="AP1354" s="31"/>
      <c r="AQ1354" s="31"/>
      <c r="AR1354" s="31"/>
      <c r="AS1354" s="31"/>
      <c r="AT1354" s="31"/>
      <c r="AU1354" s="31"/>
      <c r="AV1354" s="31"/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433"/>
      <c r="BH1354" s="433"/>
    </row>
    <row r="1355" spans="1:61" ht="14.25" customHeight="1">
      <c r="A1355" s="481"/>
      <c r="B1355" s="482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1"/>
      <c r="AP1355" s="31"/>
      <c r="AQ1355" s="31"/>
      <c r="AR1355" s="31"/>
      <c r="AS1355" s="39"/>
      <c r="AT1355" s="31"/>
      <c r="AU1355" s="31"/>
      <c r="AV1355" s="31"/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3"/>
      <c r="BG1355" s="425"/>
      <c r="BH1355" s="425"/>
      <c r="BI1355" s="438"/>
    </row>
    <row r="1356" spans="1:61" ht="14.25" customHeight="1">
      <c r="A1356" s="481"/>
      <c r="B1356" s="482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1"/>
      <c r="AO1356" s="31"/>
      <c r="AP1356" s="31"/>
      <c r="AQ1356" s="31"/>
      <c r="AR1356" s="31"/>
      <c r="AS1356" s="39"/>
      <c r="AT1356" s="31"/>
      <c r="AU1356" s="31"/>
      <c r="AV1356" s="31"/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3"/>
      <c r="BG1356" s="425"/>
      <c r="BH1356" s="425"/>
      <c r="BI1356" s="438"/>
    </row>
    <row r="1357" spans="1:61" ht="12.75" customHeight="1">
      <c r="A1357" s="439"/>
      <c r="B1357" s="440"/>
      <c r="C1357" s="433"/>
      <c r="D1357" s="433"/>
      <c r="E1357" s="433"/>
      <c r="F1357" s="433"/>
      <c r="G1357" s="433"/>
      <c r="H1357" s="433"/>
      <c r="I1357" s="433"/>
      <c r="J1357" s="433"/>
      <c r="K1357" s="433"/>
      <c r="L1357" s="433"/>
      <c r="M1357" s="433"/>
      <c r="N1357" s="433"/>
      <c r="O1357" s="433"/>
      <c r="P1357" s="433"/>
      <c r="Q1357" s="433"/>
      <c r="R1357" s="433"/>
      <c r="S1357" s="433"/>
      <c r="T1357" s="433"/>
      <c r="U1357" s="433"/>
      <c r="V1357" s="433"/>
      <c r="W1357" s="433"/>
      <c r="X1357" s="433"/>
      <c r="Y1357" s="433"/>
      <c r="Z1357" s="433"/>
      <c r="AA1357" s="433"/>
      <c r="AB1357" s="433"/>
      <c r="AC1357" s="433"/>
      <c r="AD1357" s="433"/>
      <c r="AE1357" s="433"/>
      <c r="AF1357" s="433"/>
      <c r="AG1357" s="433"/>
      <c r="AH1357" s="433"/>
      <c r="AI1357" s="433"/>
      <c r="AJ1357" s="433"/>
      <c r="AK1357" s="433"/>
      <c r="AL1357" s="433"/>
      <c r="AM1357" s="433"/>
      <c r="AN1357" s="433"/>
      <c r="AO1357" s="433"/>
      <c r="AP1357" s="433"/>
      <c r="AQ1357" s="433"/>
      <c r="AR1357" s="433"/>
      <c r="AS1357" s="435"/>
      <c r="AT1357" s="433"/>
      <c r="AU1357" s="433"/>
      <c r="AV1357" s="433"/>
      <c r="AW1357" s="433"/>
      <c r="AX1357" s="433"/>
      <c r="AY1357" s="433"/>
      <c r="AZ1357" s="433"/>
      <c r="BA1357" s="433"/>
      <c r="BB1357" s="433"/>
      <c r="BC1357" s="433"/>
      <c r="BD1357" s="433"/>
      <c r="BE1357" s="433"/>
      <c r="BF1357" s="425"/>
      <c r="BG1357" s="425"/>
      <c r="BH1357" s="425"/>
      <c r="BI1357" s="438"/>
    </row>
    <row r="1358" spans="1:61" ht="21" customHeight="1">
      <c r="A1358" s="1414" t="s">
        <v>197</v>
      </c>
      <c r="B1358" s="1414"/>
      <c r="C1358" s="1414"/>
      <c r="D1358" s="1414"/>
      <c r="E1358" s="1414"/>
      <c r="F1358" s="1414"/>
      <c r="G1358" s="1414"/>
      <c r="H1358" s="1414"/>
      <c r="I1358" s="1414"/>
      <c r="J1358" s="1414"/>
      <c r="K1358" s="1414"/>
      <c r="L1358" s="1414"/>
      <c r="M1358" s="1414"/>
      <c r="N1358" s="1414"/>
      <c r="O1358" s="1414"/>
      <c r="P1358" s="1414"/>
      <c r="Q1358" s="1414"/>
      <c r="R1358" s="1414"/>
      <c r="S1358" s="1414"/>
      <c r="T1358" s="1414"/>
      <c r="U1358" s="1414"/>
      <c r="V1358" s="1414"/>
      <c r="W1358" s="1414"/>
      <c r="X1358" s="1414"/>
      <c r="Y1358" s="1414"/>
      <c r="Z1358" s="1414"/>
      <c r="AA1358" s="1414"/>
      <c r="AB1358" s="1414"/>
      <c r="AC1358" s="1414"/>
      <c r="AD1358" s="1414"/>
      <c r="AE1358" s="1414"/>
      <c r="AF1358" s="1414"/>
      <c r="AG1358" s="1414"/>
      <c r="AH1358" s="1414"/>
      <c r="AI1358" s="1414"/>
      <c r="AJ1358" s="1414"/>
      <c r="AK1358" s="1414"/>
      <c r="AL1358" s="1414"/>
      <c r="AM1358" s="1414"/>
      <c r="AN1358" s="1414"/>
      <c r="AO1358" s="1414"/>
      <c r="AP1358" s="1414"/>
      <c r="AQ1358" s="1414"/>
      <c r="AR1358" s="1414"/>
      <c r="AS1358" s="1414"/>
      <c r="AT1358" s="1414"/>
      <c r="AU1358" s="1414"/>
      <c r="AV1358" s="1414"/>
      <c r="AW1358" s="1414"/>
      <c r="AX1358" s="1414"/>
      <c r="AY1358" s="1414"/>
      <c r="AZ1358" s="1414"/>
      <c r="BA1358" s="1414"/>
      <c r="BB1358" s="1414"/>
      <c r="BC1358" s="1414"/>
      <c r="BD1358" s="1414"/>
      <c r="BE1358" s="1414"/>
      <c r="BF1358" s="1414"/>
      <c r="BG1358" s="425"/>
      <c r="BH1358" s="425"/>
      <c r="BI1358" s="438"/>
    </row>
    <row r="1359" spans="1:61" s="436" customFormat="1">
      <c r="A1359" s="448"/>
      <c r="B1359" s="448"/>
      <c r="C1359" s="448"/>
      <c r="D1359" s="448"/>
      <c r="E1359" s="448"/>
      <c r="F1359" s="448"/>
      <c r="G1359" s="448"/>
      <c r="H1359" s="448"/>
      <c r="I1359" s="448"/>
      <c r="J1359" s="448"/>
      <c r="K1359" s="448"/>
      <c r="L1359" s="448"/>
      <c r="M1359" s="448"/>
      <c r="N1359" s="448"/>
      <c r="O1359" s="448"/>
      <c r="P1359" s="448"/>
      <c r="Q1359" s="448"/>
      <c r="R1359" s="448"/>
      <c r="S1359" s="448"/>
      <c r="T1359" s="448"/>
      <c r="U1359" s="448"/>
      <c r="V1359" s="448"/>
      <c r="W1359" s="448"/>
      <c r="X1359" s="448"/>
      <c r="Y1359" s="448"/>
      <c r="Z1359" s="448"/>
      <c r="AA1359" s="448"/>
      <c r="AB1359" s="448"/>
      <c r="AC1359" s="448"/>
      <c r="AD1359" s="448"/>
      <c r="AE1359" s="448"/>
      <c r="AF1359" s="448"/>
      <c r="AG1359" s="448"/>
      <c r="AH1359" s="448"/>
      <c r="AI1359" s="448"/>
      <c r="AJ1359" s="448"/>
      <c r="AK1359" s="448"/>
      <c r="AL1359" s="448"/>
      <c r="AM1359" s="448"/>
      <c r="AN1359" s="448"/>
      <c r="AO1359" s="448"/>
      <c r="AP1359" s="448"/>
      <c r="AQ1359" s="448"/>
      <c r="AR1359" s="448"/>
      <c r="AS1359" s="449"/>
      <c r="AT1359" s="448"/>
      <c r="AU1359" s="448"/>
      <c r="AV1359" s="448"/>
      <c r="AW1359" s="448"/>
      <c r="AX1359" s="448"/>
      <c r="AY1359" s="448"/>
      <c r="AZ1359" s="448"/>
      <c r="BA1359" s="448"/>
      <c r="BB1359" s="448"/>
      <c r="BC1359" s="448"/>
      <c r="BD1359" s="448"/>
      <c r="BE1359" s="448"/>
      <c r="BF1359" s="448"/>
      <c r="BG1359" s="425"/>
      <c r="BH1359" s="425"/>
      <c r="BI1359" s="450"/>
    </row>
    <row r="1360" spans="1:61" s="436" customFormat="1">
      <c r="A1360" s="448"/>
      <c r="B1360" s="448"/>
      <c r="C1360" s="448"/>
      <c r="D1360" s="448"/>
      <c r="E1360" s="448"/>
      <c r="F1360" s="448"/>
      <c r="G1360" s="448"/>
      <c r="H1360" s="448"/>
      <c r="I1360" s="448"/>
      <c r="J1360" s="448"/>
      <c r="K1360" s="448"/>
      <c r="L1360" s="448"/>
      <c r="M1360" s="448"/>
      <c r="N1360" s="448"/>
      <c r="O1360" s="448"/>
      <c r="P1360" s="448"/>
      <c r="Q1360" s="448"/>
      <c r="R1360" s="448"/>
      <c r="S1360" s="448"/>
      <c r="T1360" s="448"/>
      <c r="U1360" s="448"/>
      <c r="V1360" s="448"/>
      <c r="W1360" s="448"/>
      <c r="X1360" s="448"/>
      <c r="Y1360" s="448"/>
      <c r="Z1360" s="448"/>
      <c r="AA1360" s="448"/>
      <c r="AB1360" s="448"/>
      <c r="AC1360" s="448"/>
      <c r="AD1360" s="448"/>
      <c r="AE1360" s="448"/>
      <c r="AF1360" s="448"/>
      <c r="AG1360" s="448"/>
      <c r="AH1360" s="448"/>
      <c r="AI1360" s="448"/>
      <c r="AJ1360" s="448"/>
      <c r="AK1360" s="448"/>
      <c r="AL1360" s="448"/>
      <c r="AM1360" s="448"/>
      <c r="AN1360" s="448"/>
      <c r="AO1360" s="448"/>
      <c r="AP1360" s="448"/>
      <c r="AQ1360" s="448"/>
      <c r="AR1360" s="448"/>
      <c r="AS1360" s="449"/>
      <c r="AT1360" s="448"/>
      <c r="AU1360" s="448"/>
      <c r="AV1360" s="448"/>
      <c r="AW1360" s="448"/>
      <c r="AX1360" s="448"/>
      <c r="AY1360" s="448"/>
      <c r="AZ1360" s="448"/>
      <c r="BA1360" s="448"/>
      <c r="BB1360" s="448"/>
      <c r="BC1360" s="448"/>
      <c r="BD1360" s="448"/>
      <c r="BE1360" s="448"/>
      <c r="BF1360" s="448"/>
      <c r="BG1360" s="425"/>
      <c r="BH1360" s="425"/>
      <c r="BI1360" s="450"/>
    </row>
    <row r="1361" spans="1:61" s="436" customFormat="1">
      <c r="A1361" s="448"/>
      <c r="B1361" s="448"/>
      <c r="C1361" s="448"/>
      <c r="D1361" s="448"/>
      <c r="E1361" s="448"/>
      <c r="F1361" s="448"/>
      <c r="G1361" s="448"/>
      <c r="H1361" s="448"/>
      <c r="I1361" s="448"/>
      <c r="J1361" s="448"/>
      <c r="K1361" s="448"/>
      <c r="L1361" s="448"/>
      <c r="M1361" s="448"/>
      <c r="N1361" s="448"/>
      <c r="O1361" s="448"/>
      <c r="P1361" s="448"/>
      <c r="Q1361" s="448"/>
      <c r="R1361" s="448"/>
      <c r="S1361" s="448"/>
      <c r="T1361" s="448"/>
      <c r="U1361" s="448"/>
      <c r="V1361" s="448"/>
      <c r="W1361" s="448"/>
      <c r="X1361" s="448"/>
      <c r="Y1361" s="448"/>
      <c r="Z1361" s="448"/>
      <c r="AA1361" s="448"/>
      <c r="AB1361" s="448"/>
      <c r="AC1361" s="448"/>
      <c r="AD1361" s="448"/>
      <c r="AE1361" s="448"/>
      <c r="AF1361" s="448"/>
      <c r="AG1361" s="448"/>
      <c r="AH1361" s="448"/>
      <c r="AI1361" s="448"/>
      <c r="AJ1361" s="448"/>
      <c r="AK1361" s="448"/>
      <c r="AL1361" s="448"/>
      <c r="AM1361" s="448"/>
      <c r="AN1361" s="448"/>
      <c r="AO1361" s="448"/>
      <c r="AP1361" s="448"/>
      <c r="AQ1361" s="448"/>
      <c r="AR1361" s="448"/>
      <c r="AS1361" s="449"/>
      <c r="AT1361" s="448"/>
      <c r="AU1361" s="448"/>
      <c r="AV1361" s="448"/>
      <c r="AW1361" s="448"/>
      <c r="AX1361" s="448"/>
      <c r="AY1361" s="448"/>
      <c r="AZ1361" s="448"/>
      <c r="BA1361" s="448"/>
      <c r="BB1361" s="448"/>
      <c r="BC1361" s="448"/>
      <c r="BD1361" s="448"/>
      <c r="BE1361" s="448"/>
      <c r="BF1361" s="448"/>
      <c r="BG1361" s="425"/>
      <c r="BH1361" s="425"/>
      <c r="BI1361" s="450"/>
    </row>
    <row r="1362" spans="1:61" s="436" customFormat="1">
      <c r="A1362" s="448"/>
      <c r="B1362" s="448"/>
      <c r="C1362" s="448"/>
      <c r="D1362" s="448"/>
      <c r="E1362" s="448"/>
      <c r="F1362" s="448"/>
      <c r="G1362" s="448"/>
      <c r="H1362" s="448"/>
      <c r="I1362" s="448"/>
      <c r="J1362" s="448"/>
      <c r="K1362" s="448"/>
      <c r="L1362" s="448"/>
      <c r="M1362" s="448"/>
      <c r="N1362" s="448"/>
      <c r="O1362" s="448"/>
      <c r="P1362" s="448"/>
      <c r="Q1362" s="448"/>
      <c r="R1362" s="448"/>
      <c r="S1362" s="448"/>
      <c r="T1362" s="448"/>
      <c r="U1362" s="448"/>
      <c r="V1362" s="448"/>
      <c r="W1362" s="448"/>
      <c r="X1362" s="448"/>
      <c r="Y1362" s="448"/>
      <c r="Z1362" s="448"/>
      <c r="AA1362" s="448"/>
      <c r="AB1362" s="448"/>
      <c r="AC1362" s="448"/>
      <c r="AD1362" s="448"/>
      <c r="AE1362" s="448"/>
      <c r="AF1362" s="448"/>
      <c r="AG1362" s="448"/>
      <c r="AH1362" s="448"/>
      <c r="AI1362" s="448"/>
      <c r="AJ1362" s="448"/>
      <c r="AK1362" s="448"/>
      <c r="AL1362" s="448"/>
      <c r="AM1362" s="448"/>
      <c r="AN1362" s="448"/>
      <c r="AO1362" s="448"/>
      <c r="AP1362" s="448"/>
      <c r="AQ1362" s="448"/>
      <c r="AR1362" s="448"/>
      <c r="AS1362" s="449"/>
      <c r="AT1362" s="448"/>
      <c r="AU1362" s="448"/>
      <c r="AV1362" s="448"/>
      <c r="AW1362" s="448"/>
      <c r="AX1362" s="448"/>
      <c r="AY1362" s="448"/>
      <c r="AZ1362" s="448"/>
      <c r="BA1362" s="448"/>
      <c r="BB1362" s="448"/>
      <c r="BC1362" s="448"/>
      <c r="BD1362" s="448"/>
      <c r="BE1362" s="448"/>
      <c r="BF1362" s="448"/>
      <c r="BG1362" s="425"/>
      <c r="BH1362" s="425"/>
      <c r="BI1362" s="450"/>
    </row>
    <row r="1363" spans="1:61" s="436" customFormat="1">
      <c r="A1363" s="448"/>
      <c r="B1363" s="448"/>
      <c r="C1363" s="448"/>
      <c r="D1363" s="448"/>
      <c r="E1363" s="448"/>
      <c r="F1363" s="448"/>
      <c r="G1363" s="448"/>
      <c r="H1363" s="448"/>
      <c r="I1363" s="448"/>
      <c r="J1363" s="448"/>
      <c r="K1363" s="448"/>
      <c r="L1363" s="448"/>
      <c r="M1363" s="448"/>
      <c r="N1363" s="448"/>
      <c r="O1363" s="448"/>
      <c r="P1363" s="448"/>
      <c r="Q1363" s="448"/>
      <c r="R1363" s="448"/>
      <c r="S1363" s="448"/>
      <c r="T1363" s="448"/>
      <c r="U1363" s="448"/>
      <c r="V1363" s="448"/>
      <c r="W1363" s="448"/>
      <c r="X1363" s="448"/>
      <c r="Y1363" s="448"/>
      <c r="Z1363" s="448"/>
      <c r="AA1363" s="448"/>
      <c r="AB1363" s="448"/>
      <c r="AC1363" s="448"/>
      <c r="AD1363" s="448"/>
      <c r="AE1363" s="448"/>
      <c r="AF1363" s="448"/>
      <c r="AG1363" s="448"/>
      <c r="AH1363" s="448"/>
      <c r="AI1363" s="448"/>
      <c r="AJ1363" s="448"/>
      <c r="AK1363" s="448"/>
      <c r="AL1363" s="448"/>
      <c r="AM1363" s="448"/>
      <c r="AN1363" s="448"/>
      <c r="AO1363" s="448"/>
      <c r="AP1363" s="448"/>
      <c r="AQ1363" s="448"/>
      <c r="AR1363" s="448"/>
      <c r="AS1363" s="449"/>
      <c r="AT1363" s="448"/>
      <c r="AU1363" s="448"/>
      <c r="AV1363" s="448"/>
      <c r="AW1363" s="448"/>
      <c r="AX1363" s="448"/>
      <c r="AY1363" s="448"/>
      <c r="AZ1363" s="448"/>
      <c r="BA1363" s="448"/>
      <c r="BB1363" s="448"/>
      <c r="BC1363" s="448"/>
      <c r="BD1363" s="448"/>
      <c r="BE1363" s="448"/>
      <c r="BF1363" s="448"/>
      <c r="BG1363" s="425"/>
      <c r="BH1363" s="425"/>
      <c r="BI1363" s="450"/>
    </row>
    <row r="1364" spans="1:61" s="436" customFormat="1">
      <c r="A1364" s="448"/>
      <c r="B1364" s="448"/>
      <c r="C1364" s="448"/>
      <c r="D1364" s="448"/>
      <c r="E1364" s="448"/>
      <c r="F1364" s="448"/>
      <c r="G1364" s="448"/>
      <c r="H1364" s="448"/>
      <c r="I1364" s="448"/>
      <c r="J1364" s="448"/>
      <c r="K1364" s="448"/>
      <c r="L1364" s="448"/>
      <c r="M1364" s="448"/>
      <c r="N1364" s="448"/>
      <c r="O1364" s="448"/>
      <c r="P1364" s="448"/>
      <c r="Q1364" s="448"/>
      <c r="R1364" s="448"/>
      <c r="S1364" s="448"/>
      <c r="T1364" s="448"/>
      <c r="U1364" s="448"/>
      <c r="V1364" s="448"/>
      <c r="W1364" s="448"/>
      <c r="X1364" s="448"/>
      <c r="Y1364" s="448"/>
      <c r="Z1364" s="448"/>
      <c r="AA1364" s="448"/>
      <c r="AB1364" s="448"/>
      <c r="AC1364" s="448"/>
      <c r="AD1364" s="448"/>
      <c r="AE1364" s="448"/>
      <c r="AF1364" s="448"/>
      <c r="AG1364" s="448"/>
      <c r="AH1364" s="448"/>
      <c r="AI1364" s="448"/>
      <c r="AJ1364" s="448"/>
      <c r="AK1364" s="448"/>
      <c r="AL1364" s="448"/>
      <c r="AM1364" s="448"/>
      <c r="AN1364" s="448"/>
      <c r="AO1364" s="448"/>
      <c r="AP1364" s="448"/>
      <c r="AQ1364" s="448"/>
      <c r="AR1364" s="448"/>
      <c r="AS1364" s="449"/>
      <c r="AT1364" s="448"/>
      <c r="AU1364" s="448"/>
      <c r="AV1364" s="448"/>
      <c r="AW1364" s="448"/>
      <c r="AX1364" s="448"/>
      <c r="AY1364" s="448"/>
      <c r="AZ1364" s="448"/>
      <c r="BA1364" s="448"/>
      <c r="BB1364" s="448"/>
      <c r="BC1364" s="448"/>
      <c r="BD1364" s="448"/>
      <c r="BE1364" s="448"/>
      <c r="BF1364" s="448"/>
      <c r="BG1364" s="425"/>
      <c r="BH1364" s="425"/>
      <c r="BI1364" s="450"/>
    </row>
    <row r="1365" spans="1:61" s="436" customFormat="1">
      <c r="A1365" s="448"/>
      <c r="B1365" s="448"/>
      <c r="C1365" s="448"/>
      <c r="D1365" s="448"/>
      <c r="E1365" s="448"/>
      <c r="F1365" s="448"/>
      <c r="G1365" s="448"/>
      <c r="H1365" s="448"/>
      <c r="I1365" s="448"/>
      <c r="J1365" s="448"/>
      <c r="K1365" s="448"/>
      <c r="L1365" s="448"/>
      <c r="M1365" s="448"/>
      <c r="N1365" s="448"/>
      <c r="O1365" s="448"/>
      <c r="P1365" s="448"/>
      <c r="Q1365" s="448"/>
      <c r="R1365" s="448"/>
      <c r="S1365" s="448"/>
      <c r="T1365" s="448"/>
      <c r="U1365" s="448"/>
      <c r="V1365" s="448"/>
      <c r="W1365" s="448"/>
      <c r="X1365" s="448"/>
      <c r="Y1365" s="448"/>
      <c r="Z1365" s="448"/>
      <c r="AA1365" s="448"/>
      <c r="AB1365" s="448"/>
      <c r="AC1365" s="448"/>
      <c r="AD1365" s="448"/>
      <c r="AE1365" s="448"/>
      <c r="AF1365" s="448"/>
      <c r="AG1365" s="448"/>
      <c r="AH1365" s="448"/>
      <c r="AI1365" s="448"/>
      <c r="AJ1365" s="448"/>
      <c r="AK1365" s="448"/>
      <c r="AL1365" s="448"/>
      <c r="AM1365" s="448"/>
      <c r="AN1365" s="448"/>
      <c r="AO1365" s="448"/>
      <c r="AP1365" s="448"/>
      <c r="AQ1365" s="448"/>
      <c r="AR1365" s="448"/>
      <c r="AS1365" s="449"/>
      <c r="AT1365" s="448"/>
      <c r="AU1365" s="448"/>
      <c r="AV1365" s="448"/>
      <c r="AW1365" s="448"/>
      <c r="AX1365" s="448"/>
      <c r="AY1365" s="448"/>
      <c r="AZ1365" s="448"/>
      <c r="BA1365" s="448"/>
      <c r="BB1365" s="448"/>
      <c r="BC1365" s="448"/>
      <c r="BD1365" s="448"/>
      <c r="BE1365" s="448"/>
      <c r="BF1365" s="448"/>
      <c r="BG1365" s="425"/>
      <c r="BH1365" s="425"/>
      <c r="BI1365" s="450"/>
    </row>
    <row r="1366" spans="1:61" s="436" customFormat="1">
      <c r="A1366" s="448"/>
      <c r="B1366" s="448"/>
      <c r="C1366" s="448"/>
      <c r="D1366" s="448"/>
      <c r="E1366" s="448"/>
      <c r="F1366" s="448"/>
      <c r="G1366" s="448"/>
      <c r="H1366" s="448"/>
      <c r="I1366" s="448"/>
      <c r="J1366" s="448"/>
      <c r="K1366" s="448"/>
      <c r="L1366" s="448"/>
      <c r="M1366" s="448"/>
      <c r="N1366" s="448"/>
      <c r="O1366" s="448"/>
      <c r="P1366" s="448"/>
      <c r="Q1366" s="448"/>
      <c r="R1366" s="448"/>
      <c r="S1366" s="448"/>
      <c r="T1366" s="448"/>
      <c r="U1366" s="448"/>
      <c r="V1366" s="448"/>
      <c r="W1366" s="448"/>
      <c r="X1366" s="448"/>
      <c r="Y1366" s="448"/>
      <c r="Z1366" s="448"/>
      <c r="AA1366" s="448"/>
      <c r="AB1366" s="448"/>
      <c r="AC1366" s="448"/>
      <c r="AD1366" s="448"/>
      <c r="AE1366" s="448"/>
      <c r="AF1366" s="448"/>
      <c r="AG1366" s="448"/>
      <c r="AH1366" s="448"/>
      <c r="AI1366" s="448"/>
      <c r="AJ1366" s="448"/>
      <c r="AK1366" s="448"/>
      <c r="AL1366" s="448"/>
      <c r="AM1366" s="448"/>
      <c r="AN1366" s="448"/>
      <c r="AO1366" s="448"/>
      <c r="AP1366" s="448"/>
      <c r="AQ1366" s="448"/>
      <c r="AR1366" s="448"/>
      <c r="AS1366" s="449"/>
      <c r="AT1366" s="448"/>
      <c r="AU1366" s="448"/>
      <c r="AV1366" s="448"/>
      <c r="AW1366" s="448"/>
      <c r="AX1366" s="448"/>
      <c r="AY1366" s="448"/>
      <c r="AZ1366" s="448"/>
      <c r="BA1366" s="448"/>
      <c r="BB1366" s="448"/>
      <c r="BC1366" s="448"/>
      <c r="BD1366" s="448"/>
      <c r="BE1366" s="448"/>
      <c r="BF1366" s="448"/>
      <c r="BG1366" s="425"/>
      <c r="BH1366" s="425"/>
      <c r="BI1366" s="450"/>
    </row>
    <row r="1367" spans="1:61" s="436" customFormat="1">
      <c r="A1367" s="448"/>
      <c r="B1367" s="448"/>
      <c r="C1367" s="448"/>
      <c r="D1367" s="448"/>
      <c r="E1367" s="448"/>
      <c r="F1367" s="448"/>
      <c r="G1367" s="448"/>
      <c r="H1367" s="448"/>
      <c r="I1367" s="448"/>
      <c r="J1367" s="448"/>
      <c r="K1367" s="448"/>
      <c r="L1367" s="448"/>
      <c r="M1367" s="448"/>
      <c r="N1367" s="448"/>
      <c r="O1367" s="448"/>
      <c r="P1367" s="448"/>
      <c r="Q1367" s="448"/>
      <c r="R1367" s="448"/>
      <c r="S1367" s="448"/>
      <c r="T1367" s="448"/>
      <c r="U1367" s="448"/>
      <c r="V1367" s="448"/>
      <c r="W1367" s="448"/>
      <c r="X1367" s="448"/>
      <c r="Y1367" s="448"/>
      <c r="Z1367" s="448"/>
      <c r="AA1367" s="448"/>
      <c r="AB1367" s="448"/>
      <c r="AC1367" s="448"/>
      <c r="AD1367" s="448"/>
      <c r="AE1367" s="448"/>
      <c r="AF1367" s="448"/>
      <c r="AG1367" s="448"/>
      <c r="AH1367" s="448"/>
      <c r="AI1367" s="448"/>
      <c r="AJ1367" s="448"/>
      <c r="AK1367" s="448"/>
      <c r="AL1367" s="448"/>
      <c r="AM1367" s="448"/>
      <c r="AN1367" s="448"/>
      <c r="AO1367" s="448"/>
      <c r="AP1367" s="448"/>
      <c r="AQ1367" s="448"/>
      <c r="AR1367" s="448"/>
      <c r="AS1367" s="449"/>
      <c r="AT1367" s="448"/>
      <c r="AU1367" s="448"/>
      <c r="AV1367" s="448"/>
      <c r="AW1367" s="448"/>
      <c r="AX1367" s="448"/>
      <c r="AY1367" s="448"/>
      <c r="AZ1367" s="448"/>
      <c r="BA1367" s="448"/>
      <c r="BB1367" s="448"/>
      <c r="BC1367" s="448"/>
      <c r="BD1367" s="448"/>
      <c r="BE1367" s="448"/>
      <c r="BF1367" s="448"/>
      <c r="BG1367" s="425"/>
      <c r="BH1367" s="425"/>
      <c r="BI1367" s="450"/>
    </row>
    <row r="1368" spans="1:61" s="436" customFormat="1">
      <c r="A1368" s="448"/>
      <c r="B1368" s="448"/>
      <c r="C1368" s="448"/>
      <c r="D1368" s="448"/>
      <c r="E1368" s="448"/>
      <c r="F1368" s="448"/>
      <c r="G1368" s="448"/>
      <c r="H1368" s="448"/>
      <c r="I1368" s="448"/>
      <c r="J1368" s="448"/>
      <c r="K1368" s="448"/>
      <c r="L1368" s="448"/>
      <c r="M1368" s="448"/>
      <c r="N1368" s="448"/>
      <c r="O1368" s="448"/>
      <c r="P1368" s="448"/>
      <c r="Q1368" s="448"/>
      <c r="R1368" s="448"/>
      <c r="S1368" s="448"/>
      <c r="T1368" s="448"/>
      <c r="U1368" s="448"/>
      <c r="V1368" s="448"/>
      <c r="W1368" s="448"/>
      <c r="X1368" s="448"/>
      <c r="Y1368" s="448"/>
      <c r="Z1368" s="448"/>
      <c r="AA1368" s="448"/>
      <c r="AB1368" s="448"/>
      <c r="AC1368" s="448"/>
      <c r="AD1368" s="448"/>
      <c r="AE1368" s="448"/>
      <c r="AF1368" s="448"/>
      <c r="AG1368" s="448"/>
      <c r="AH1368" s="448"/>
      <c r="AI1368" s="448"/>
      <c r="AJ1368" s="448"/>
      <c r="AK1368" s="448"/>
      <c r="AL1368" s="448"/>
      <c r="AM1368" s="448"/>
      <c r="AN1368" s="448"/>
      <c r="AO1368" s="448"/>
      <c r="AP1368" s="448"/>
      <c r="AQ1368" s="448"/>
      <c r="AR1368" s="448"/>
      <c r="AS1368" s="449"/>
      <c r="AT1368" s="448"/>
      <c r="AU1368" s="448"/>
      <c r="AV1368" s="448"/>
      <c r="AW1368" s="448"/>
      <c r="AX1368" s="448"/>
      <c r="AY1368" s="448"/>
      <c r="AZ1368" s="448"/>
      <c r="BA1368" s="448"/>
      <c r="BB1368" s="448"/>
      <c r="BC1368" s="448"/>
      <c r="BD1368" s="448"/>
      <c r="BE1368" s="448"/>
      <c r="BF1368" s="448"/>
      <c r="BG1368" s="425"/>
      <c r="BH1368" s="425"/>
      <c r="BI1368" s="450"/>
    </row>
    <row r="1369" spans="1:61" s="436" customFormat="1">
      <c r="A1369" s="448"/>
      <c r="B1369" s="448"/>
      <c r="C1369" s="448"/>
      <c r="D1369" s="448"/>
      <c r="E1369" s="448"/>
      <c r="F1369" s="448"/>
      <c r="G1369" s="448"/>
      <c r="H1369" s="448"/>
      <c r="I1369" s="448"/>
      <c r="J1369" s="448"/>
      <c r="K1369" s="448"/>
      <c r="L1369" s="448"/>
      <c r="M1369" s="448"/>
      <c r="N1369" s="448"/>
      <c r="O1369" s="448"/>
      <c r="P1369" s="448"/>
      <c r="Q1369" s="448"/>
      <c r="R1369" s="448"/>
      <c r="S1369" s="448"/>
      <c r="T1369" s="448"/>
      <c r="U1369" s="448"/>
      <c r="V1369" s="448"/>
      <c r="W1369" s="448"/>
      <c r="X1369" s="448"/>
      <c r="Y1369" s="448"/>
      <c r="Z1369" s="448"/>
      <c r="AA1369" s="448"/>
      <c r="AB1369" s="448"/>
      <c r="AC1369" s="448"/>
      <c r="AD1369" s="448"/>
      <c r="AE1369" s="448"/>
      <c r="AF1369" s="448"/>
      <c r="AG1369" s="448"/>
      <c r="AH1369" s="448"/>
      <c r="AI1369" s="448"/>
      <c r="AJ1369" s="448"/>
      <c r="AK1369" s="448"/>
      <c r="AL1369" s="448"/>
      <c r="AM1369" s="448"/>
      <c r="AN1369" s="448"/>
      <c r="AO1369" s="448"/>
      <c r="AP1369" s="448"/>
      <c r="AQ1369" s="448"/>
      <c r="AR1369" s="448"/>
      <c r="AS1369" s="449"/>
      <c r="AT1369" s="448"/>
      <c r="AU1369" s="448"/>
      <c r="AV1369" s="448"/>
      <c r="AW1369" s="448"/>
      <c r="AX1369" s="448"/>
      <c r="AY1369" s="448"/>
      <c r="AZ1369" s="448"/>
      <c r="BA1369" s="448"/>
      <c r="BB1369" s="448"/>
      <c r="BC1369" s="448"/>
      <c r="BD1369" s="448"/>
      <c r="BE1369" s="448"/>
      <c r="BF1369" s="448"/>
      <c r="BG1369" s="425"/>
      <c r="BH1369" s="425"/>
      <c r="BI1369" s="450"/>
    </row>
    <row r="1370" spans="1:61" s="436" customFormat="1">
      <c r="A1370" s="448"/>
      <c r="B1370" s="448"/>
      <c r="C1370" s="448"/>
      <c r="D1370" s="448"/>
      <c r="E1370" s="448"/>
      <c r="F1370" s="448"/>
      <c r="G1370" s="448"/>
      <c r="H1370" s="448"/>
      <c r="I1370" s="448"/>
      <c r="J1370" s="448"/>
      <c r="K1370" s="448"/>
      <c r="L1370" s="448"/>
      <c r="M1370" s="448"/>
      <c r="N1370" s="448"/>
      <c r="O1370" s="448"/>
      <c r="P1370" s="448"/>
      <c r="Q1370" s="448"/>
      <c r="R1370" s="448"/>
      <c r="S1370" s="448"/>
      <c r="T1370" s="448"/>
      <c r="U1370" s="448"/>
      <c r="V1370" s="448"/>
      <c r="W1370" s="448"/>
      <c r="X1370" s="448"/>
      <c r="Y1370" s="448"/>
      <c r="Z1370" s="448"/>
      <c r="AA1370" s="448"/>
      <c r="AB1370" s="448"/>
      <c r="AC1370" s="448"/>
      <c r="AD1370" s="448"/>
      <c r="AE1370" s="448"/>
      <c r="AF1370" s="448"/>
      <c r="AG1370" s="448"/>
      <c r="AH1370" s="448"/>
      <c r="AI1370" s="448"/>
      <c r="AJ1370" s="448"/>
      <c r="AK1370" s="448"/>
      <c r="AL1370" s="448"/>
      <c r="AM1370" s="448"/>
      <c r="AN1370" s="448"/>
      <c r="AO1370" s="448"/>
      <c r="AP1370" s="448"/>
      <c r="AQ1370" s="448"/>
      <c r="AR1370" s="448"/>
      <c r="AS1370" s="449"/>
      <c r="AT1370" s="448"/>
      <c r="AU1370" s="448"/>
      <c r="AV1370" s="448"/>
      <c r="AW1370" s="448"/>
      <c r="AX1370" s="448"/>
      <c r="AY1370" s="448"/>
      <c r="AZ1370" s="448"/>
      <c r="BA1370" s="448"/>
      <c r="BB1370" s="448"/>
      <c r="BC1370" s="448"/>
      <c r="BD1370" s="448"/>
      <c r="BE1370" s="448"/>
      <c r="BF1370" s="448"/>
      <c r="BG1370" s="425"/>
      <c r="BH1370" s="425"/>
      <c r="BI1370" s="450"/>
    </row>
    <row r="1371" spans="1:61" s="436" customFormat="1">
      <c r="A1371" s="448"/>
      <c r="B1371" s="448"/>
      <c r="C1371" s="448"/>
      <c r="D1371" s="448"/>
      <c r="E1371" s="448"/>
      <c r="F1371" s="448"/>
      <c r="G1371" s="448"/>
      <c r="H1371" s="448"/>
      <c r="I1371" s="448"/>
      <c r="J1371" s="448"/>
      <c r="K1371" s="448"/>
      <c r="L1371" s="448"/>
      <c r="M1371" s="448"/>
      <c r="N1371" s="448"/>
      <c r="O1371" s="448"/>
      <c r="P1371" s="448"/>
      <c r="Q1371" s="448"/>
      <c r="R1371" s="448"/>
      <c r="S1371" s="448"/>
      <c r="T1371" s="448"/>
      <c r="U1371" s="448"/>
      <c r="V1371" s="448"/>
      <c r="W1371" s="448"/>
      <c r="X1371" s="448"/>
      <c r="Y1371" s="448"/>
      <c r="Z1371" s="448"/>
      <c r="AA1371" s="448"/>
      <c r="AB1371" s="448"/>
      <c r="AC1371" s="448"/>
      <c r="AD1371" s="448"/>
      <c r="AE1371" s="448"/>
      <c r="AF1371" s="448"/>
      <c r="AG1371" s="448"/>
      <c r="AH1371" s="448"/>
      <c r="AI1371" s="448"/>
      <c r="AJ1371" s="448"/>
      <c r="AK1371" s="448"/>
      <c r="AL1371" s="448"/>
      <c r="AM1371" s="448"/>
      <c r="AN1371" s="448"/>
      <c r="AO1371" s="448"/>
      <c r="AP1371" s="448"/>
      <c r="AQ1371" s="448"/>
      <c r="AR1371" s="448"/>
      <c r="AS1371" s="449"/>
      <c r="AT1371" s="448"/>
      <c r="AU1371" s="448"/>
      <c r="AV1371" s="448"/>
      <c r="AW1371" s="448"/>
      <c r="AX1371" s="448"/>
      <c r="AY1371" s="448"/>
      <c r="AZ1371" s="448"/>
      <c r="BA1371" s="448"/>
      <c r="BB1371" s="448"/>
      <c r="BC1371" s="448"/>
      <c r="BD1371" s="448"/>
      <c r="BE1371" s="448"/>
      <c r="BF1371" s="448"/>
      <c r="BG1371" s="425"/>
      <c r="BH1371" s="425"/>
      <c r="BI1371" s="450"/>
    </row>
    <row r="1372" spans="1:61" s="436" customFormat="1">
      <c r="A1372" s="448"/>
      <c r="B1372" s="448"/>
      <c r="C1372" s="448"/>
      <c r="D1372" s="448"/>
      <c r="E1372" s="448"/>
      <c r="F1372" s="448"/>
      <c r="G1372" s="448"/>
      <c r="H1372" s="448"/>
      <c r="I1372" s="448"/>
      <c r="J1372" s="448"/>
      <c r="K1372" s="448"/>
      <c r="L1372" s="448"/>
      <c r="M1372" s="448"/>
      <c r="N1372" s="448"/>
      <c r="O1372" s="448"/>
      <c r="P1372" s="448"/>
      <c r="Q1372" s="448"/>
      <c r="R1372" s="448"/>
      <c r="S1372" s="448"/>
      <c r="T1372" s="448"/>
      <c r="U1372" s="448"/>
      <c r="V1372" s="448"/>
      <c r="W1372" s="448"/>
      <c r="X1372" s="448"/>
      <c r="Y1372" s="448"/>
      <c r="Z1372" s="448"/>
      <c r="AA1372" s="448"/>
      <c r="AB1372" s="448"/>
      <c r="AC1372" s="448"/>
      <c r="AD1372" s="448"/>
      <c r="AE1372" s="448"/>
      <c r="AF1372" s="448"/>
      <c r="AG1372" s="448"/>
      <c r="AH1372" s="448"/>
      <c r="AI1372" s="448"/>
      <c r="AJ1372" s="448"/>
      <c r="AK1372" s="448"/>
      <c r="AL1372" s="448"/>
      <c r="AM1372" s="448"/>
      <c r="AN1372" s="448"/>
      <c r="AO1372" s="448"/>
      <c r="AP1372" s="448"/>
      <c r="AQ1372" s="448"/>
      <c r="AR1372" s="448"/>
      <c r="AS1372" s="449"/>
      <c r="AT1372" s="448"/>
      <c r="AU1372" s="448"/>
      <c r="AV1372" s="448"/>
      <c r="AW1372" s="448"/>
      <c r="AX1372" s="448"/>
      <c r="AY1372" s="448"/>
      <c r="AZ1372" s="448"/>
      <c r="BA1372" s="448"/>
      <c r="BB1372" s="448"/>
      <c r="BC1372" s="448"/>
      <c r="BD1372" s="448"/>
      <c r="BE1372" s="448"/>
      <c r="BF1372" s="448"/>
      <c r="BG1372" s="425"/>
      <c r="BH1372" s="425"/>
      <c r="BI1372" s="450"/>
    </row>
    <row r="1373" spans="1:61" s="436" customFormat="1">
      <c r="A1373" s="448"/>
      <c r="B1373" s="448"/>
      <c r="C1373" s="448"/>
      <c r="D1373" s="448"/>
      <c r="E1373" s="448"/>
      <c r="F1373" s="448"/>
      <c r="G1373" s="448"/>
      <c r="H1373" s="448"/>
      <c r="I1373" s="448"/>
      <c r="J1373" s="448"/>
      <c r="K1373" s="448"/>
      <c r="L1373" s="448"/>
      <c r="M1373" s="448"/>
      <c r="N1373" s="448"/>
      <c r="O1373" s="448"/>
      <c r="P1373" s="448"/>
      <c r="Q1373" s="448"/>
      <c r="R1373" s="448"/>
      <c r="S1373" s="448"/>
      <c r="T1373" s="448"/>
      <c r="U1373" s="448"/>
      <c r="V1373" s="448"/>
      <c r="W1373" s="448"/>
      <c r="X1373" s="448"/>
      <c r="Y1373" s="448"/>
      <c r="Z1373" s="448"/>
      <c r="AA1373" s="448"/>
      <c r="AB1373" s="448"/>
      <c r="AC1373" s="448"/>
      <c r="AD1373" s="448"/>
      <c r="AE1373" s="448"/>
      <c r="AF1373" s="448"/>
      <c r="AG1373" s="448"/>
      <c r="AH1373" s="448"/>
      <c r="AI1373" s="448"/>
      <c r="AJ1373" s="448"/>
      <c r="AK1373" s="448"/>
      <c r="AL1373" s="448"/>
      <c r="AM1373" s="448"/>
      <c r="AN1373" s="448"/>
      <c r="AO1373" s="448"/>
      <c r="AP1373" s="448"/>
      <c r="AQ1373" s="448"/>
      <c r="AR1373" s="448"/>
      <c r="AS1373" s="449"/>
      <c r="AT1373" s="448"/>
      <c r="AU1373" s="448"/>
      <c r="AV1373" s="448"/>
      <c r="AW1373" s="448"/>
      <c r="AX1373" s="448"/>
      <c r="AY1373" s="448"/>
      <c r="AZ1373" s="448"/>
      <c r="BA1373" s="448"/>
      <c r="BB1373" s="448"/>
      <c r="BC1373" s="448"/>
      <c r="BD1373" s="448"/>
      <c r="BE1373" s="448"/>
      <c r="BF1373" s="448"/>
      <c r="BG1373" s="425"/>
      <c r="BH1373" s="425"/>
      <c r="BI1373" s="450"/>
    </row>
    <row r="1374" spans="1:61" s="436" customFormat="1">
      <c r="A1374" s="448"/>
      <c r="B1374" s="448"/>
      <c r="C1374" s="448"/>
      <c r="D1374" s="448"/>
      <c r="E1374" s="448"/>
      <c r="F1374" s="448"/>
      <c r="G1374" s="448"/>
      <c r="H1374" s="448"/>
      <c r="I1374" s="448"/>
      <c r="J1374" s="448"/>
      <c r="K1374" s="448"/>
      <c r="L1374" s="448"/>
      <c r="M1374" s="448"/>
      <c r="N1374" s="448"/>
      <c r="O1374" s="448"/>
      <c r="P1374" s="448"/>
      <c r="Q1374" s="448"/>
      <c r="R1374" s="448"/>
      <c r="S1374" s="448"/>
      <c r="T1374" s="448"/>
      <c r="U1374" s="448"/>
      <c r="V1374" s="448"/>
      <c r="W1374" s="448"/>
      <c r="X1374" s="448"/>
      <c r="Y1374" s="448"/>
      <c r="Z1374" s="448"/>
      <c r="AA1374" s="448"/>
      <c r="AB1374" s="448"/>
      <c r="AC1374" s="448"/>
      <c r="AD1374" s="448"/>
      <c r="AE1374" s="448"/>
      <c r="AF1374" s="448"/>
      <c r="AG1374" s="448"/>
      <c r="AH1374" s="448"/>
      <c r="AI1374" s="448"/>
      <c r="AJ1374" s="448"/>
      <c r="AK1374" s="448"/>
      <c r="AL1374" s="448"/>
      <c r="AM1374" s="448"/>
      <c r="AN1374" s="448"/>
      <c r="AO1374" s="448"/>
      <c r="AP1374" s="448"/>
      <c r="AQ1374" s="448"/>
      <c r="AR1374" s="448"/>
      <c r="AS1374" s="449"/>
      <c r="AT1374" s="448"/>
      <c r="AU1374" s="448"/>
      <c r="AV1374" s="448"/>
      <c r="AW1374" s="448"/>
      <c r="AX1374" s="448"/>
      <c r="AY1374" s="448"/>
      <c r="AZ1374" s="448"/>
      <c r="BA1374" s="448"/>
      <c r="BB1374" s="448"/>
      <c r="BC1374" s="448"/>
      <c r="BD1374" s="448"/>
      <c r="BE1374" s="448"/>
      <c r="BF1374" s="448"/>
      <c r="BG1374" s="425"/>
      <c r="BH1374" s="425"/>
      <c r="BI1374" s="450"/>
    </row>
    <row r="1375" spans="1:61" s="436" customFormat="1">
      <c r="A1375" s="448"/>
      <c r="B1375" s="448"/>
      <c r="C1375" s="448"/>
      <c r="D1375" s="448"/>
      <c r="E1375" s="448"/>
      <c r="F1375" s="448"/>
      <c r="G1375" s="448"/>
      <c r="H1375" s="448"/>
      <c r="I1375" s="448"/>
      <c r="J1375" s="448"/>
      <c r="K1375" s="448"/>
      <c r="L1375" s="448"/>
      <c r="M1375" s="448"/>
      <c r="N1375" s="448"/>
      <c r="O1375" s="448"/>
      <c r="P1375" s="448"/>
      <c r="Q1375" s="448"/>
      <c r="R1375" s="448"/>
      <c r="S1375" s="448"/>
      <c r="T1375" s="448"/>
      <c r="U1375" s="448"/>
      <c r="V1375" s="448"/>
      <c r="W1375" s="448"/>
      <c r="X1375" s="448"/>
      <c r="Y1375" s="448"/>
      <c r="Z1375" s="448"/>
      <c r="AA1375" s="448"/>
      <c r="AB1375" s="448"/>
      <c r="AC1375" s="448"/>
      <c r="AD1375" s="448"/>
      <c r="AE1375" s="448"/>
      <c r="AF1375" s="448"/>
      <c r="AG1375" s="448"/>
      <c r="AH1375" s="448"/>
      <c r="AI1375" s="448"/>
      <c r="AJ1375" s="448"/>
      <c r="AK1375" s="448"/>
      <c r="AL1375" s="448"/>
      <c r="AM1375" s="448"/>
      <c r="AN1375" s="448"/>
      <c r="AO1375" s="448"/>
      <c r="AP1375" s="448"/>
      <c r="AQ1375" s="448"/>
      <c r="AR1375" s="448"/>
      <c r="AS1375" s="449"/>
      <c r="AT1375" s="448"/>
      <c r="AU1375" s="448"/>
      <c r="AV1375" s="448"/>
      <c r="AW1375" s="448"/>
      <c r="AX1375" s="448"/>
      <c r="AY1375" s="448"/>
      <c r="AZ1375" s="448"/>
      <c r="BA1375" s="448"/>
      <c r="BB1375" s="448"/>
      <c r="BC1375" s="448"/>
      <c r="BD1375" s="448"/>
      <c r="BE1375" s="448"/>
      <c r="BF1375" s="448"/>
      <c r="BG1375" s="425"/>
      <c r="BH1375" s="425"/>
      <c r="BI1375" s="450"/>
    </row>
    <row r="1376" spans="1:61" s="436" customFormat="1">
      <c r="A1376" s="448"/>
      <c r="B1376" s="448"/>
      <c r="C1376" s="448"/>
      <c r="D1376" s="448"/>
      <c r="E1376" s="448"/>
      <c r="F1376" s="448"/>
      <c r="G1376" s="448"/>
      <c r="H1376" s="448"/>
      <c r="I1376" s="448"/>
      <c r="J1376" s="448"/>
      <c r="K1376" s="448"/>
      <c r="L1376" s="448"/>
      <c r="M1376" s="448"/>
      <c r="N1376" s="448"/>
      <c r="O1376" s="448"/>
      <c r="P1376" s="448"/>
      <c r="Q1376" s="448"/>
      <c r="R1376" s="448"/>
      <c r="S1376" s="448"/>
      <c r="T1376" s="448"/>
      <c r="U1376" s="448"/>
      <c r="V1376" s="448"/>
      <c r="W1376" s="448"/>
      <c r="X1376" s="448"/>
      <c r="Y1376" s="448"/>
      <c r="Z1376" s="448"/>
      <c r="AA1376" s="448"/>
      <c r="AB1376" s="448"/>
      <c r="AC1376" s="448"/>
      <c r="AD1376" s="448"/>
      <c r="AE1376" s="448"/>
      <c r="AF1376" s="448"/>
      <c r="AG1376" s="448"/>
      <c r="AH1376" s="448"/>
      <c r="AI1376" s="448"/>
      <c r="AJ1376" s="448"/>
      <c r="AK1376" s="448"/>
      <c r="AL1376" s="448"/>
      <c r="AM1376" s="448"/>
      <c r="AN1376" s="448"/>
      <c r="AO1376" s="448"/>
      <c r="AP1376" s="448"/>
      <c r="AQ1376" s="448"/>
      <c r="AR1376" s="448"/>
      <c r="AS1376" s="449"/>
      <c r="AT1376" s="448"/>
      <c r="AU1376" s="448"/>
      <c r="AV1376" s="448"/>
      <c r="AW1376" s="448"/>
      <c r="AX1376" s="448"/>
      <c r="AY1376" s="448"/>
      <c r="AZ1376" s="448"/>
      <c r="BA1376" s="448"/>
      <c r="BB1376" s="448"/>
      <c r="BC1376" s="448"/>
      <c r="BD1376" s="448"/>
      <c r="BE1376" s="448"/>
      <c r="BF1376" s="448"/>
      <c r="BG1376" s="425"/>
      <c r="BH1376" s="425"/>
      <c r="BI1376" s="450"/>
    </row>
    <row r="1377" spans="1:61" s="436" customFormat="1">
      <c r="A1377" s="448"/>
      <c r="B1377" s="448"/>
      <c r="C1377" s="448"/>
      <c r="D1377" s="448"/>
      <c r="E1377" s="448"/>
      <c r="F1377" s="448"/>
      <c r="G1377" s="448"/>
      <c r="H1377" s="448"/>
      <c r="I1377" s="448"/>
      <c r="J1377" s="448"/>
      <c r="K1377" s="448"/>
      <c r="L1377" s="448"/>
      <c r="M1377" s="448"/>
      <c r="N1377" s="448"/>
      <c r="O1377" s="448"/>
      <c r="P1377" s="448"/>
      <c r="Q1377" s="448"/>
      <c r="R1377" s="448"/>
      <c r="S1377" s="448"/>
      <c r="T1377" s="448"/>
      <c r="U1377" s="448"/>
      <c r="V1377" s="448"/>
      <c r="W1377" s="448"/>
      <c r="X1377" s="448"/>
      <c r="Y1377" s="448"/>
      <c r="Z1377" s="448"/>
      <c r="AA1377" s="448"/>
      <c r="AB1377" s="448"/>
      <c r="AC1377" s="448"/>
      <c r="AD1377" s="448"/>
      <c r="AE1377" s="448"/>
      <c r="AF1377" s="448"/>
      <c r="AG1377" s="448"/>
      <c r="AH1377" s="448"/>
      <c r="AI1377" s="448"/>
      <c r="AJ1377" s="448"/>
      <c r="AK1377" s="448"/>
      <c r="AL1377" s="448"/>
      <c r="AM1377" s="448"/>
      <c r="AN1377" s="448"/>
      <c r="AO1377" s="448"/>
      <c r="AP1377" s="448"/>
      <c r="AQ1377" s="448"/>
      <c r="AR1377" s="448"/>
      <c r="AS1377" s="449"/>
      <c r="AT1377" s="448"/>
      <c r="AU1377" s="448"/>
      <c r="AV1377" s="448"/>
      <c r="AW1377" s="448"/>
      <c r="AX1377" s="448"/>
      <c r="AY1377" s="448"/>
      <c r="AZ1377" s="448"/>
      <c r="BA1377" s="448"/>
      <c r="BB1377" s="448"/>
      <c r="BC1377" s="448"/>
      <c r="BD1377" s="448"/>
      <c r="BE1377" s="448"/>
      <c r="BF1377" s="448"/>
      <c r="BG1377" s="425"/>
      <c r="BH1377" s="425"/>
      <c r="BI1377" s="450"/>
    </row>
    <row r="1378" spans="1:61" s="436" customFormat="1">
      <c r="A1378" s="448"/>
      <c r="B1378" s="448"/>
      <c r="C1378" s="448"/>
      <c r="D1378" s="448"/>
      <c r="E1378" s="448"/>
      <c r="F1378" s="448"/>
      <c r="G1378" s="448"/>
      <c r="H1378" s="448"/>
      <c r="I1378" s="448"/>
      <c r="J1378" s="448"/>
      <c r="K1378" s="448"/>
      <c r="L1378" s="448"/>
      <c r="M1378" s="448"/>
      <c r="N1378" s="448"/>
      <c r="O1378" s="448"/>
      <c r="P1378" s="448"/>
      <c r="Q1378" s="448"/>
      <c r="R1378" s="448"/>
      <c r="S1378" s="448"/>
      <c r="T1378" s="448"/>
      <c r="U1378" s="448"/>
      <c r="V1378" s="448"/>
      <c r="W1378" s="448"/>
      <c r="X1378" s="448"/>
      <c r="Y1378" s="448"/>
      <c r="Z1378" s="448"/>
      <c r="AA1378" s="448"/>
      <c r="AB1378" s="448"/>
      <c r="AC1378" s="448"/>
      <c r="AD1378" s="448"/>
      <c r="AE1378" s="448"/>
      <c r="AF1378" s="448"/>
      <c r="AG1378" s="448"/>
      <c r="AH1378" s="448"/>
      <c r="AI1378" s="448"/>
      <c r="AJ1378" s="448"/>
      <c r="AK1378" s="448"/>
      <c r="AL1378" s="448"/>
      <c r="AM1378" s="448"/>
      <c r="AN1378" s="448"/>
      <c r="AO1378" s="448"/>
      <c r="AP1378" s="448"/>
      <c r="AQ1378" s="448"/>
      <c r="AR1378" s="448"/>
      <c r="AS1378" s="449"/>
      <c r="AT1378" s="448"/>
      <c r="AU1378" s="448"/>
      <c r="AV1378" s="448"/>
      <c r="AW1378" s="448"/>
      <c r="AX1378" s="448"/>
      <c r="AY1378" s="448"/>
      <c r="AZ1378" s="448"/>
      <c r="BA1378" s="448"/>
      <c r="BB1378" s="448"/>
      <c r="BC1378" s="448"/>
      <c r="BD1378" s="448"/>
      <c r="BE1378" s="448"/>
      <c r="BF1378" s="448"/>
      <c r="BG1378" s="425"/>
      <c r="BH1378" s="425"/>
      <c r="BI1378" s="450"/>
    </row>
    <row r="1379" spans="1:61" s="436" customFormat="1">
      <c r="A1379" s="448"/>
      <c r="B1379" s="448"/>
      <c r="C1379" s="448"/>
      <c r="D1379" s="448"/>
      <c r="E1379" s="448"/>
      <c r="F1379" s="448"/>
      <c r="G1379" s="448"/>
      <c r="H1379" s="448"/>
      <c r="I1379" s="448"/>
      <c r="J1379" s="448"/>
      <c r="K1379" s="448"/>
      <c r="L1379" s="448"/>
      <c r="M1379" s="448"/>
      <c r="N1379" s="448"/>
      <c r="O1379" s="448"/>
      <c r="P1379" s="448"/>
      <c r="Q1379" s="448"/>
      <c r="R1379" s="448"/>
      <c r="S1379" s="448"/>
      <c r="T1379" s="448"/>
      <c r="U1379" s="448"/>
      <c r="V1379" s="448"/>
      <c r="W1379" s="448"/>
      <c r="X1379" s="448"/>
      <c r="Y1379" s="448"/>
      <c r="Z1379" s="448"/>
      <c r="AA1379" s="448"/>
      <c r="AB1379" s="448"/>
      <c r="AC1379" s="448"/>
      <c r="AD1379" s="448"/>
      <c r="AE1379" s="448"/>
      <c r="AF1379" s="448"/>
      <c r="AG1379" s="448"/>
      <c r="AH1379" s="448"/>
      <c r="AI1379" s="448"/>
      <c r="AJ1379" s="448"/>
      <c r="AK1379" s="448"/>
      <c r="AL1379" s="448"/>
      <c r="AM1379" s="448"/>
      <c r="AN1379" s="448"/>
      <c r="AO1379" s="448"/>
      <c r="AP1379" s="448"/>
      <c r="AQ1379" s="448"/>
      <c r="AR1379" s="448"/>
      <c r="AS1379" s="449"/>
      <c r="AT1379" s="448"/>
      <c r="AU1379" s="448"/>
      <c r="AV1379" s="448"/>
      <c r="AW1379" s="448"/>
      <c r="AX1379" s="448"/>
      <c r="AY1379" s="448"/>
      <c r="AZ1379" s="448"/>
      <c r="BA1379" s="448"/>
      <c r="BB1379" s="448"/>
      <c r="BC1379" s="448"/>
      <c r="BD1379" s="448"/>
      <c r="BE1379" s="448"/>
      <c r="BF1379" s="448"/>
      <c r="BG1379" s="425"/>
      <c r="BH1379" s="425"/>
      <c r="BI1379" s="450"/>
    </row>
    <row r="1380" spans="1:61" s="436" customFormat="1">
      <c r="A1380" s="448"/>
      <c r="B1380" s="448"/>
      <c r="C1380" s="448"/>
      <c r="D1380" s="448"/>
      <c r="E1380" s="448"/>
      <c r="F1380" s="448"/>
      <c r="G1380" s="448"/>
      <c r="H1380" s="448"/>
      <c r="I1380" s="448"/>
      <c r="J1380" s="448"/>
      <c r="K1380" s="448"/>
      <c r="L1380" s="448"/>
      <c r="M1380" s="448"/>
      <c r="N1380" s="448"/>
      <c r="O1380" s="448"/>
      <c r="P1380" s="448"/>
      <c r="Q1380" s="448"/>
      <c r="R1380" s="448"/>
      <c r="S1380" s="448"/>
      <c r="T1380" s="448"/>
      <c r="U1380" s="448"/>
      <c r="V1380" s="448"/>
      <c r="W1380" s="448"/>
      <c r="X1380" s="448"/>
      <c r="Y1380" s="448"/>
      <c r="Z1380" s="448"/>
      <c r="AA1380" s="448"/>
      <c r="AB1380" s="448"/>
      <c r="AC1380" s="448"/>
      <c r="AD1380" s="448"/>
      <c r="AE1380" s="448"/>
      <c r="AF1380" s="448"/>
      <c r="AG1380" s="448"/>
      <c r="AH1380" s="448"/>
      <c r="AI1380" s="448"/>
      <c r="AJ1380" s="448"/>
      <c r="AK1380" s="448"/>
      <c r="AL1380" s="448"/>
      <c r="AM1380" s="448"/>
      <c r="AN1380" s="448"/>
      <c r="AO1380" s="448"/>
      <c r="AP1380" s="448"/>
      <c r="AQ1380" s="448"/>
      <c r="AR1380" s="448"/>
      <c r="AS1380" s="449"/>
      <c r="AT1380" s="448"/>
      <c r="AU1380" s="448"/>
      <c r="AV1380" s="448"/>
      <c r="AW1380" s="448"/>
      <c r="AX1380" s="448"/>
      <c r="AY1380" s="448"/>
      <c r="AZ1380" s="448"/>
      <c r="BA1380" s="448"/>
      <c r="BB1380" s="448"/>
      <c r="BC1380" s="448"/>
      <c r="BD1380" s="448"/>
      <c r="BE1380" s="448"/>
      <c r="BF1380" s="448"/>
      <c r="BG1380" s="425"/>
      <c r="BH1380" s="425"/>
      <c r="BI1380" s="450"/>
    </row>
    <row r="1381" spans="1:61" s="436" customFormat="1">
      <c r="A1381" s="448"/>
      <c r="B1381" s="448"/>
      <c r="C1381" s="448"/>
      <c r="D1381" s="448"/>
      <c r="E1381" s="448"/>
      <c r="F1381" s="448"/>
      <c r="G1381" s="448"/>
      <c r="H1381" s="448"/>
      <c r="I1381" s="448"/>
      <c r="J1381" s="448"/>
      <c r="K1381" s="448"/>
      <c r="L1381" s="448"/>
      <c r="M1381" s="448"/>
      <c r="N1381" s="448"/>
      <c r="O1381" s="448"/>
      <c r="P1381" s="448"/>
      <c r="Q1381" s="448"/>
      <c r="R1381" s="448"/>
      <c r="S1381" s="448"/>
      <c r="T1381" s="448"/>
      <c r="U1381" s="448"/>
      <c r="V1381" s="448"/>
      <c r="W1381" s="448"/>
      <c r="X1381" s="448"/>
      <c r="Y1381" s="448"/>
      <c r="Z1381" s="448"/>
      <c r="AA1381" s="448"/>
      <c r="AB1381" s="448"/>
      <c r="AC1381" s="448"/>
      <c r="AD1381" s="448"/>
      <c r="AE1381" s="448"/>
      <c r="AF1381" s="448"/>
      <c r="AG1381" s="448"/>
      <c r="AH1381" s="448"/>
      <c r="AI1381" s="448"/>
      <c r="AJ1381" s="448"/>
      <c r="AK1381" s="448"/>
      <c r="AL1381" s="448"/>
      <c r="AM1381" s="448"/>
      <c r="AN1381" s="448"/>
      <c r="AO1381" s="448"/>
      <c r="AP1381" s="448"/>
      <c r="AQ1381" s="448"/>
      <c r="AR1381" s="448"/>
      <c r="AS1381" s="449"/>
      <c r="AT1381" s="448"/>
      <c r="AU1381" s="448"/>
      <c r="AV1381" s="448"/>
      <c r="AW1381" s="448"/>
      <c r="AX1381" s="448"/>
      <c r="AY1381" s="448"/>
      <c r="AZ1381" s="448"/>
      <c r="BA1381" s="448"/>
      <c r="BB1381" s="448"/>
      <c r="BC1381" s="448"/>
      <c r="BD1381" s="448"/>
      <c r="BE1381" s="448"/>
      <c r="BF1381" s="448"/>
      <c r="BG1381" s="425"/>
      <c r="BH1381" s="425"/>
      <c r="BI1381" s="450"/>
    </row>
    <row r="1382" spans="1:61" s="436" customFormat="1">
      <c r="A1382" s="448"/>
      <c r="B1382" s="448"/>
      <c r="C1382" s="448"/>
      <c r="D1382" s="448"/>
      <c r="E1382" s="448"/>
      <c r="F1382" s="448"/>
      <c r="G1382" s="448"/>
      <c r="H1382" s="448"/>
      <c r="I1382" s="448"/>
      <c r="J1382" s="448"/>
      <c r="K1382" s="448"/>
      <c r="L1382" s="448"/>
      <c r="M1382" s="448"/>
      <c r="N1382" s="448"/>
      <c r="O1382" s="448"/>
      <c r="P1382" s="448"/>
      <c r="Q1382" s="448"/>
      <c r="R1382" s="448"/>
      <c r="S1382" s="448"/>
      <c r="T1382" s="448"/>
      <c r="U1382" s="448"/>
      <c r="V1382" s="448"/>
      <c r="W1382" s="448"/>
      <c r="X1382" s="448"/>
      <c r="Y1382" s="448"/>
      <c r="Z1382" s="448"/>
      <c r="AA1382" s="448"/>
      <c r="AB1382" s="448"/>
      <c r="AC1382" s="448"/>
      <c r="AD1382" s="448"/>
      <c r="AE1382" s="448"/>
      <c r="AF1382" s="448"/>
      <c r="AG1382" s="448"/>
      <c r="AH1382" s="448"/>
      <c r="AI1382" s="448"/>
      <c r="AJ1382" s="448"/>
      <c r="AK1382" s="448"/>
      <c r="AL1382" s="448"/>
      <c r="AM1382" s="448"/>
      <c r="AN1382" s="448"/>
      <c r="AO1382" s="448"/>
      <c r="AP1382" s="448"/>
      <c r="AQ1382" s="448"/>
      <c r="AR1382" s="448"/>
      <c r="AS1382" s="449"/>
      <c r="AT1382" s="448"/>
      <c r="AU1382" s="448"/>
      <c r="AV1382" s="448"/>
      <c r="AW1382" s="448"/>
      <c r="AX1382" s="448"/>
      <c r="AY1382" s="448"/>
      <c r="AZ1382" s="448"/>
      <c r="BA1382" s="448"/>
      <c r="BB1382" s="448"/>
      <c r="BC1382" s="448"/>
      <c r="BD1382" s="448"/>
      <c r="BE1382" s="448"/>
      <c r="BF1382" s="448"/>
      <c r="BG1382" s="425"/>
      <c r="BH1382" s="425"/>
      <c r="BI1382" s="450"/>
    </row>
    <row r="1383" spans="1:61" s="436" customFormat="1">
      <c r="A1383" s="448"/>
      <c r="B1383" s="448"/>
      <c r="C1383" s="448"/>
      <c r="D1383" s="448"/>
      <c r="E1383" s="448"/>
      <c r="F1383" s="448"/>
      <c r="G1383" s="448"/>
      <c r="H1383" s="448"/>
      <c r="I1383" s="448"/>
      <c r="J1383" s="448"/>
      <c r="K1383" s="448"/>
      <c r="L1383" s="448"/>
      <c r="M1383" s="448"/>
      <c r="N1383" s="448"/>
      <c r="O1383" s="448"/>
      <c r="P1383" s="448"/>
      <c r="Q1383" s="448"/>
      <c r="R1383" s="448"/>
      <c r="S1383" s="448"/>
      <c r="T1383" s="448"/>
      <c r="U1383" s="448"/>
      <c r="V1383" s="448"/>
      <c r="W1383" s="448"/>
      <c r="X1383" s="448"/>
      <c r="Y1383" s="448"/>
      <c r="Z1383" s="448"/>
      <c r="AA1383" s="448"/>
      <c r="AB1383" s="448"/>
      <c r="AC1383" s="448"/>
      <c r="AD1383" s="448"/>
      <c r="AE1383" s="448"/>
      <c r="AF1383" s="448"/>
      <c r="AG1383" s="448"/>
      <c r="AH1383" s="448"/>
      <c r="AI1383" s="448"/>
      <c r="AJ1383" s="448"/>
      <c r="AK1383" s="448"/>
      <c r="AL1383" s="448"/>
      <c r="AM1383" s="448"/>
      <c r="AN1383" s="448"/>
      <c r="AO1383" s="448"/>
      <c r="AP1383" s="448"/>
      <c r="AQ1383" s="448"/>
      <c r="AR1383" s="448"/>
      <c r="AS1383" s="449"/>
      <c r="AT1383" s="448"/>
      <c r="AU1383" s="448"/>
      <c r="AV1383" s="448"/>
      <c r="AW1383" s="448"/>
      <c r="AX1383" s="448"/>
      <c r="AY1383" s="448"/>
      <c r="AZ1383" s="448"/>
      <c r="BA1383" s="448"/>
      <c r="BB1383" s="448"/>
      <c r="BC1383" s="448"/>
      <c r="BD1383" s="448"/>
      <c r="BE1383" s="448"/>
      <c r="BF1383" s="448"/>
      <c r="BG1383" s="425"/>
      <c r="BH1383" s="425"/>
      <c r="BI1383" s="450"/>
    </row>
    <row r="1384" spans="1:61" s="436" customFormat="1">
      <c r="A1384" s="448"/>
      <c r="B1384" s="448"/>
      <c r="C1384" s="448"/>
      <c r="D1384" s="448"/>
      <c r="E1384" s="448"/>
      <c r="F1384" s="448"/>
      <c r="G1384" s="448"/>
      <c r="H1384" s="448"/>
      <c r="I1384" s="448"/>
      <c r="J1384" s="448"/>
      <c r="K1384" s="448"/>
      <c r="L1384" s="448"/>
      <c r="M1384" s="448"/>
      <c r="N1384" s="448"/>
      <c r="O1384" s="448"/>
      <c r="P1384" s="448"/>
      <c r="Q1384" s="448"/>
      <c r="R1384" s="448"/>
      <c r="S1384" s="448"/>
      <c r="T1384" s="448"/>
      <c r="U1384" s="448"/>
      <c r="V1384" s="448"/>
      <c r="W1384" s="448"/>
      <c r="X1384" s="448"/>
      <c r="Y1384" s="448"/>
      <c r="Z1384" s="448"/>
      <c r="AA1384" s="448"/>
      <c r="AB1384" s="448"/>
      <c r="AC1384" s="448"/>
      <c r="AD1384" s="448"/>
      <c r="AE1384" s="448"/>
      <c r="AF1384" s="448"/>
      <c r="AG1384" s="448"/>
      <c r="AH1384" s="448"/>
      <c r="AI1384" s="448"/>
      <c r="AJ1384" s="448"/>
      <c r="AK1384" s="448"/>
      <c r="AL1384" s="448"/>
      <c r="AM1384" s="448"/>
      <c r="AN1384" s="448"/>
      <c r="AO1384" s="448"/>
      <c r="AP1384" s="448"/>
      <c r="AQ1384" s="448"/>
      <c r="AR1384" s="448"/>
      <c r="AS1384" s="449"/>
      <c r="AT1384" s="448"/>
      <c r="AU1384" s="448"/>
      <c r="AV1384" s="448"/>
      <c r="AW1384" s="448"/>
      <c r="AX1384" s="448"/>
      <c r="AY1384" s="448"/>
      <c r="AZ1384" s="448"/>
      <c r="BA1384" s="448"/>
      <c r="BB1384" s="448"/>
      <c r="BC1384" s="448"/>
      <c r="BD1384" s="448"/>
      <c r="BE1384" s="448"/>
      <c r="BF1384" s="448"/>
      <c r="BG1384" s="425"/>
      <c r="BH1384" s="425"/>
      <c r="BI1384" s="450"/>
    </row>
    <row r="1385" spans="1:61" s="436" customFormat="1">
      <c r="A1385" s="448"/>
      <c r="B1385" s="448"/>
      <c r="C1385" s="448"/>
      <c r="D1385" s="448"/>
      <c r="E1385" s="448"/>
      <c r="F1385" s="448"/>
      <c r="G1385" s="448"/>
      <c r="H1385" s="448"/>
      <c r="I1385" s="448"/>
      <c r="J1385" s="448"/>
      <c r="K1385" s="448"/>
      <c r="L1385" s="448"/>
      <c r="M1385" s="448"/>
      <c r="N1385" s="448"/>
      <c r="O1385" s="448"/>
      <c r="P1385" s="448"/>
      <c r="Q1385" s="448"/>
      <c r="R1385" s="448"/>
      <c r="S1385" s="448"/>
      <c r="T1385" s="448"/>
      <c r="U1385" s="448"/>
      <c r="V1385" s="448"/>
      <c r="W1385" s="448"/>
      <c r="X1385" s="448"/>
      <c r="Y1385" s="448"/>
      <c r="Z1385" s="448"/>
      <c r="AA1385" s="448"/>
      <c r="AB1385" s="448"/>
      <c r="AC1385" s="448"/>
      <c r="AD1385" s="448"/>
      <c r="AE1385" s="448"/>
      <c r="AF1385" s="448"/>
      <c r="AG1385" s="448"/>
      <c r="AH1385" s="448"/>
      <c r="AI1385" s="448"/>
      <c r="AJ1385" s="448"/>
      <c r="AK1385" s="448"/>
      <c r="AL1385" s="448"/>
      <c r="AM1385" s="448"/>
      <c r="AN1385" s="448"/>
      <c r="AO1385" s="448"/>
      <c r="AP1385" s="448"/>
      <c r="AQ1385" s="448"/>
      <c r="AR1385" s="448"/>
      <c r="AS1385" s="449"/>
      <c r="AT1385" s="448"/>
      <c r="AU1385" s="448"/>
      <c r="AV1385" s="448"/>
      <c r="AW1385" s="448"/>
      <c r="AX1385" s="448"/>
      <c r="AY1385" s="448"/>
      <c r="AZ1385" s="448"/>
      <c r="BA1385" s="448"/>
      <c r="BB1385" s="448"/>
      <c r="BC1385" s="448"/>
      <c r="BD1385" s="448"/>
      <c r="BE1385" s="448"/>
      <c r="BF1385" s="448"/>
      <c r="BG1385" s="425"/>
      <c r="BH1385" s="425"/>
      <c r="BI1385" s="450"/>
    </row>
    <row r="1386" spans="1:61" s="436" customFormat="1">
      <c r="A1386" s="448"/>
      <c r="B1386" s="448"/>
      <c r="C1386" s="448"/>
      <c r="D1386" s="448"/>
      <c r="E1386" s="448"/>
      <c r="F1386" s="448"/>
      <c r="G1386" s="448"/>
      <c r="H1386" s="448"/>
      <c r="I1386" s="448"/>
      <c r="J1386" s="448"/>
      <c r="K1386" s="448"/>
      <c r="L1386" s="448"/>
      <c r="M1386" s="448"/>
      <c r="N1386" s="448"/>
      <c r="O1386" s="448"/>
      <c r="P1386" s="448"/>
      <c r="Q1386" s="448"/>
      <c r="R1386" s="448"/>
      <c r="S1386" s="448"/>
      <c r="T1386" s="448"/>
      <c r="U1386" s="448"/>
      <c r="V1386" s="448"/>
      <c r="W1386" s="448"/>
      <c r="X1386" s="448"/>
      <c r="Y1386" s="448"/>
      <c r="Z1386" s="448"/>
      <c r="AA1386" s="448"/>
      <c r="AB1386" s="448"/>
      <c r="AC1386" s="448"/>
      <c r="AD1386" s="448"/>
      <c r="AE1386" s="448"/>
      <c r="AF1386" s="448"/>
      <c r="AG1386" s="448"/>
      <c r="AH1386" s="448"/>
      <c r="AI1386" s="448"/>
      <c r="AJ1386" s="448"/>
      <c r="AK1386" s="448"/>
      <c r="AL1386" s="448"/>
      <c r="AM1386" s="448"/>
      <c r="AN1386" s="448"/>
      <c r="AO1386" s="448"/>
      <c r="AP1386" s="448"/>
      <c r="AQ1386" s="448"/>
      <c r="AR1386" s="448"/>
      <c r="AS1386" s="449"/>
      <c r="AT1386" s="448"/>
      <c r="AU1386" s="448"/>
      <c r="AV1386" s="448"/>
      <c r="AW1386" s="448"/>
      <c r="AX1386" s="448"/>
      <c r="AY1386" s="448"/>
      <c r="AZ1386" s="448"/>
      <c r="BA1386" s="448"/>
      <c r="BB1386" s="448"/>
      <c r="BC1386" s="448"/>
      <c r="BD1386" s="448"/>
      <c r="BE1386" s="448"/>
      <c r="BF1386" s="448"/>
      <c r="BG1386" s="425"/>
      <c r="BH1386" s="425"/>
      <c r="BI1386" s="450"/>
    </row>
    <row r="1387" spans="1:61" s="436" customFormat="1">
      <c r="A1387" s="448"/>
      <c r="B1387" s="448"/>
      <c r="C1387" s="448"/>
      <c r="D1387" s="448"/>
      <c r="E1387" s="448"/>
      <c r="F1387" s="448"/>
      <c r="G1387" s="448"/>
      <c r="H1387" s="448"/>
      <c r="I1387" s="448"/>
      <c r="J1387" s="448"/>
      <c r="K1387" s="448"/>
      <c r="L1387" s="448"/>
      <c r="M1387" s="448"/>
      <c r="N1387" s="448"/>
      <c r="O1387" s="448"/>
      <c r="P1387" s="448"/>
      <c r="Q1387" s="448"/>
      <c r="R1387" s="448"/>
      <c r="S1387" s="448"/>
      <c r="T1387" s="448"/>
      <c r="U1387" s="448"/>
      <c r="V1387" s="448"/>
      <c r="W1387" s="448"/>
      <c r="X1387" s="448"/>
      <c r="Y1387" s="448"/>
      <c r="Z1387" s="448"/>
      <c r="AA1387" s="448"/>
      <c r="AB1387" s="448"/>
      <c r="AC1387" s="448"/>
      <c r="AD1387" s="448"/>
      <c r="AE1387" s="448"/>
      <c r="AF1387" s="448"/>
      <c r="AG1387" s="448"/>
      <c r="AH1387" s="448"/>
      <c r="AI1387" s="448"/>
      <c r="AJ1387" s="448"/>
      <c r="AK1387" s="448"/>
      <c r="AL1387" s="448"/>
      <c r="AM1387" s="448"/>
      <c r="AN1387" s="448"/>
      <c r="AO1387" s="448"/>
      <c r="AP1387" s="448"/>
      <c r="AQ1387" s="448"/>
      <c r="AR1387" s="448"/>
      <c r="AS1387" s="449"/>
      <c r="AT1387" s="448"/>
      <c r="AU1387" s="448"/>
      <c r="AV1387" s="448"/>
      <c r="AW1387" s="448"/>
      <c r="AX1387" s="448"/>
      <c r="AY1387" s="448"/>
      <c r="AZ1387" s="448"/>
      <c r="BA1387" s="448"/>
      <c r="BB1387" s="448"/>
      <c r="BC1387" s="448"/>
      <c r="BD1387" s="448"/>
      <c r="BE1387" s="448"/>
      <c r="BF1387" s="448"/>
      <c r="BG1387" s="425"/>
      <c r="BH1387" s="425"/>
      <c r="BI1387" s="450"/>
    </row>
    <row r="1388" spans="1:61" s="436" customFormat="1">
      <c r="A1388" s="448"/>
      <c r="B1388" s="448"/>
      <c r="C1388" s="448"/>
      <c r="D1388" s="448"/>
      <c r="E1388" s="448"/>
      <c r="F1388" s="448"/>
      <c r="G1388" s="448"/>
      <c r="H1388" s="448"/>
      <c r="I1388" s="448"/>
      <c r="J1388" s="448"/>
      <c r="K1388" s="448"/>
      <c r="L1388" s="448"/>
      <c r="M1388" s="448"/>
      <c r="N1388" s="448"/>
      <c r="O1388" s="448"/>
      <c r="P1388" s="448"/>
      <c r="Q1388" s="448"/>
      <c r="R1388" s="448"/>
      <c r="S1388" s="448"/>
      <c r="T1388" s="448"/>
      <c r="U1388" s="448"/>
      <c r="V1388" s="448"/>
      <c r="W1388" s="448"/>
      <c r="X1388" s="448"/>
      <c r="Y1388" s="448"/>
      <c r="Z1388" s="448"/>
      <c r="AA1388" s="448"/>
      <c r="AB1388" s="448"/>
      <c r="AC1388" s="448"/>
      <c r="AD1388" s="448"/>
      <c r="AE1388" s="448"/>
      <c r="AF1388" s="448"/>
      <c r="AG1388" s="448"/>
      <c r="AH1388" s="448"/>
      <c r="AI1388" s="448"/>
      <c r="AJ1388" s="448"/>
      <c r="AK1388" s="448"/>
      <c r="AL1388" s="448"/>
      <c r="AM1388" s="448"/>
      <c r="AN1388" s="448"/>
      <c r="AO1388" s="448"/>
      <c r="AP1388" s="448"/>
      <c r="AQ1388" s="448"/>
      <c r="AR1388" s="448"/>
      <c r="AS1388" s="449"/>
      <c r="AT1388" s="448"/>
      <c r="AU1388" s="448"/>
      <c r="AV1388" s="448"/>
      <c r="AW1388" s="448"/>
      <c r="AX1388" s="448"/>
      <c r="AY1388" s="448"/>
      <c r="AZ1388" s="448"/>
      <c r="BA1388" s="448"/>
      <c r="BB1388" s="448"/>
      <c r="BC1388" s="448"/>
      <c r="BD1388" s="448"/>
      <c r="BE1388" s="448"/>
      <c r="BF1388" s="448"/>
      <c r="BG1388" s="425"/>
      <c r="BH1388" s="425"/>
      <c r="BI1388" s="450"/>
    </row>
    <row r="1389" spans="1:61" s="436" customFormat="1">
      <c r="A1389" s="448"/>
      <c r="B1389" s="448"/>
      <c r="C1389" s="448"/>
      <c r="D1389" s="448"/>
      <c r="E1389" s="448"/>
      <c r="F1389" s="448"/>
      <c r="G1389" s="448"/>
      <c r="H1389" s="448"/>
      <c r="I1389" s="448"/>
      <c r="J1389" s="448"/>
      <c r="K1389" s="448"/>
      <c r="L1389" s="448"/>
      <c r="M1389" s="448"/>
      <c r="N1389" s="448"/>
      <c r="O1389" s="448"/>
      <c r="P1389" s="448"/>
      <c r="Q1389" s="448"/>
      <c r="R1389" s="448"/>
      <c r="S1389" s="448"/>
      <c r="T1389" s="448"/>
      <c r="U1389" s="448"/>
      <c r="V1389" s="448"/>
      <c r="W1389" s="448"/>
      <c r="X1389" s="448"/>
      <c r="Y1389" s="448"/>
      <c r="Z1389" s="448"/>
      <c r="AA1389" s="448"/>
      <c r="AB1389" s="448"/>
      <c r="AC1389" s="448"/>
      <c r="AD1389" s="448"/>
      <c r="AE1389" s="448"/>
      <c r="AF1389" s="448"/>
      <c r="AG1389" s="448"/>
      <c r="AH1389" s="448"/>
      <c r="AI1389" s="448"/>
      <c r="AJ1389" s="448"/>
      <c r="AK1389" s="448"/>
      <c r="AL1389" s="448"/>
      <c r="AM1389" s="448"/>
      <c r="AN1389" s="448"/>
      <c r="AO1389" s="448"/>
      <c r="AP1389" s="448"/>
      <c r="AQ1389" s="448"/>
      <c r="AR1389" s="448"/>
      <c r="AS1389" s="449"/>
      <c r="AT1389" s="448"/>
      <c r="AU1389" s="448"/>
      <c r="AV1389" s="448"/>
      <c r="AW1389" s="448"/>
      <c r="AX1389" s="448"/>
      <c r="AY1389" s="448"/>
      <c r="AZ1389" s="448"/>
      <c r="BA1389" s="448"/>
      <c r="BB1389" s="448"/>
      <c r="BC1389" s="448"/>
      <c r="BD1389" s="448"/>
      <c r="BE1389" s="448"/>
      <c r="BF1389" s="448"/>
      <c r="BG1389" s="425"/>
      <c r="BH1389" s="425"/>
      <c r="BI1389" s="450"/>
    </row>
    <row r="1390" spans="1:61" s="436" customFormat="1">
      <c r="A1390" s="448"/>
      <c r="B1390" s="448"/>
      <c r="C1390" s="448"/>
      <c r="D1390" s="448"/>
      <c r="E1390" s="448"/>
      <c r="F1390" s="448"/>
      <c r="G1390" s="448"/>
      <c r="H1390" s="448"/>
      <c r="I1390" s="448"/>
      <c r="J1390" s="448"/>
      <c r="K1390" s="448"/>
      <c r="L1390" s="448"/>
      <c r="M1390" s="448"/>
      <c r="N1390" s="448"/>
      <c r="O1390" s="448"/>
      <c r="P1390" s="448"/>
      <c r="Q1390" s="448"/>
      <c r="R1390" s="448"/>
      <c r="S1390" s="448"/>
      <c r="T1390" s="448"/>
      <c r="U1390" s="448"/>
      <c r="V1390" s="448"/>
      <c r="W1390" s="448"/>
      <c r="X1390" s="448"/>
      <c r="Y1390" s="448"/>
      <c r="Z1390" s="448"/>
      <c r="AA1390" s="448"/>
      <c r="AB1390" s="448"/>
      <c r="AC1390" s="448"/>
      <c r="AD1390" s="448"/>
      <c r="AE1390" s="448"/>
      <c r="AF1390" s="448"/>
      <c r="AG1390" s="448"/>
      <c r="AH1390" s="448"/>
      <c r="AI1390" s="448"/>
      <c r="AJ1390" s="448"/>
      <c r="AK1390" s="448"/>
      <c r="AL1390" s="448"/>
      <c r="AM1390" s="448"/>
      <c r="AN1390" s="448"/>
      <c r="AO1390" s="448"/>
      <c r="AP1390" s="448"/>
      <c r="AQ1390" s="448"/>
      <c r="AR1390" s="448"/>
      <c r="AS1390" s="449"/>
      <c r="AT1390" s="448"/>
      <c r="AU1390" s="448"/>
      <c r="AV1390" s="448"/>
      <c r="AW1390" s="448"/>
      <c r="AX1390" s="448"/>
      <c r="AY1390" s="448"/>
      <c r="AZ1390" s="448"/>
      <c r="BA1390" s="448"/>
      <c r="BB1390" s="448"/>
      <c r="BC1390" s="448"/>
      <c r="BD1390" s="448"/>
      <c r="BE1390" s="448"/>
      <c r="BF1390" s="448"/>
      <c r="BG1390" s="425"/>
      <c r="BH1390" s="425"/>
      <c r="BI1390" s="450"/>
    </row>
  </sheetData>
  <sheetProtection password="8FAA" sheet="1" objects="1" scenarios="1"/>
  <mergeCells count="4093">
    <mergeCell ref="H1114:N1114"/>
    <mergeCell ref="F1106:G1106"/>
    <mergeCell ref="F1105:G1105"/>
    <mergeCell ref="H1111:N1111"/>
    <mergeCell ref="H1097:N1097"/>
    <mergeCell ref="H1098:N1098"/>
    <mergeCell ref="H1096:N1096"/>
    <mergeCell ref="O1107:U1107"/>
    <mergeCell ref="H1100:N1100"/>
    <mergeCell ref="O1109:U1109"/>
    <mergeCell ref="O1111:U1111"/>
    <mergeCell ref="O1106:U1106"/>
    <mergeCell ref="H1089:N1089"/>
    <mergeCell ref="H1093:N1093"/>
    <mergeCell ref="O1108:U1108"/>
    <mergeCell ref="O1071:U1071"/>
    <mergeCell ref="H1115:N1115"/>
    <mergeCell ref="H1073:N1073"/>
    <mergeCell ref="H1113:N1113"/>
    <mergeCell ref="H1091:N1091"/>
    <mergeCell ref="H1109:N1109"/>
    <mergeCell ref="H1110:N1110"/>
    <mergeCell ref="H1090:N1090"/>
    <mergeCell ref="F1074:G1074"/>
    <mergeCell ref="H1080:N1080"/>
    <mergeCell ref="H1083:N1083"/>
    <mergeCell ref="H1084:N1084"/>
    <mergeCell ref="F1090:G1090"/>
    <mergeCell ref="F1091:G1091"/>
    <mergeCell ref="F1092:G1092"/>
    <mergeCell ref="F1085:G1085"/>
    <mergeCell ref="F1086:G1086"/>
    <mergeCell ref="H1352:N1352"/>
    <mergeCell ref="H1286:N1286"/>
    <mergeCell ref="H1119:N1119"/>
    <mergeCell ref="O1211:U1211"/>
    <mergeCell ref="O1243:U1243"/>
    <mergeCell ref="V1243:W1243"/>
    <mergeCell ref="O1245:U1245"/>
    <mergeCell ref="V1245:W1245"/>
    <mergeCell ref="O1266:U1266"/>
    <mergeCell ref="V1270:W1270"/>
    <mergeCell ref="V1266:W1266"/>
    <mergeCell ref="P1341:AK1341"/>
    <mergeCell ref="P1342:AK1342"/>
    <mergeCell ref="P1343:AK1343"/>
    <mergeCell ref="P1344:AK1344"/>
    <mergeCell ref="P1345:AK1345"/>
    <mergeCell ref="P1346:AK1346"/>
    <mergeCell ref="P1347:AK1347"/>
    <mergeCell ref="P1348:AK1348"/>
    <mergeCell ref="P1349:AK1349"/>
    <mergeCell ref="V1216:AL1216"/>
    <mergeCell ref="O1225:U1225"/>
    <mergeCell ref="V1225:W1225"/>
    <mergeCell ref="V1244:W1244"/>
    <mergeCell ref="O1226:U1226"/>
    <mergeCell ref="V1226:W1226"/>
    <mergeCell ref="O1256:U1256"/>
    <mergeCell ref="V1256:W1256"/>
    <mergeCell ref="O1251:U1251"/>
    <mergeCell ref="V1251:W1251"/>
    <mergeCell ref="V1271:W1271"/>
    <mergeCell ref="P1333:AK1333"/>
    <mergeCell ref="P1334:AK1334"/>
    <mergeCell ref="P1335:AK1335"/>
    <mergeCell ref="O1238:U1238"/>
    <mergeCell ref="V1238:W1238"/>
    <mergeCell ref="V1236:W1236"/>
    <mergeCell ref="O1244:U1244"/>
    <mergeCell ref="V1267:W1267"/>
    <mergeCell ref="A1117:G1117"/>
    <mergeCell ref="F1276:G1276"/>
    <mergeCell ref="H1276:N1276"/>
    <mergeCell ref="O1276:U1276"/>
    <mergeCell ref="V1276:W1276"/>
    <mergeCell ref="F1277:G1277"/>
    <mergeCell ref="H1277:N1277"/>
    <mergeCell ref="O1277:U1277"/>
    <mergeCell ref="P1336:AK1336"/>
    <mergeCell ref="P1337:AK1337"/>
    <mergeCell ref="A1326:B1326"/>
    <mergeCell ref="C1326:D1326"/>
    <mergeCell ref="E1326:G1326"/>
    <mergeCell ref="H1326:N1326"/>
    <mergeCell ref="C1317:D1317"/>
    <mergeCell ref="E1317:G1317"/>
    <mergeCell ref="H1317:N1317"/>
    <mergeCell ref="A1318:B1318"/>
    <mergeCell ref="C1318:D1318"/>
    <mergeCell ref="E1318:G1318"/>
    <mergeCell ref="H1318:N1318"/>
    <mergeCell ref="A1319:B1319"/>
    <mergeCell ref="C1332:D1332"/>
    <mergeCell ref="E1332:G1332"/>
    <mergeCell ref="H1332:N1332"/>
    <mergeCell ref="P1338:AK1338"/>
    <mergeCell ref="P1339:AK1339"/>
    <mergeCell ref="P1340:AK1340"/>
    <mergeCell ref="O1227:U1227"/>
    <mergeCell ref="V1227:W1227"/>
    <mergeCell ref="O1228:U1228"/>
    <mergeCell ref="V1228:W1228"/>
    <mergeCell ref="V1235:W1235"/>
    <mergeCell ref="O1229:U1229"/>
    <mergeCell ref="V1229:W1229"/>
    <mergeCell ref="O1230:U1230"/>
    <mergeCell ref="V1230:W1230"/>
    <mergeCell ref="A1312:N1312"/>
    <mergeCell ref="A1327:N1327"/>
    <mergeCell ref="A1294:B1294"/>
    <mergeCell ref="A1295:B1295"/>
    <mergeCell ref="A1296:B1296"/>
    <mergeCell ref="A1297:B1297"/>
    <mergeCell ref="A1298:B1298"/>
    <mergeCell ref="A1299:B1299"/>
    <mergeCell ref="A1300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H1325:N1325"/>
    <mergeCell ref="C1347:D1347"/>
    <mergeCell ref="E1347:G1347"/>
    <mergeCell ref="H1347:N1347"/>
    <mergeCell ref="A1343:B1343"/>
    <mergeCell ref="C1343:D1343"/>
    <mergeCell ref="E1343:G1343"/>
    <mergeCell ref="H1343:N1343"/>
    <mergeCell ref="A1344:B1344"/>
    <mergeCell ref="C1344:D1344"/>
    <mergeCell ref="E1344:G1344"/>
    <mergeCell ref="H1344:N1344"/>
    <mergeCell ref="A1345:B1345"/>
    <mergeCell ref="C1345:D1345"/>
    <mergeCell ref="E1345:G1345"/>
    <mergeCell ref="H1345:N1345"/>
    <mergeCell ref="A1346:B1346"/>
    <mergeCell ref="C1346:D1346"/>
    <mergeCell ref="E1346:G1346"/>
    <mergeCell ref="H1346:N1346"/>
    <mergeCell ref="A1347:B1347"/>
    <mergeCell ref="A1348:B1348"/>
    <mergeCell ref="C1348:D1348"/>
    <mergeCell ref="E1348:G1348"/>
    <mergeCell ref="H1348:N1348"/>
    <mergeCell ref="A1349:B1349"/>
    <mergeCell ref="C1349:D1349"/>
    <mergeCell ref="E1349:G1349"/>
    <mergeCell ref="H1349:N1349"/>
    <mergeCell ref="P1312:AK1312"/>
    <mergeCell ref="P1313:AK1313"/>
    <mergeCell ref="P1314:AK1314"/>
    <mergeCell ref="P1315:AK1315"/>
    <mergeCell ref="P1316:AK1316"/>
    <mergeCell ref="P1317:AK1317"/>
    <mergeCell ref="P1318:AK1318"/>
    <mergeCell ref="P1319:AK1319"/>
    <mergeCell ref="P1320:AK1320"/>
    <mergeCell ref="P1321:AK1321"/>
    <mergeCell ref="P1322:AK1322"/>
    <mergeCell ref="P1323:AK1323"/>
    <mergeCell ref="P1324:AK1324"/>
    <mergeCell ref="P1325:AK1325"/>
    <mergeCell ref="P1326:AK1326"/>
    <mergeCell ref="P1327:AK1327"/>
    <mergeCell ref="P1328:AK1328"/>
    <mergeCell ref="P1329:AK1329"/>
    <mergeCell ref="P1330:AK1330"/>
    <mergeCell ref="P1331:AK1331"/>
    <mergeCell ref="P1332:AK1332"/>
    <mergeCell ref="C1342:D1342"/>
    <mergeCell ref="E1342:G1342"/>
    <mergeCell ref="H1342:N1342"/>
    <mergeCell ref="A1342:B1342"/>
    <mergeCell ref="C1337:D1337"/>
    <mergeCell ref="E1337:G1337"/>
    <mergeCell ref="H1337:N1337"/>
    <mergeCell ref="A1338:B1338"/>
    <mergeCell ref="C1338:D1338"/>
    <mergeCell ref="E1338:G1338"/>
    <mergeCell ref="H1338:N1338"/>
    <mergeCell ref="A1339:B1339"/>
    <mergeCell ref="C1339:D1339"/>
    <mergeCell ref="E1339:G1339"/>
    <mergeCell ref="H1339:N1339"/>
    <mergeCell ref="A1340:B1340"/>
    <mergeCell ref="C1340:D1340"/>
    <mergeCell ref="E1340:G1340"/>
    <mergeCell ref="H1340:N1340"/>
    <mergeCell ref="A1341:B1341"/>
    <mergeCell ref="C1341:D1341"/>
    <mergeCell ref="E1341:G1341"/>
    <mergeCell ref="H1341:N1341"/>
    <mergeCell ref="A1337:B1337"/>
    <mergeCell ref="A1333:B1333"/>
    <mergeCell ref="C1333:D1333"/>
    <mergeCell ref="E1333:G1333"/>
    <mergeCell ref="H1333:N1333"/>
    <mergeCell ref="A1334:B1334"/>
    <mergeCell ref="C1334:D1334"/>
    <mergeCell ref="E1334:G1334"/>
    <mergeCell ref="H1334:N1334"/>
    <mergeCell ref="A1335:B1335"/>
    <mergeCell ref="C1335:D1335"/>
    <mergeCell ref="E1335:G1335"/>
    <mergeCell ref="H1335:N1335"/>
    <mergeCell ref="A1336:B1336"/>
    <mergeCell ref="C1336:D1336"/>
    <mergeCell ref="E1336:G1336"/>
    <mergeCell ref="H1336:N1336"/>
    <mergeCell ref="A1332:B1332"/>
    <mergeCell ref="A1328:B1328"/>
    <mergeCell ref="C1328:D1328"/>
    <mergeCell ref="E1328:G1328"/>
    <mergeCell ref="H1328:N1328"/>
    <mergeCell ref="A1329:B1329"/>
    <mergeCell ref="C1329:D1329"/>
    <mergeCell ref="E1329:G1329"/>
    <mergeCell ref="H1329:N1329"/>
    <mergeCell ref="A1330:B1330"/>
    <mergeCell ref="C1330:D1330"/>
    <mergeCell ref="E1330:G1330"/>
    <mergeCell ref="H1330:N1330"/>
    <mergeCell ref="A1331:B1331"/>
    <mergeCell ref="C1331:D1331"/>
    <mergeCell ref="E1331:G1331"/>
    <mergeCell ref="H1331:N1331"/>
    <mergeCell ref="A1292:B1292"/>
    <mergeCell ref="A1293:N1293"/>
    <mergeCell ref="C1322:D1322"/>
    <mergeCell ref="E1322:G1322"/>
    <mergeCell ref="H1322:N1322"/>
    <mergeCell ref="A1323:B1323"/>
    <mergeCell ref="C1323:D1323"/>
    <mergeCell ref="E1323:G1323"/>
    <mergeCell ref="H1323:N1323"/>
    <mergeCell ref="A1324:B1324"/>
    <mergeCell ref="C1324:D1324"/>
    <mergeCell ref="E1324:G1324"/>
    <mergeCell ref="H1324:N1324"/>
    <mergeCell ref="A1325:B1325"/>
    <mergeCell ref="C1325:D1325"/>
    <mergeCell ref="E1325:G1325"/>
    <mergeCell ref="C1319:D1319"/>
    <mergeCell ref="E1319:G1319"/>
    <mergeCell ref="H1319:N1319"/>
    <mergeCell ref="A1320:B1320"/>
    <mergeCell ref="C1320:D1320"/>
    <mergeCell ref="E1320:G1320"/>
    <mergeCell ref="H1320:N1320"/>
    <mergeCell ref="A1321:B1321"/>
    <mergeCell ref="C1321:D1321"/>
    <mergeCell ref="E1321:G1321"/>
    <mergeCell ref="H1321:N1321"/>
    <mergeCell ref="A1322:B1322"/>
    <mergeCell ref="A1313:B1313"/>
    <mergeCell ref="C1313:D1313"/>
    <mergeCell ref="E1313:G1313"/>
    <mergeCell ref="H1313:N1313"/>
    <mergeCell ref="A1314:B1314"/>
    <mergeCell ref="C1314:D1314"/>
    <mergeCell ref="E1314:G1314"/>
    <mergeCell ref="H1314:N1314"/>
    <mergeCell ref="A1315:B1315"/>
    <mergeCell ref="C1315:D1315"/>
    <mergeCell ref="E1315:G1315"/>
    <mergeCell ref="H1315:N1315"/>
    <mergeCell ref="A1316:B1316"/>
    <mergeCell ref="C1316:D1316"/>
    <mergeCell ref="E1316:G1316"/>
    <mergeCell ref="H1316:N1316"/>
    <mergeCell ref="A1317:B1317"/>
    <mergeCell ref="C1311:D1311"/>
    <mergeCell ref="E1311:G1311"/>
    <mergeCell ref="H1311:N1311"/>
    <mergeCell ref="A1290:N1290"/>
    <mergeCell ref="C1305:D1305"/>
    <mergeCell ref="E1305:G1305"/>
    <mergeCell ref="H1305:N1305"/>
    <mergeCell ref="C1306:D1306"/>
    <mergeCell ref="E1306:G1306"/>
    <mergeCell ref="H1306:N1306"/>
    <mergeCell ref="C1307:D1307"/>
    <mergeCell ref="E1307:G1307"/>
    <mergeCell ref="H1307:N1307"/>
    <mergeCell ref="C1308:D1308"/>
    <mergeCell ref="E1308:G1308"/>
    <mergeCell ref="H1308:N1308"/>
    <mergeCell ref="C1309:D1309"/>
    <mergeCell ref="E1309:G1309"/>
    <mergeCell ref="H1309:N1309"/>
    <mergeCell ref="C1310:D1310"/>
    <mergeCell ref="E1310:G1310"/>
    <mergeCell ref="H1310:N1310"/>
    <mergeCell ref="C1298:D1298"/>
    <mergeCell ref="E1298:G1298"/>
    <mergeCell ref="H1298:N1298"/>
    <mergeCell ref="C1299:D1299"/>
    <mergeCell ref="E1299:G1299"/>
    <mergeCell ref="H1299:N1299"/>
    <mergeCell ref="C1300:D1301"/>
    <mergeCell ref="E1300:G1300"/>
    <mergeCell ref="H1300:N1301"/>
    <mergeCell ref="E1301:G1301"/>
    <mergeCell ref="C1302:D1302"/>
    <mergeCell ref="E1302:G1302"/>
    <mergeCell ref="H1302:N1302"/>
    <mergeCell ref="C1303:D1303"/>
    <mergeCell ref="E1303:G1303"/>
    <mergeCell ref="H1303:N1303"/>
    <mergeCell ref="C1304:D1304"/>
    <mergeCell ref="E1304:G1304"/>
    <mergeCell ref="H1304:N1304"/>
    <mergeCell ref="C1292:D1292"/>
    <mergeCell ref="E1292:G1292"/>
    <mergeCell ref="H1292:N1292"/>
    <mergeCell ref="C1294:D1294"/>
    <mergeCell ref="E1294:G1294"/>
    <mergeCell ref="H1294:N1294"/>
    <mergeCell ref="C1295:D1295"/>
    <mergeCell ref="E1295:G1295"/>
    <mergeCell ref="H1295:N1295"/>
    <mergeCell ref="C1296:D1296"/>
    <mergeCell ref="E1296:G1296"/>
    <mergeCell ref="H1296:N1296"/>
    <mergeCell ref="C1297:D1297"/>
    <mergeCell ref="E1297:G1297"/>
    <mergeCell ref="H1297:N1297"/>
    <mergeCell ref="C1197:D1197"/>
    <mergeCell ref="E1197:G1197"/>
    <mergeCell ref="C1208:D1208"/>
    <mergeCell ref="E1208:G1208"/>
    <mergeCell ref="C1209:D1209"/>
    <mergeCell ref="E1209:G1209"/>
    <mergeCell ref="A1225:E1225"/>
    <mergeCell ref="F1225:G1225"/>
    <mergeCell ref="H1225:N1225"/>
    <mergeCell ref="A1243:E1243"/>
    <mergeCell ref="F1243:G1243"/>
    <mergeCell ref="H1243:N1243"/>
    <mergeCell ref="A1244:E1244"/>
    <mergeCell ref="F1244:G1244"/>
    <mergeCell ref="H1244:N1244"/>
    <mergeCell ref="A1248:E1248"/>
    <mergeCell ref="A1271:E1271"/>
    <mergeCell ref="F1227:G1227"/>
    <mergeCell ref="H1227:N1227"/>
    <mergeCell ref="A1228:E1228"/>
    <mergeCell ref="F1228:G1228"/>
    <mergeCell ref="H1228:N1228"/>
    <mergeCell ref="A1229:E1229"/>
    <mergeCell ref="F1229:G1229"/>
    <mergeCell ref="H1229:N1229"/>
    <mergeCell ref="A1230:E1230"/>
    <mergeCell ref="F1230:G1230"/>
    <mergeCell ref="H1230:N1230"/>
    <mergeCell ref="A1238:E1238"/>
    <mergeCell ref="F1238:G1238"/>
    <mergeCell ref="H1238:N1238"/>
    <mergeCell ref="A1240:E1240"/>
    <mergeCell ref="H1193:N1193"/>
    <mergeCell ref="H1192:N1192"/>
    <mergeCell ref="H1195:N1195"/>
    <mergeCell ref="H1194:N1194"/>
    <mergeCell ref="H1197:N1197"/>
    <mergeCell ref="H1196:N1196"/>
    <mergeCell ref="H1200:N1200"/>
    <mergeCell ref="H1198:N1199"/>
    <mergeCell ref="H1201:N1201"/>
    <mergeCell ref="H1203:N1203"/>
    <mergeCell ref="H1202:N1202"/>
    <mergeCell ref="H1205:N1205"/>
    <mergeCell ref="H1204:N1204"/>
    <mergeCell ref="H1207:N1207"/>
    <mergeCell ref="C1207:D1207"/>
    <mergeCell ref="E1207:G1207"/>
    <mergeCell ref="A1291:N1291"/>
    <mergeCell ref="A1226:E1226"/>
    <mergeCell ref="F1226:G1226"/>
    <mergeCell ref="H1226:N1226"/>
    <mergeCell ref="A1245:E1245"/>
    <mergeCell ref="F1245:G1245"/>
    <mergeCell ref="H1245:N1245"/>
    <mergeCell ref="A1251:E1251"/>
    <mergeCell ref="F1251:G1251"/>
    <mergeCell ref="H1251:N1251"/>
    <mergeCell ref="A1256:E1256"/>
    <mergeCell ref="F1256:G1256"/>
    <mergeCell ref="H1256:N1256"/>
    <mergeCell ref="A1266:E1266"/>
    <mergeCell ref="F1266:G1266"/>
    <mergeCell ref="H1266:N1266"/>
    <mergeCell ref="H1182:N1182"/>
    <mergeCell ref="H1211:N1211"/>
    <mergeCell ref="H1206:N1206"/>
    <mergeCell ref="H1209:N1209"/>
    <mergeCell ref="H1208:N1208"/>
    <mergeCell ref="C1198:D1199"/>
    <mergeCell ref="E1198:G1198"/>
    <mergeCell ref="E1199:G1199"/>
    <mergeCell ref="C1200:D1200"/>
    <mergeCell ref="E1200:G1200"/>
    <mergeCell ref="C1201:D1201"/>
    <mergeCell ref="E1201:G1201"/>
    <mergeCell ref="C1202:D1202"/>
    <mergeCell ref="E1202:G1202"/>
    <mergeCell ref="C1203:D1203"/>
    <mergeCell ref="E1203:G1203"/>
    <mergeCell ref="A1183:E1184"/>
    <mergeCell ref="F1183:G1183"/>
    <mergeCell ref="H1183:N1184"/>
    <mergeCell ref="A1189:N1189"/>
    <mergeCell ref="A1191:N1191"/>
    <mergeCell ref="C1204:D1204"/>
    <mergeCell ref="E1204:G1204"/>
    <mergeCell ref="C1205:D1205"/>
    <mergeCell ref="E1205:G1205"/>
    <mergeCell ref="C1206:D1206"/>
    <mergeCell ref="E1206:G1206"/>
    <mergeCell ref="H1188:N1188"/>
    <mergeCell ref="C1190:D1190"/>
    <mergeCell ref="E1190:G1190"/>
    <mergeCell ref="C1192:D1192"/>
    <mergeCell ref="E1192:G1192"/>
    <mergeCell ref="F1184:G1184"/>
    <mergeCell ref="A1224:E1224"/>
    <mergeCell ref="F1224:G1224"/>
    <mergeCell ref="H1224:N1224"/>
    <mergeCell ref="O1224:U1224"/>
    <mergeCell ref="V1224:W1224"/>
    <mergeCell ref="O1222:U1222"/>
    <mergeCell ref="V1222:W1222"/>
    <mergeCell ref="A1223:E1223"/>
    <mergeCell ref="F1223:G1223"/>
    <mergeCell ref="H1223:N1223"/>
    <mergeCell ref="O1223:U1223"/>
    <mergeCell ref="V1223:W1223"/>
    <mergeCell ref="V1217:AL1219"/>
    <mergeCell ref="H1185:N1185"/>
    <mergeCell ref="H1186:N1186"/>
    <mergeCell ref="H1220:U1220"/>
    <mergeCell ref="A1221:E1222"/>
    <mergeCell ref="F1221:G1221"/>
    <mergeCell ref="H1221:U1221"/>
    <mergeCell ref="V1221:W1221"/>
    <mergeCell ref="F1222:G1222"/>
    <mergeCell ref="H1222:N1222"/>
    <mergeCell ref="C1193:D1193"/>
    <mergeCell ref="E1193:G1193"/>
    <mergeCell ref="C1194:D1194"/>
    <mergeCell ref="E1194:G1194"/>
    <mergeCell ref="C1195:D1195"/>
    <mergeCell ref="E1195:G1195"/>
    <mergeCell ref="C1196:D1196"/>
    <mergeCell ref="E1196:G1196"/>
    <mergeCell ref="H1190:N1190"/>
    <mergeCell ref="A1231:E1231"/>
    <mergeCell ref="F1231:G1231"/>
    <mergeCell ref="H1231:N1231"/>
    <mergeCell ref="O1231:U1231"/>
    <mergeCell ref="V1231:W1231"/>
    <mergeCell ref="A1232:E1232"/>
    <mergeCell ref="F1232:G1232"/>
    <mergeCell ref="H1232:N1232"/>
    <mergeCell ref="O1232:U1232"/>
    <mergeCell ref="V1232:W1232"/>
    <mergeCell ref="H1212:N1212"/>
    <mergeCell ref="O1212:U1212"/>
    <mergeCell ref="A1237:E1237"/>
    <mergeCell ref="F1237:G1237"/>
    <mergeCell ref="H1237:N1237"/>
    <mergeCell ref="O1237:U1237"/>
    <mergeCell ref="V1237:W1237"/>
    <mergeCell ref="A1227:E1227"/>
    <mergeCell ref="A1233:E1233"/>
    <mergeCell ref="F1233:G1233"/>
    <mergeCell ref="H1233:N1233"/>
    <mergeCell ref="O1233:U1233"/>
    <mergeCell ref="V1233:W1233"/>
    <mergeCell ref="A1234:E1234"/>
    <mergeCell ref="F1234:G1234"/>
    <mergeCell ref="H1234:N1234"/>
    <mergeCell ref="O1234:U1234"/>
    <mergeCell ref="V1234:W1234"/>
    <mergeCell ref="A1236:E1236"/>
    <mergeCell ref="F1236:G1236"/>
    <mergeCell ref="H1236:N1236"/>
    <mergeCell ref="O1236:U1236"/>
    <mergeCell ref="A1235:E1235"/>
    <mergeCell ref="F1235:G1235"/>
    <mergeCell ref="H1235:N1235"/>
    <mergeCell ref="O1235:U1235"/>
    <mergeCell ref="F1240:G1240"/>
    <mergeCell ref="H1240:N1240"/>
    <mergeCell ref="O1240:U1240"/>
    <mergeCell ref="V1240:W1240"/>
    <mergeCell ref="A1241:E1241"/>
    <mergeCell ref="F1241:G1241"/>
    <mergeCell ref="H1241:N1241"/>
    <mergeCell ref="O1241:U1241"/>
    <mergeCell ref="V1241:W1241"/>
    <mergeCell ref="A1239:E1239"/>
    <mergeCell ref="F1239:G1239"/>
    <mergeCell ref="H1239:N1239"/>
    <mergeCell ref="O1239:U1239"/>
    <mergeCell ref="V1239:W1239"/>
    <mergeCell ref="A1242:E1242"/>
    <mergeCell ref="F1242:G1242"/>
    <mergeCell ref="H1242:N1242"/>
    <mergeCell ref="O1242:U1242"/>
    <mergeCell ref="V1242:W1242"/>
    <mergeCell ref="A1252:E1252"/>
    <mergeCell ref="F1252:G1252"/>
    <mergeCell ref="H1252:N1252"/>
    <mergeCell ref="O1252:U1252"/>
    <mergeCell ref="V1252:W1252"/>
    <mergeCell ref="A1253:E1253"/>
    <mergeCell ref="A1255:E1255"/>
    <mergeCell ref="F1255:G1255"/>
    <mergeCell ref="H1255:N1255"/>
    <mergeCell ref="O1255:U1255"/>
    <mergeCell ref="A1246:E1246"/>
    <mergeCell ref="F1246:G1246"/>
    <mergeCell ref="H1246:N1246"/>
    <mergeCell ref="O1246:U1246"/>
    <mergeCell ref="V1246:W1246"/>
    <mergeCell ref="A1247:E1247"/>
    <mergeCell ref="F1247:G1247"/>
    <mergeCell ref="H1247:N1247"/>
    <mergeCell ref="O1247:U1247"/>
    <mergeCell ref="V1247:W1247"/>
    <mergeCell ref="F1248:G1248"/>
    <mergeCell ref="H1248:N1248"/>
    <mergeCell ref="O1248:U1248"/>
    <mergeCell ref="V1248:W1248"/>
    <mergeCell ref="O1250:U1250"/>
    <mergeCell ref="V1250:W1250"/>
    <mergeCell ref="A1249:E1249"/>
    <mergeCell ref="F1249:G1249"/>
    <mergeCell ref="H1249:N1249"/>
    <mergeCell ref="A1250:E1250"/>
    <mergeCell ref="F1250:G1250"/>
    <mergeCell ref="H1250:N1250"/>
    <mergeCell ref="V1258:W1258"/>
    <mergeCell ref="A1259:E1259"/>
    <mergeCell ref="F1259:G1259"/>
    <mergeCell ref="H1259:N1259"/>
    <mergeCell ref="O1259:U1259"/>
    <mergeCell ref="V1259:W1259"/>
    <mergeCell ref="A1260:E1260"/>
    <mergeCell ref="F1260:G1260"/>
    <mergeCell ref="H1260:N1260"/>
    <mergeCell ref="O1260:U1260"/>
    <mergeCell ref="A1261:E1261"/>
    <mergeCell ref="A1257:E1257"/>
    <mergeCell ref="F1257:G1257"/>
    <mergeCell ref="H1257:N1257"/>
    <mergeCell ref="O1257:U1257"/>
    <mergeCell ref="F1253:G1253"/>
    <mergeCell ref="H1253:N1253"/>
    <mergeCell ref="O1253:U1253"/>
    <mergeCell ref="V1253:W1253"/>
    <mergeCell ref="V1255:W1255"/>
    <mergeCell ref="A1254:E1254"/>
    <mergeCell ref="F1254:G1254"/>
    <mergeCell ref="H1254:N1254"/>
    <mergeCell ref="O1254:U1254"/>
    <mergeCell ref="V1257:W1257"/>
    <mergeCell ref="O1249:U1249"/>
    <mergeCell ref="V1249:W1249"/>
    <mergeCell ref="F1261:G1261"/>
    <mergeCell ref="H1261:N1261"/>
    <mergeCell ref="O1261:U1261"/>
    <mergeCell ref="A1262:E1262"/>
    <mergeCell ref="F1262:G1262"/>
    <mergeCell ref="H1262:N1262"/>
    <mergeCell ref="O1262:U1262"/>
    <mergeCell ref="A1258:E1258"/>
    <mergeCell ref="F1258:G1258"/>
    <mergeCell ref="H1258:N1258"/>
    <mergeCell ref="O1258:U1258"/>
    <mergeCell ref="A1267:E1267"/>
    <mergeCell ref="F1267:G1267"/>
    <mergeCell ref="H1267:N1267"/>
    <mergeCell ref="O1267:U1267"/>
    <mergeCell ref="A1263:E1263"/>
    <mergeCell ref="F1263:G1263"/>
    <mergeCell ref="H1263:N1263"/>
    <mergeCell ref="O1263:U1263"/>
    <mergeCell ref="A1264:E1264"/>
    <mergeCell ref="F1264:G1264"/>
    <mergeCell ref="H1264:N1264"/>
    <mergeCell ref="O1264:U1264"/>
    <mergeCell ref="A1270:E1270"/>
    <mergeCell ref="A1265:E1265"/>
    <mergeCell ref="A1284:G1284"/>
    <mergeCell ref="H1284:N1284"/>
    <mergeCell ref="H1282:N1282"/>
    <mergeCell ref="O1282:U1282"/>
    <mergeCell ref="A1280:E1280"/>
    <mergeCell ref="F1280:G1280"/>
    <mergeCell ref="H1280:N1280"/>
    <mergeCell ref="O1280:U1280"/>
    <mergeCell ref="H1281:N1281"/>
    <mergeCell ref="O1281:U1281"/>
    <mergeCell ref="A1274:E1274"/>
    <mergeCell ref="F1274:G1274"/>
    <mergeCell ref="H1274:N1274"/>
    <mergeCell ref="A1275:E1275"/>
    <mergeCell ref="F1275:G1275"/>
    <mergeCell ref="H1275:N1275"/>
    <mergeCell ref="A1278:E1278"/>
    <mergeCell ref="F1278:G1278"/>
    <mergeCell ref="H1278:N1278"/>
    <mergeCell ref="F1265:G1265"/>
    <mergeCell ref="H1265:N1265"/>
    <mergeCell ref="O1265:U1265"/>
    <mergeCell ref="F1268:G1268"/>
    <mergeCell ref="H1268:N1268"/>
    <mergeCell ref="O1268:U1268"/>
    <mergeCell ref="M488:S488"/>
    <mergeCell ref="A1279:E1279"/>
    <mergeCell ref="H1279:N1279"/>
    <mergeCell ref="O1279:U1279"/>
    <mergeCell ref="H1283:N1283"/>
    <mergeCell ref="O1283:U1283"/>
    <mergeCell ref="A1272:E1272"/>
    <mergeCell ref="F1272:G1272"/>
    <mergeCell ref="H1272:N1272"/>
    <mergeCell ref="A1273:E1273"/>
    <mergeCell ref="F1273:G1273"/>
    <mergeCell ref="H1273:N1273"/>
    <mergeCell ref="V1278:W1278"/>
    <mergeCell ref="F1271:G1271"/>
    <mergeCell ref="H1271:N1271"/>
    <mergeCell ref="O1271:U1271"/>
    <mergeCell ref="F1270:G1270"/>
    <mergeCell ref="H1270:N1270"/>
    <mergeCell ref="O1270:U1270"/>
    <mergeCell ref="O1278:U1278"/>
    <mergeCell ref="V1280:W1280"/>
    <mergeCell ref="H1177:N1177"/>
    <mergeCell ref="V1107:W1107"/>
    <mergeCell ref="F1095:G1095"/>
    <mergeCell ref="F1096:G1096"/>
    <mergeCell ref="F1097:G1097"/>
    <mergeCell ref="A1268:E1268"/>
    <mergeCell ref="V1268:W1268"/>
    <mergeCell ref="A1269:E1269"/>
    <mergeCell ref="F1269:G1269"/>
    <mergeCell ref="H1269:N1269"/>
    <mergeCell ref="O1269:U1269"/>
    <mergeCell ref="H1058:N1058"/>
    <mergeCell ref="U20:AA20"/>
    <mergeCell ref="H1034:N1034"/>
    <mergeCell ref="O1049:U1049"/>
    <mergeCell ref="O1030:U1030"/>
    <mergeCell ref="O1031:U1031"/>
    <mergeCell ref="O1041:U1041"/>
    <mergeCell ref="O1042:U1042"/>
    <mergeCell ref="O1043:U1043"/>
    <mergeCell ref="O1044:U1044"/>
    <mergeCell ref="H1045:N1045"/>
    <mergeCell ref="H1046:N1046"/>
    <mergeCell ref="H1047:N1047"/>
    <mergeCell ref="H1048:N1048"/>
    <mergeCell ref="H1049:N1049"/>
    <mergeCell ref="H1017:N1017"/>
    <mergeCell ref="H1018:N1018"/>
    <mergeCell ref="H1019:N1019"/>
    <mergeCell ref="Y639:AE639"/>
    <mergeCell ref="AA873:AF873"/>
    <mergeCell ref="AA867:AF867"/>
    <mergeCell ref="O865:T865"/>
    <mergeCell ref="AC949:AG949"/>
    <mergeCell ref="M635:Q635"/>
    <mergeCell ref="U362:AB364"/>
    <mergeCell ref="F736:L736"/>
    <mergeCell ref="Y614:AE614"/>
    <mergeCell ref="M588:S588"/>
    <mergeCell ref="M572:S572"/>
    <mergeCell ref="F560:L560"/>
    <mergeCell ref="F562:L562"/>
    <mergeCell ref="F528:L528"/>
    <mergeCell ref="F1063:G1063"/>
    <mergeCell ref="A904:B904"/>
    <mergeCell ref="U863:Z863"/>
    <mergeCell ref="V1006:W1006"/>
    <mergeCell ref="AA881:AF881"/>
    <mergeCell ref="U879:Z879"/>
    <mergeCell ref="O880:T880"/>
    <mergeCell ref="O882:T882"/>
    <mergeCell ref="Q911:X911"/>
    <mergeCell ref="H1085:N1085"/>
    <mergeCell ref="H1086:N1086"/>
    <mergeCell ref="M492:S492"/>
    <mergeCell ref="F653:L653"/>
    <mergeCell ref="Y666:AE666"/>
    <mergeCell ref="Y682:AE682"/>
    <mergeCell ref="M562:S562"/>
    <mergeCell ref="F648:L648"/>
    <mergeCell ref="O1045:U1045"/>
    <mergeCell ref="O1046:U1046"/>
    <mergeCell ref="O1047:U1047"/>
    <mergeCell ref="O1048:U1048"/>
    <mergeCell ref="H1015:N1015"/>
    <mergeCell ref="V1071:W1071"/>
    <mergeCell ref="H1076:N1076"/>
    <mergeCell ref="H1081:N1081"/>
    <mergeCell ref="H1077:N1077"/>
    <mergeCell ref="H1021:N1021"/>
    <mergeCell ref="I957:M957"/>
    <mergeCell ref="H1068:N1068"/>
    <mergeCell ref="V1033:W1033"/>
    <mergeCell ref="V1024:W1024"/>
    <mergeCell ref="H1057:N1057"/>
    <mergeCell ref="O1060:U1060"/>
    <mergeCell ref="V1109:W1109"/>
    <mergeCell ref="H1082:N1082"/>
    <mergeCell ref="F1075:G1075"/>
    <mergeCell ref="H1078:N1078"/>
    <mergeCell ref="O1050:U1050"/>
    <mergeCell ref="V1066:W1066"/>
    <mergeCell ref="O1061:U1061"/>
    <mergeCell ref="H1070:N1070"/>
    <mergeCell ref="H1033:N1033"/>
    <mergeCell ref="O1028:U1028"/>
    <mergeCell ref="H1069:N1069"/>
    <mergeCell ref="O1068:U1068"/>
    <mergeCell ref="O1063:U1063"/>
    <mergeCell ref="O1065:U1065"/>
    <mergeCell ref="O1066:U1066"/>
    <mergeCell ref="O1069:U1069"/>
    <mergeCell ref="V1040:W1040"/>
    <mergeCell ref="V1036:W1036"/>
    <mergeCell ref="H1056:N1056"/>
    <mergeCell ref="H1063:N1063"/>
    <mergeCell ref="F1051:G1051"/>
    <mergeCell ref="H1053:N1053"/>
    <mergeCell ref="O1036:U1036"/>
    <mergeCell ref="O1037:U1037"/>
    <mergeCell ref="V1065:W1065"/>
    <mergeCell ref="H1038:N1038"/>
    <mergeCell ref="H1040:N1040"/>
    <mergeCell ref="H1060:N1060"/>
    <mergeCell ref="H1054:N1054"/>
    <mergeCell ref="F1041:G1041"/>
    <mergeCell ref="F1042:G1042"/>
    <mergeCell ref="A998:E999"/>
    <mergeCell ref="H1099:N1099"/>
    <mergeCell ref="H1103:N1103"/>
    <mergeCell ref="H1104:N1104"/>
    <mergeCell ref="H1108:N1108"/>
    <mergeCell ref="V1027:W1027"/>
    <mergeCell ref="R816:V816"/>
    <mergeCell ref="W819:AB819"/>
    <mergeCell ref="V1055:W1055"/>
    <mergeCell ref="V1056:W1056"/>
    <mergeCell ref="V1057:W1057"/>
    <mergeCell ref="V1069:W1069"/>
    <mergeCell ref="H1064:N1064"/>
    <mergeCell ref="H1065:N1065"/>
    <mergeCell ref="H1052:N1052"/>
    <mergeCell ref="H1061:N1061"/>
    <mergeCell ref="V1058:W1058"/>
    <mergeCell ref="O1058:U1058"/>
    <mergeCell ref="H1030:N1030"/>
    <mergeCell ref="H1051:N1051"/>
    <mergeCell ref="H1074:N1074"/>
    <mergeCell ref="H1075:N1075"/>
    <mergeCell ref="O1070:U1070"/>
    <mergeCell ref="C907:P907"/>
    <mergeCell ref="A886:N886"/>
    <mergeCell ref="V1105:W1105"/>
    <mergeCell ref="O1054:U1054"/>
    <mergeCell ref="H1020:N1020"/>
    <mergeCell ref="V1025:W1025"/>
    <mergeCell ref="H1088:N1088"/>
    <mergeCell ref="H1071:N1071"/>
    <mergeCell ref="O1059:U1059"/>
    <mergeCell ref="O1039:U1039"/>
    <mergeCell ref="H1050:N1050"/>
    <mergeCell ref="H811:M811"/>
    <mergeCell ref="F700:L700"/>
    <mergeCell ref="O1007:U1007"/>
    <mergeCell ref="O1026:U1026"/>
    <mergeCell ref="V1067:W1067"/>
    <mergeCell ref="A800:E800"/>
    <mergeCell ref="A801:E801"/>
    <mergeCell ref="A802:E802"/>
    <mergeCell ref="V1022:W1022"/>
    <mergeCell ref="O886:T886"/>
    <mergeCell ref="C904:P904"/>
    <mergeCell ref="V1023:W1023"/>
    <mergeCell ref="H1011:N1011"/>
    <mergeCell ref="N951:R951"/>
    <mergeCell ref="N945:R945"/>
    <mergeCell ref="S946:W946"/>
    <mergeCell ref="S950:W950"/>
    <mergeCell ref="N949:R949"/>
    <mergeCell ref="N950:R950"/>
    <mergeCell ref="H814:M814"/>
    <mergeCell ref="O1017:U1017"/>
    <mergeCell ref="V1041:W1041"/>
    <mergeCell ref="H1010:N1010"/>
    <mergeCell ref="O1057:U1057"/>
    <mergeCell ref="O1021:U1021"/>
    <mergeCell ref="O1052:U1052"/>
    <mergeCell ref="H1043:N1043"/>
    <mergeCell ref="F1010:G1010"/>
    <mergeCell ref="A954:F954"/>
    <mergeCell ref="H1005:U1005"/>
    <mergeCell ref="A1028:E1028"/>
    <mergeCell ref="H997:N997"/>
    <mergeCell ref="V1014:W1014"/>
    <mergeCell ref="V1012:W1012"/>
    <mergeCell ref="H1029:N1029"/>
    <mergeCell ref="V1019:W1019"/>
    <mergeCell ref="V1020:W1020"/>
    <mergeCell ref="O1032:U1032"/>
    <mergeCell ref="O1112:U1112"/>
    <mergeCell ref="O1110:U1110"/>
    <mergeCell ref="H1107:N1107"/>
    <mergeCell ref="O1105:U1105"/>
    <mergeCell ref="H1106:N1106"/>
    <mergeCell ref="H1112:N1112"/>
    <mergeCell ref="H1102:N1102"/>
    <mergeCell ref="H1095:N1095"/>
    <mergeCell ref="H1105:N1105"/>
    <mergeCell ref="F1058:G1058"/>
    <mergeCell ref="H1066:N1066"/>
    <mergeCell ref="H1067:N1067"/>
    <mergeCell ref="F1016:G1016"/>
    <mergeCell ref="F1060:G1060"/>
    <mergeCell ref="F1044:G1044"/>
    <mergeCell ref="F1052:G1052"/>
    <mergeCell ref="F1057:G1057"/>
    <mergeCell ref="O1062:U1062"/>
    <mergeCell ref="H1027:N1027"/>
    <mergeCell ref="O1064:U1064"/>
    <mergeCell ref="O1067:U1067"/>
    <mergeCell ref="H1032:N1032"/>
    <mergeCell ref="O1025:U1025"/>
    <mergeCell ref="O1038:U1038"/>
    <mergeCell ref="A1010:E1010"/>
    <mergeCell ref="O1001:U1001"/>
    <mergeCell ref="AG883:AL883"/>
    <mergeCell ref="AG881:AL881"/>
    <mergeCell ref="A957:F957"/>
    <mergeCell ref="H1028:N1028"/>
    <mergeCell ref="V1034:W1034"/>
    <mergeCell ref="V1035:W1035"/>
    <mergeCell ref="A1029:E1029"/>
    <mergeCell ref="G953:H953"/>
    <mergeCell ref="O1051:U1051"/>
    <mergeCell ref="O1053:U1053"/>
    <mergeCell ref="O1055:U1055"/>
    <mergeCell ref="O1056:U1056"/>
    <mergeCell ref="H1023:N1023"/>
    <mergeCell ref="H1024:N1024"/>
    <mergeCell ref="H1025:N1025"/>
    <mergeCell ref="H1026:N1026"/>
    <mergeCell ref="H1016:N1016"/>
    <mergeCell ref="V1029:W1029"/>
    <mergeCell ref="V1030:W1030"/>
    <mergeCell ref="V1013:W1013"/>
    <mergeCell ref="H1009:N1009"/>
    <mergeCell ref="H1055:N1055"/>
    <mergeCell ref="F1032:G1032"/>
    <mergeCell ref="S956:W956"/>
    <mergeCell ref="N956:R956"/>
    <mergeCell ref="A1037:E1037"/>
    <mergeCell ref="G957:H957"/>
    <mergeCell ref="G958:H958"/>
    <mergeCell ref="F1006:G1006"/>
    <mergeCell ref="F1022:G1022"/>
    <mergeCell ref="S955:W955"/>
    <mergeCell ref="V1037:W1037"/>
    <mergeCell ref="AG885:AL885"/>
    <mergeCell ref="AA864:AF864"/>
    <mergeCell ref="U869:Z869"/>
    <mergeCell ref="U873:Z873"/>
    <mergeCell ref="S945:W945"/>
    <mergeCell ref="G947:H947"/>
    <mergeCell ref="F998:G998"/>
    <mergeCell ref="AA878:AF878"/>
    <mergeCell ref="U882:Z882"/>
    <mergeCell ref="U864:Z864"/>
    <mergeCell ref="X945:AB945"/>
    <mergeCell ref="AG866:AL866"/>
    <mergeCell ref="AG871:AL871"/>
    <mergeCell ref="O885:T885"/>
    <mergeCell ref="U881:Z881"/>
    <mergeCell ref="U870:Z870"/>
    <mergeCell ref="O878:T878"/>
    <mergeCell ref="U878:Z878"/>
    <mergeCell ref="S949:W949"/>
    <mergeCell ref="O873:T873"/>
    <mergeCell ref="O1034:U1034"/>
    <mergeCell ref="O864:T864"/>
    <mergeCell ref="V923:Z923"/>
    <mergeCell ref="O1018:U1018"/>
    <mergeCell ref="AG868:AL868"/>
    <mergeCell ref="U884:Z884"/>
    <mergeCell ref="AA882:AF882"/>
    <mergeCell ref="U877:Z877"/>
    <mergeCell ref="AG812:AH812"/>
    <mergeCell ref="AG811:AH811"/>
    <mergeCell ref="AG809:AH809"/>
    <mergeCell ref="AF620:AL620"/>
    <mergeCell ref="A765:E765"/>
    <mergeCell ref="A766:E766"/>
    <mergeCell ref="F766:L766"/>
    <mergeCell ref="W823:AB823"/>
    <mergeCell ref="AI815:AM815"/>
    <mergeCell ref="A798:E798"/>
    <mergeCell ref="A799:E799"/>
    <mergeCell ref="R815:V815"/>
    <mergeCell ref="A782:E782"/>
    <mergeCell ref="A783:E783"/>
    <mergeCell ref="A784:E784"/>
    <mergeCell ref="A785:E785"/>
    <mergeCell ref="A786:E786"/>
    <mergeCell ref="F780:L780"/>
    <mergeCell ref="A789:E789"/>
    <mergeCell ref="A790:E790"/>
    <mergeCell ref="AG816:AH816"/>
    <mergeCell ref="H815:M815"/>
    <mergeCell ref="M640:Q640"/>
    <mergeCell ref="M722:Q722"/>
    <mergeCell ref="R822:V822"/>
    <mergeCell ref="A815:G815"/>
    <mergeCell ref="W822:AB822"/>
    <mergeCell ref="R811:V811"/>
    <mergeCell ref="W811:AB811"/>
    <mergeCell ref="R808:V808"/>
    <mergeCell ref="A751:E751"/>
    <mergeCell ref="A777:E777"/>
    <mergeCell ref="A795:E795"/>
    <mergeCell ref="A542:E542"/>
    <mergeCell ref="F505:L505"/>
    <mergeCell ref="M510:S510"/>
    <mergeCell ref="M527:S527"/>
    <mergeCell ref="M532:S532"/>
    <mergeCell ref="F524:L524"/>
    <mergeCell ref="M504:S504"/>
    <mergeCell ref="M528:S528"/>
    <mergeCell ref="F519:L519"/>
    <mergeCell ref="F525:L525"/>
    <mergeCell ref="M519:S519"/>
    <mergeCell ref="A753:E753"/>
    <mergeCell ref="A539:E539"/>
    <mergeCell ref="F539:L539"/>
    <mergeCell ref="F538:L538"/>
    <mergeCell ref="M559:S559"/>
    <mergeCell ref="A505:E505"/>
    <mergeCell ref="A762:E762"/>
    <mergeCell ref="A763:E763"/>
    <mergeCell ref="F783:L783"/>
    <mergeCell ref="F784:L784"/>
    <mergeCell ref="F785:L785"/>
    <mergeCell ref="A515:E515"/>
    <mergeCell ref="L61:Q62"/>
    <mergeCell ref="AE76:AK76"/>
    <mergeCell ref="AC51:AF51"/>
    <mergeCell ref="M592:S592"/>
    <mergeCell ref="F626:L626"/>
    <mergeCell ref="AF622:AL622"/>
    <mergeCell ref="AF627:AL627"/>
    <mergeCell ref="AF619:AL619"/>
    <mergeCell ref="F99:K99"/>
    <mergeCell ref="R71:X71"/>
    <mergeCell ref="N77:Q77"/>
    <mergeCell ref="B318:D318"/>
    <mergeCell ref="B319:D319"/>
    <mergeCell ref="F306:M306"/>
    <mergeCell ref="F307:M307"/>
    <mergeCell ref="M506:S506"/>
    <mergeCell ref="M564:S564"/>
    <mergeCell ref="M560:S560"/>
    <mergeCell ref="M567:S567"/>
    <mergeCell ref="F599:L599"/>
    <mergeCell ref="U339:AB340"/>
    <mergeCell ref="A606:E606"/>
    <mergeCell ref="F503:L503"/>
    <mergeCell ref="M502:S502"/>
    <mergeCell ref="F600:L600"/>
    <mergeCell ref="M574:S574"/>
    <mergeCell ref="M565:S565"/>
    <mergeCell ref="Q393:T395"/>
    <mergeCell ref="Q334:T334"/>
    <mergeCell ref="U335:AB335"/>
    <mergeCell ref="AE86:AK86"/>
    <mergeCell ref="Y158:AC158"/>
    <mergeCell ref="Q337:T338"/>
    <mergeCell ref="U365:AB367"/>
    <mergeCell ref="Q358:T359"/>
    <mergeCell ref="R80:X80"/>
    <mergeCell ref="AO48:AS48"/>
    <mergeCell ref="Y51:AB51"/>
    <mergeCell ref="N73:Q73"/>
    <mergeCell ref="R69:X69"/>
    <mergeCell ref="N83:Q83"/>
    <mergeCell ref="AE84:AK84"/>
    <mergeCell ref="AL70:AR70"/>
    <mergeCell ref="Y78:AB78"/>
    <mergeCell ref="U55:X55"/>
    <mergeCell ref="R73:X73"/>
    <mergeCell ref="AG54:AJ54"/>
    <mergeCell ref="AE82:AK82"/>
    <mergeCell ref="AK55:AN55"/>
    <mergeCell ref="P48:T48"/>
    <mergeCell ref="U48:X48"/>
    <mergeCell ref="M54:O54"/>
    <mergeCell ref="AK48:AN48"/>
    <mergeCell ref="AC77:AD77"/>
    <mergeCell ref="AC71:AD71"/>
    <mergeCell ref="AC75:AD75"/>
    <mergeCell ref="Y55:AB55"/>
    <mergeCell ref="P55:T55"/>
    <mergeCell ref="AL73:AR73"/>
    <mergeCell ref="N79:Q79"/>
    <mergeCell ref="L101:Q101"/>
    <mergeCell ref="Y86:AB86"/>
    <mergeCell ref="N87:Q87"/>
    <mergeCell ref="AE80:AK80"/>
    <mergeCell ref="L60:Q60"/>
    <mergeCell ref="AL84:AR84"/>
    <mergeCell ref="AC54:AF54"/>
    <mergeCell ref="Y74:AD74"/>
    <mergeCell ref="AE77:AK77"/>
    <mergeCell ref="AG356:AL356"/>
    <mergeCell ref="A768:E768"/>
    <mergeCell ref="R88:X88"/>
    <mergeCell ref="F204:M204"/>
    <mergeCell ref="Q336:T336"/>
    <mergeCell ref="L99:Q99"/>
    <mergeCell ref="N86:Q86"/>
    <mergeCell ref="AL86:AR86"/>
    <mergeCell ref="A112:E112"/>
    <mergeCell ref="A109:E109"/>
    <mergeCell ref="A148:E148"/>
    <mergeCell ref="A141:E141"/>
    <mergeCell ref="A113:E113"/>
    <mergeCell ref="A152:E152"/>
    <mergeCell ref="Q339:T340"/>
    <mergeCell ref="F667:L667"/>
    <mergeCell ref="A634:E634"/>
    <mergeCell ref="F311:M311"/>
    <mergeCell ref="AC89:AD89"/>
    <mergeCell ref="A579:E579"/>
    <mergeCell ref="M573:S573"/>
    <mergeCell ref="A581:E581"/>
    <mergeCell ref="F765:L765"/>
    <mergeCell ref="A767:E767"/>
    <mergeCell ref="A764:E764"/>
    <mergeCell ref="L100:Q100"/>
    <mergeCell ref="AL85:AR85"/>
    <mergeCell ref="B80:M80"/>
    <mergeCell ref="Y83:AB83"/>
    <mergeCell ref="B73:M73"/>
    <mergeCell ref="N75:Q75"/>
    <mergeCell ref="AO53:AS53"/>
    <mergeCell ref="U50:X50"/>
    <mergeCell ref="P53:T53"/>
    <mergeCell ref="U53:X53"/>
    <mergeCell ref="M55:O55"/>
    <mergeCell ref="Y73:AD73"/>
    <mergeCell ref="AE78:AK78"/>
    <mergeCell ref="AC76:AD76"/>
    <mergeCell ref="AC50:AF50"/>
    <mergeCell ref="AG50:AJ50"/>
    <mergeCell ref="AC84:AD84"/>
    <mergeCell ref="N80:Q80"/>
    <mergeCell ref="AC81:AD81"/>
    <mergeCell ref="AL81:AR81"/>
    <mergeCell ref="AC78:AD78"/>
    <mergeCell ref="R79:X79"/>
    <mergeCell ref="Y80:AD80"/>
    <mergeCell ref="AL76:AR76"/>
    <mergeCell ref="AO51:AS51"/>
    <mergeCell ref="AO54:AS54"/>
    <mergeCell ref="Y50:AB50"/>
    <mergeCell ref="M50:O50"/>
    <mergeCell ref="R78:X78"/>
    <mergeCell ref="AL78:AR78"/>
    <mergeCell ref="AO55:AS55"/>
    <mergeCell ref="AL82:AR82"/>
    <mergeCell ref="AL83:AR83"/>
    <mergeCell ref="AE70:AK70"/>
    <mergeCell ref="N82:Q82"/>
    <mergeCell ref="AC72:AD72"/>
    <mergeCell ref="AE72:AK72"/>
    <mergeCell ref="AC82:AD82"/>
    <mergeCell ref="Y76:AB76"/>
    <mergeCell ref="R82:X82"/>
    <mergeCell ref="AE75:AK75"/>
    <mergeCell ref="R72:X72"/>
    <mergeCell ref="AL75:AR75"/>
    <mergeCell ref="AL72:AR72"/>
    <mergeCell ref="AL79:AR79"/>
    <mergeCell ref="AL74:AR74"/>
    <mergeCell ref="AL77:AR77"/>
    <mergeCell ref="Y71:AB71"/>
    <mergeCell ref="AE79:AK79"/>
    <mergeCell ref="Y69:AD69"/>
    <mergeCell ref="AE71:AK71"/>
    <mergeCell ref="AE74:AK74"/>
    <mergeCell ref="Y79:AB79"/>
    <mergeCell ref="AE69:AK69"/>
    <mergeCell ref="N76:Q76"/>
    <mergeCell ref="AL80:AR80"/>
    <mergeCell ref="N78:Q78"/>
    <mergeCell ref="Y70:AD70"/>
    <mergeCell ref="N71:Q71"/>
    <mergeCell ref="R75:X75"/>
    <mergeCell ref="F128:M128"/>
    <mergeCell ref="A125:E125"/>
    <mergeCell ref="F133:M133"/>
    <mergeCell ref="F134:M134"/>
    <mergeCell ref="AC85:AD85"/>
    <mergeCell ref="F119:M119"/>
    <mergeCell ref="AC86:AD86"/>
    <mergeCell ref="Y88:AB88"/>
    <mergeCell ref="Y87:AD87"/>
    <mergeCell ref="F100:K100"/>
    <mergeCell ref="F98:K98"/>
    <mergeCell ref="AE89:AK89"/>
    <mergeCell ref="F113:M113"/>
    <mergeCell ref="F132:M132"/>
    <mergeCell ref="F125:M125"/>
    <mergeCell ref="F122:M122"/>
    <mergeCell ref="Y85:AB85"/>
    <mergeCell ref="N85:Q85"/>
    <mergeCell ref="F115:M115"/>
    <mergeCell ref="AD118:AK118"/>
    <mergeCell ref="Y118:AC118"/>
    <mergeCell ref="Y119:AC119"/>
    <mergeCell ref="Y120:AC120"/>
    <mergeCell ref="R85:X85"/>
    <mergeCell ref="Y132:AC132"/>
    <mergeCell ref="F131:M131"/>
    <mergeCell ref="Y81:AB81"/>
    <mergeCell ref="N84:Q84"/>
    <mergeCell ref="Y179:AC179"/>
    <mergeCell ref="AG53:AJ53"/>
    <mergeCell ref="AK53:AN53"/>
    <mergeCell ref="AC55:AF55"/>
    <mergeCell ref="AG55:AJ55"/>
    <mergeCell ref="AC83:AD83"/>
    <mergeCell ref="AL89:AR89"/>
    <mergeCell ref="AC88:AD88"/>
    <mergeCell ref="AL87:AR87"/>
    <mergeCell ref="R86:X86"/>
    <mergeCell ref="AE81:AK81"/>
    <mergeCell ref="R84:X84"/>
    <mergeCell ref="R81:X81"/>
    <mergeCell ref="AE83:AK83"/>
    <mergeCell ref="Y84:AB84"/>
    <mergeCell ref="R60:T60"/>
    <mergeCell ref="Y77:AB77"/>
    <mergeCell ref="AD146:AK146"/>
    <mergeCell ref="AD135:AK135"/>
    <mergeCell ref="Y145:AC145"/>
    <mergeCell ref="AD136:AK136"/>
    <mergeCell ref="AE73:AK73"/>
    <mergeCell ref="AL71:AR71"/>
    <mergeCell ref="AL69:AR69"/>
    <mergeCell ref="Y72:AB72"/>
    <mergeCell ref="AL88:AR88"/>
    <mergeCell ref="AD157:AK157"/>
    <mergeCell ref="F142:M142"/>
    <mergeCell ref="F148:M148"/>
    <mergeCell ref="A128:E128"/>
    <mergeCell ref="A131:E131"/>
    <mergeCell ref="A124:E124"/>
    <mergeCell ref="F124:M124"/>
    <mergeCell ref="A116:E116"/>
    <mergeCell ref="A119:E119"/>
    <mergeCell ref="F149:M149"/>
    <mergeCell ref="A156:E156"/>
    <mergeCell ref="A153:E153"/>
    <mergeCell ref="AD162:AK162"/>
    <mergeCell ref="Y169:AC169"/>
    <mergeCell ref="A132:E132"/>
    <mergeCell ref="A162:E162"/>
    <mergeCell ref="A150:E150"/>
    <mergeCell ref="A154:E154"/>
    <mergeCell ref="AD164:AK164"/>
    <mergeCell ref="AD165:AK165"/>
    <mergeCell ref="F167:M167"/>
    <mergeCell ref="F156:M156"/>
    <mergeCell ref="F154:M154"/>
    <mergeCell ref="F151:M151"/>
    <mergeCell ref="F140:M140"/>
    <mergeCell ref="A126:E126"/>
    <mergeCell ref="A114:E114"/>
    <mergeCell ref="A118:E118"/>
    <mergeCell ref="F118:M118"/>
    <mergeCell ref="F138:M138"/>
    <mergeCell ref="F117:M117"/>
    <mergeCell ref="Y154:AC154"/>
    <mergeCell ref="Y155:AC155"/>
    <mergeCell ref="AD147:AK147"/>
    <mergeCell ref="AD150:AK150"/>
    <mergeCell ref="AD151:AK151"/>
    <mergeCell ref="AD152:AK152"/>
    <mergeCell ref="AD139:AK139"/>
    <mergeCell ref="AD142:AK142"/>
    <mergeCell ref="AD149:AK149"/>
    <mergeCell ref="AD156:AK156"/>
    <mergeCell ref="A142:E142"/>
    <mergeCell ref="Y133:AC133"/>
    <mergeCell ref="F191:M191"/>
    <mergeCell ref="A198:E198"/>
    <mergeCell ref="F161:M161"/>
    <mergeCell ref="F157:M157"/>
    <mergeCell ref="A168:E168"/>
    <mergeCell ref="A163:E163"/>
    <mergeCell ref="F163:M163"/>
    <mergeCell ref="A187:E187"/>
    <mergeCell ref="A181:E181"/>
    <mergeCell ref="A203:E203"/>
    <mergeCell ref="A166:E166"/>
    <mergeCell ref="F205:M205"/>
    <mergeCell ref="F159:M159"/>
    <mergeCell ref="F199:M199"/>
    <mergeCell ref="F164:M164"/>
    <mergeCell ref="A182:E182"/>
    <mergeCell ref="F166:M166"/>
    <mergeCell ref="F202:M202"/>
    <mergeCell ref="A204:E204"/>
    <mergeCell ref="A164:E164"/>
    <mergeCell ref="F173:M173"/>
    <mergeCell ref="F181:M181"/>
    <mergeCell ref="A180:E180"/>
    <mergeCell ref="F180:M180"/>
    <mergeCell ref="F160:M160"/>
    <mergeCell ref="F158:M158"/>
    <mergeCell ref="A271:E271"/>
    <mergeCell ref="A209:E209"/>
    <mergeCell ref="A213:E213"/>
    <mergeCell ref="A240:E240"/>
    <mergeCell ref="F240:M240"/>
    <mergeCell ref="F262:M262"/>
    <mergeCell ref="F239:M239"/>
    <mergeCell ref="D174:E174"/>
    <mergeCell ref="F227:M227"/>
    <mergeCell ref="A206:E206"/>
    <mergeCell ref="F261:M261"/>
    <mergeCell ref="A263:E263"/>
    <mergeCell ref="F263:M263"/>
    <mergeCell ref="F256:M256"/>
    <mergeCell ref="F193:M193"/>
    <mergeCell ref="A225:E225"/>
    <mergeCell ref="F184:M184"/>
    <mergeCell ref="F254:M254"/>
    <mergeCell ref="A253:E253"/>
    <mergeCell ref="F223:M223"/>
    <mergeCell ref="A218:E218"/>
    <mergeCell ref="F218:M218"/>
    <mergeCell ref="F222:M222"/>
    <mergeCell ref="A208:E208"/>
    <mergeCell ref="F200:M200"/>
    <mergeCell ref="F192:M192"/>
    <mergeCell ref="F185:M185"/>
    <mergeCell ref="F174:M174"/>
    <mergeCell ref="A234:E234"/>
    <mergeCell ref="F234:M234"/>
    <mergeCell ref="A189:E189"/>
    <mergeCell ref="A185:E185"/>
    <mergeCell ref="A442:A444"/>
    <mergeCell ref="Y171:AC171"/>
    <mergeCell ref="F183:M183"/>
    <mergeCell ref="A227:E227"/>
    <mergeCell ref="A272:E272"/>
    <mergeCell ref="F250:M250"/>
    <mergeCell ref="F248:M248"/>
    <mergeCell ref="A238:E238"/>
    <mergeCell ref="F238:M238"/>
    <mergeCell ref="A241:E241"/>
    <mergeCell ref="F252:M252"/>
    <mergeCell ref="F216:M216"/>
    <mergeCell ref="A201:E201"/>
    <mergeCell ref="A228:E228"/>
    <mergeCell ref="F229:M229"/>
    <mergeCell ref="F232:M232"/>
    <mergeCell ref="F213:M213"/>
    <mergeCell ref="A184:E184"/>
    <mergeCell ref="A235:E235"/>
    <mergeCell ref="A216:E216"/>
    <mergeCell ref="F215:M215"/>
    <mergeCell ref="Y200:AC200"/>
    <mergeCell ref="Y201:AC201"/>
    <mergeCell ref="Y172:AC172"/>
    <mergeCell ref="F186:M186"/>
    <mergeCell ref="Y248:AC248"/>
    <mergeCell ref="A186:E186"/>
    <mergeCell ref="F236:M236"/>
    <mergeCell ref="A229:E229"/>
    <mergeCell ref="F207:M207"/>
    <mergeCell ref="F243:M243"/>
    <mergeCell ref="A244:E244"/>
    <mergeCell ref="F313:M313"/>
    <mergeCell ref="F312:M312"/>
    <mergeCell ref="F302:M302"/>
    <mergeCell ref="F301:M301"/>
    <mergeCell ref="F305:M305"/>
    <mergeCell ref="A236:E236"/>
    <mergeCell ref="A289:E289"/>
    <mergeCell ref="A258:E258"/>
    <mergeCell ref="F258:M258"/>
    <mergeCell ref="F241:M241"/>
    <mergeCell ref="A284:E284"/>
    <mergeCell ref="F284:M284"/>
    <mergeCell ref="A246:E246"/>
    <mergeCell ref="M490:S490"/>
    <mergeCell ref="F271:M271"/>
    <mergeCell ref="A279:E279"/>
    <mergeCell ref="F279:M279"/>
    <mergeCell ref="A252:E252"/>
    <mergeCell ref="F255:M255"/>
    <mergeCell ref="A337:A338"/>
    <mergeCell ref="A287:E287"/>
    <mergeCell ref="A283:E283"/>
    <mergeCell ref="F283:M283"/>
    <mergeCell ref="F272:M272"/>
    <mergeCell ref="A250:E250"/>
    <mergeCell ref="F278:M278"/>
    <mergeCell ref="A333:E333"/>
    <mergeCell ref="F333:M333"/>
    <mergeCell ref="F484:L484"/>
    <mergeCell ref="F490:L490"/>
    <mergeCell ref="A378:A379"/>
    <mergeCell ref="Q414:T415"/>
    <mergeCell ref="AF625:AL625"/>
    <mergeCell ref="A372:A374"/>
    <mergeCell ref="F289:M289"/>
    <mergeCell ref="A495:E495"/>
    <mergeCell ref="F492:L492"/>
    <mergeCell ref="A490:E490"/>
    <mergeCell ref="A492:E492"/>
    <mergeCell ref="F494:L494"/>
    <mergeCell ref="A506:E506"/>
    <mergeCell ref="A526:E526"/>
    <mergeCell ref="M525:S525"/>
    <mergeCell ref="F554:L554"/>
    <mergeCell ref="M547:S547"/>
    <mergeCell ref="M503:S503"/>
    <mergeCell ref="M505:S505"/>
    <mergeCell ref="A504:E504"/>
    <mergeCell ref="A546:E546"/>
    <mergeCell ref="M517:S517"/>
    <mergeCell ref="F542:L542"/>
    <mergeCell ref="F535:L535"/>
    <mergeCell ref="A507:E507"/>
    <mergeCell ref="A508:E508"/>
    <mergeCell ref="M533:S533"/>
    <mergeCell ref="M530:S530"/>
    <mergeCell ref="M511:S511"/>
    <mergeCell ref="M522:S522"/>
    <mergeCell ref="A541:E541"/>
    <mergeCell ref="F544:L544"/>
    <mergeCell ref="F517:L517"/>
    <mergeCell ref="M535:S535"/>
    <mergeCell ref="M531:S531"/>
    <mergeCell ref="A503:E503"/>
    <mergeCell ref="W816:AB816"/>
    <mergeCell ref="R821:V821"/>
    <mergeCell ref="W821:AB821"/>
    <mergeCell ref="F523:L523"/>
    <mergeCell ref="F543:L543"/>
    <mergeCell ref="A585:E585"/>
    <mergeCell ref="F755:L755"/>
    <mergeCell ref="A773:E773"/>
    <mergeCell ref="A774:E774"/>
    <mergeCell ref="A775:E775"/>
    <mergeCell ref="F777:L777"/>
    <mergeCell ref="F778:L778"/>
    <mergeCell ref="F779:L779"/>
    <mergeCell ref="F781:L781"/>
    <mergeCell ref="M580:S580"/>
    <mergeCell ref="F618:L618"/>
    <mergeCell ref="F581:L581"/>
    <mergeCell ref="F782:L782"/>
    <mergeCell ref="A776:E776"/>
    <mergeCell ref="F767:L767"/>
    <mergeCell ref="A769:E769"/>
    <mergeCell ref="F790:L790"/>
    <mergeCell ref="F791:L791"/>
    <mergeCell ref="A770:E770"/>
    <mergeCell ref="A616:E616"/>
    <mergeCell ref="A599:E599"/>
    <mergeCell ref="F793:L793"/>
    <mergeCell ref="F794:L794"/>
    <mergeCell ref="F795:L795"/>
    <mergeCell ref="F796:L796"/>
    <mergeCell ref="F797:L797"/>
    <mergeCell ref="F798:L798"/>
    <mergeCell ref="AA853:AF853"/>
    <mergeCell ref="F756:L756"/>
    <mergeCell ref="F663:L663"/>
    <mergeCell ref="A820:G820"/>
    <mergeCell ref="C909:P909"/>
    <mergeCell ref="Q909:X909"/>
    <mergeCell ref="A907:B907"/>
    <mergeCell ref="C905:P905"/>
    <mergeCell ref="Y625:AE625"/>
    <mergeCell ref="M595:S595"/>
    <mergeCell ref="M596:S596"/>
    <mergeCell ref="F631:L631"/>
    <mergeCell ref="F594:L594"/>
    <mergeCell ref="F591:L591"/>
    <mergeCell ref="R812:V812"/>
    <mergeCell ref="Y621:AE621"/>
    <mergeCell ref="F742:L742"/>
    <mergeCell ref="F727:L727"/>
    <mergeCell ref="A748:E748"/>
    <mergeCell ref="O875:T875"/>
    <mergeCell ref="U880:Z880"/>
    <mergeCell ref="Y630:AE630"/>
    <mergeCell ref="Y632:AE632"/>
    <mergeCell ref="A791:E791"/>
    <mergeCell ref="F776:L776"/>
    <mergeCell ref="A787:E787"/>
    <mergeCell ref="A788:E788"/>
    <mergeCell ref="A821:G821"/>
    <mergeCell ref="H809:M809"/>
    <mergeCell ref="H808:M808"/>
    <mergeCell ref="F747:L747"/>
    <mergeCell ref="H821:M821"/>
    <mergeCell ref="W809:AB809"/>
    <mergeCell ref="AF637:AL637"/>
    <mergeCell ref="Y636:AE636"/>
    <mergeCell ref="Y637:AE637"/>
    <mergeCell ref="F712:L712"/>
    <mergeCell ref="A819:G819"/>
    <mergeCell ref="AF639:AL639"/>
    <mergeCell ref="A812:G812"/>
    <mergeCell ref="AI821:AM821"/>
    <mergeCell ref="AG817:AH817"/>
    <mergeCell ref="H822:M822"/>
    <mergeCell ref="AG814:AH814"/>
    <mergeCell ref="AG813:AH813"/>
    <mergeCell ref="F786:L786"/>
    <mergeCell ref="F787:L787"/>
    <mergeCell ref="F788:L788"/>
    <mergeCell ref="A771:E771"/>
    <mergeCell ref="A772:E772"/>
    <mergeCell ref="A779:E779"/>
    <mergeCell ref="A780:E780"/>
    <mergeCell ref="A796:E796"/>
    <mergeCell ref="F654:L654"/>
    <mergeCell ref="F792:L792"/>
    <mergeCell ref="F801:L801"/>
    <mergeCell ref="A797:E797"/>
    <mergeCell ref="A778:E778"/>
    <mergeCell ref="F800:L800"/>
    <mergeCell ref="F802:L802"/>
    <mergeCell ref="F661:L661"/>
    <mergeCell ref="F656:L656"/>
    <mergeCell ref="W815:AB815"/>
    <mergeCell ref="R810:V810"/>
    <mergeCell ref="AC320:AH320"/>
    <mergeCell ref="Q457:T457"/>
    <mergeCell ref="Q451:T452"/>
    <mergeCell ref="A653:E653"/>
    <mergeCell ref="F630:L630"/>
    <mergeCell ref="A631:E631"/>
    <mergeCell ref="Q448:T448"/>
    <mergeCell ref="A578:E578"/>
    <mergeCell ref="M605:S605"/>
    <mergeCell ref="F593:L593"/>
    <mergeCell ref="Y638:AE638"/>
    <mergeCell ref="Q913:X913"/>
    <mergeCell ref="A910:B910"/>
    <mergeCell ref="C910:P910"/>
    <mergeCell ref="Q912:X912"/>
    <mergeCell ref="O876:T876"/>
    <mergeCell ref="U875:Z875"/>
    <mergeCell ref="A622:E622"/>
    <mergeCell ref="F622:L622"/>
    <mergeCell ref="A623:E623"/>
    <mergeCell ref="A658:E658"/>
    <mergeCell ref="A500:E500"/>
    <mergeCell ref="F498:L498"/>
    <mergeCell ref="B321:D321"/>
    <mergeCell ref="A488:E488"/>
    <mergeCell ref="Y545:AC545"/>
    <mergeCell ref="A553:E553"/>
    <mergeCell ref="M544:S544"/>
    <mergeCell ref="A496:E496"/>
    <mergeCell ref="A551:E551"/>
    <mergeCell ref="A810:G810"/>
    <mergeCell ref="F664:L664"/>
    <mergeCell ref="R817:V817"/>
    <mergeCell ref="Q442:T444"/>
    <mergeCell ref="A640:E640"/>
    <mergeCell ref="A712:E712"/>
    <mergeCell ref="F643:L643"/>
    <mergeCell ref="F686:L686"/>
    <mergeCell ref="A687:E687"/>
    <mergeCell ref="F710:L710"/>
    <mergeCell ref="A643:E643"/>
    <mergeCell ref="H813:M813"/>
    <mergeCell ref="H812:M812"/>
    <mergeCell ref="H998:N999"/>
    <mergeCell ref="V1011:W1011"/>
    <mergeCell ref="O931:O934"/>
    <mergeCell ref="O822:Q822"/>
    <mergeCell ref="O1014:U1014"/>
    <mergeCell ref="H1031:N1031"/>
    <mergeCell ref="O1012:U1012"/>
    <mergeCell ref="O1023:U1023"/>
    <mergeCell ref="O1024:U1024"/>
    <mergeCell ref="O1029:U1029"/>
    <mergeCell ref="A568:E568"/>
    <mergeCell ref="A598:E598"/>
    <mergeCell ref="A822:G822"/>
    <mergeCell ref="A781:E781"/>
    <mergeCell ref="U885:Z885"/>
    <mergeCell ref="F761:L762"/>
    <mergeCell ref="Q466:T467"/>
    <mergeCell ref="U459:AB459"/>
    <mergeCell ref="H816:M816"/>
    <mergeCell ref="F502:L502"/>
    <mergeCell ref="M549:S549"/>
    <mergeCell ref="E325:J325"/>
    <mergeCell ref="AF624:AL624"/>
    <mergeCell ref="H1092:N1092"/>
    <mergeCell ref="A566:E566"/>
    <mergeCell ref="M593:S593"/>
    <mergeCell ref="F569:L569"/>
    <mergeCell ref="M569:S569"/>
    <mergeCell ref="A589:E589"/>
    <mergeCell ref="A559:E559"/>
    <mergeCell ref="M578:S578"/>
    <mergeCell ref="F578:L578"/>
    <mergeCell ref="M590:S590"/>
    <mergeCell ref="F570:L570"/>
    <mergeCell ref="F613:L613"/>
    <mergeCell ref="A547:E547"/>
    <mergeCell ref="W810:AB810"/>
    <mergeCell ref="AA879:AF879"/>
    <mergeCell ref="V1026:W1026"/>
    <mergeCell ref="F495:L495"/>
    <mergeCell ref="M499:S499"/>
    <mergeCell ref="A520:E520"/>
    <mergeCell ref="F514:L514"/>
    <mergeCell ref="A524:E524"/>
    <mergeCell ref="A561:E561"/>
    <mergeCell ref="F564:L564"/>
    <mergeCell ref="A750:E750"/>
    <mergeCell ref="U861:Z861"/>
    <mergeCell ref="A736:E736"/>
    <mergeCell ref="AG820:AH820"/>
    <mergeCell ref="A501:E501"/>
    <mergeCell ref="A534:E534"/>
    <mergeCell ref="A518:E518"/>
    <mergeCell ref="H807:M807"/>
    <mergeCell ref="F530:L530"/>
    <mergeCell ref="A531:E531"/>
    <mergeCell ref="M523:S523"/>
    <mergeCell ref="A512:E512"/>
    <mergeCell ref="A644:E644"/>
    <mergeCell ref="A649:E649"/>
    <mergeCell ref="A650:E650"/>
    <mergeCell ref="A654:E654"/>
    <mergeCell ref="F634:L634"/>
    <mergeCell ref="A594:E594"/>
    <mergeCell ref="F520:L520"/>
    <mergeCell ref="F510:L510"/>
    <mergeCell ref="A575:E575"/>
    <mergeCell ref="A582:E582"/>
    <mergeCell ref="A509:E509"/>
    <mergeCell ref="A564:E564"/>
    <mergeCell ref="A633:E633"/>
    <mergeCell ref="F658:L658"/>
    <mergeCell ref="F552:L552"/>
    <mergeCell ref="M554:S554"/>
    <mergeCell ref="M602:S602"/>
    <mergeCell ref="F611:L611"/>
    <mergeCell ref="A624:E624"/>
    <mergeCell ref="F769:L769"/>
    <mergeCell ref="F770:L770"/>
    <mergeCell ref="A510:E510"/>
    <mergeCell ref="F704:L704"/>
    <mergeCell ref="A694:E694"/>
    <mergeCell ref="F694:L694"/>
    <mergeCell ref="A686:E686"/>
    <mergeCell ref="A674:E674"/>
    <mergeCell ref="M568:S568"/>
    <mergeCell ref="A536:E536"/>
    <mergeCell ref="F607:L607"/>
    <mergeCell ref="F665:L665"/>
    <mergeCell ref="A562:E562"/>
    <mergeCell ref="A563:E563"/>
    <mergeCell ref="A558:E558"/>
    <mergeCell ref="A556:E556"/>
    <mergeCell ref="F556:L556"/>
    <mergeCell ref="M556:S556"/>
    <mergeCell ref="M563:S563"/>
    <mergeCell ref="A532:E532"/>
    <mergeCell ref="F799:L799"/>
    <mergeCell ref="F696:L696"/>
    <mergeCell ref="F697:L697"/>
    <mergeCell ref="A738:E738"/>
    <mergeCell ref="F575:L575"/>
    <mergeCell ref="A656:E656"/>
    <mergeCell ref="F726:L726"/>
    <mergeCell ref="F730:L730"/>
    <mergeCell ref="A727:E727"/>
    <mergeCell ref="A704:E704"/>
    <mergeCell ref="A588:E588"/>
    <mergeCell ref="F588:L588"/>
    <mergeCell ref="F592:L592"/>
    <mergeCell ref="A638:E638"/>
    <mergeCell ref="F558:L558"/>
    <mergeCell ref="M551:S551"/>
    <mergeCell ref="F620:L620"/>
    <mergeCell ref="A792:E792"/>
    <mergeCell ref="A793:E793"/>
    <mergeCell ref="A794:E794"/>
    <mergeCell ref="R820:V820"/>
    <mergeCell ref="A572:E572"/>
    <mergeCell ref="F572:L572"/>
    <mergeCell ref="F583:L583"/>
    <mergeCell ref="M583:S583"/>
    <mergeCell ref="F590:L590"/>
    <mergeCell ref="A587:E587"/>
    <mergeCell ref="F546:L546"/>
    <mergeCell ref="F541:L541"/>
    <mergeCell ref="F536:L536"/>
    <mergeCell ref="M542:S542"/>
    <mergeCell ref="M543:S543"/>
    <mergeCell ref="A544:E544"/>
    <mergeCell ref="A538:E538"/>
    <mergeCell ref="A543:E543"/>
    <mergeCell ref="A550:E550"/>
    <mergeCell ref="F551:L551"/>
    <mergeCell ref="F738:L738"/>
    <mergeCell ref="A723:E723"/>
    <mergeCell ref="F723:L723"/>
    <mergeCell ref="A813:G813"/>
    <mergeCell ref="F714:L714"/>
    <mergeCell ref="F733:L733"/>
    <mergeCell ref="A740:E740"/>
    <mergeCell ref="F740:L740"/>
    <mergeCell ref="A726:E726"/>
    <mergeCell ref="A729:E729"/>
    <mergeCell ref="M540:S540"/>
    <mergeCell ref="A619:E619"/>
    <mergeCell ref="A573:E573"/>
    <mergeCell ref="A560:E560"/>
    <mergeCell ref="O820:Q820"/>
    <mergeCell ref="W820:AB820"/>
    <mergeCell ref="A652:E652"/>
    <mergeCell ref="F748:L748"/>
    <mergeCell ref="A749:E749"/>
    <mergeCell ref="A685:E685"/>
    <mergeCell ref="F685:L685"/>
    <mergeCell ref="F753:L753"/>
    <mergeCell ref="F668:L668"/>
    <mergeCell ref="F684:L684"/>
    <mergeCell ref="M557:S557"/>
    <mergeCell ref="F553:L553"/>
    <mergeCell ref="F642:L642"/>
    <mergeCell ref="F644:L644"/>
    <mergeCell ref="F615:L615"/>
    <mergeCell ref="A626:E626"/>
    <mergeCell ref="A627:E627"/>
    <mergeCell ref="F722:L722"/>
    <mergeCell ref="F566:L566"/>
    <mergeCell ref="M566:S566"/>
    <mergeCell ref="A571:E571"/>
    <mergeCell ref="W808:AB808"/>
    <mergeCell ref="A689:E689"/>
    <mergeCell ref="A811:G811"/>
    <mergeCell ref="W814:AB814"/>
    <mergeCell ref="A702:E702"/>
    <mergeCell ref="T621:X621"/>
    <mergeCell ref="A610:E610"/>
    <mergeCell ref="Y679:AE679"/>
    <mergeCell ref="T680:X680"/>
    <mergeCell ref="W813:AB813"/>
    <mergeCell ref="W818:AB818"/>
    <mergeCell ref="Y680:AE680"/>
    <mergeCell ref="F614:L614"/>
    <mergeCell ref="M508:S508"/>
    <mergeCell ref="A497:E497"/>
    <mergeCell ref="A676:E676"/>
    <mergeCell ref="F676:L676"/>
    <mergeCell ref="A677:E677"/>
    <mergeCell ref="A632:E632"/>
    <mergeCell ref="W817:AB817"/>
    <mergeCell ref="A613:E613"/>
    <mergeCell ref="A548:E548"/>
    <mergeCell ref="M570:S570"/>
    <mergeCell ref="M536:S536"/>
    <mergeCell ref="F571:L571"/>
    <mergeCell ref="A584:E584"/>
    <mergeCell ref="F584:L584"/>
    <mergeCell ref="F504:L504"/>
    <mergeCell ref="A552:E552"/>
    <mergeCell ref="F605:L605"/>
    <mergeCell ref="F606:L606"/>
    <mergeCell ref="F699:L699"/>
    <mergeCell ref="A700:E700"/>
    <mergeCell ref="A703:E703"/>
    <mergeCell ref="A620:E620"/>
    <mergeCell ref="M586:S586"/>
    <mergeCell ref="M591:S591"/>
    <mergeCell ref="A592:E592"/>
    <mergeCell ref="Y540:AC540"/>
    <mergeCell ref="F771:L771"/>
    <mergeCell ref="A761:E761"/>
    <mergeCell ref="R813:V813"/>
    <mergeCell ref="F511:L511"/>
    <mergeCell ref="A567:E567"/>
    <mergeCell ref="Y633:AE633"/>
    <mergeCell ref="M582:S582"/>
    <mergeCell ref="Y531:AC531"/>
    <mergeCell ref="AD531:AK531"/>
    <mergeCell ref="F659:L659"/>
    <mergeCell ref="F660:L660"/>
    <mergeCell ref="F587:L587"/>
    <mergeCell ref="F518:L518"/>
    <mergeCell ref="F635:L635"/>
    <mergeCell ref="A421:A423"/>
    <mergeCell ref="A436:A438"/>
    <mergeCell ref="A431:A432"/>
    <mergeCell ref="A615:E615"/>
    <mergeCell ref="A642:E642"/>
    <mergeCell ref="A473:A474"/>
    <mergeCell ref="A487:E487"/>
    <mergeCell ref="A502:E502"/>
    <mergeCell ref="F512:L512"/>
    <mergeCell ref="M512:S512"/>
    <mergeCell ref="M507:S507"/>
    <mergeCell ref="M534:S534"/>
    <mergeCell ref="M526:S526"/>
    <mergeCell ref="A529:E529"/>
    <mergeCell ref="A491:E491"/>
    <mergeCell ref="F531:L531"/>
    <mergeCell ref="A483:E483"/>
    <mergeCell ref="Q421:T423"/>
    <mergeCell ref="U475:AB475"/>
    <mergeCell ref="F652:L652"/>
    <mergeCell ref="AF633:AL633"/>
    <mergeCell ref="AF629:AL629"/>
    <mergeCell ref="F619:L619"/>
    <mergeCell ref="AI813:AM813"/>
    <mergeCell ref="AI817:AM817"/>
    <mergeCell ref="A595:E595"/>
    <mergeCell ref="A583:E583"/>
    <mergeCell ref="A614:E614"/>
    <mergeCell ref="A549:E549"/>
    <mergeCell ref="A672:E672"/>
    <mergeCell ref="F729:L729"/>
    <mergeCell ref="F789:L789"/>
    <mergeCell ref="A602:E602"/>
    <mergeCell ref="A580:E580"/>
    <mergeCell ref="A540:E540"/>
    <mergeCell ref="A554:E554"/>
    <mergeCell ref="A574:E574"/>
    <mergeCell ref="A591:E591"/>
    <mergeCell ref="A596:E596"/>
    <mergeCell ref="A590:E590"/>
    <mergeCell ref="X807:AB807"/>
    <mergeCell ref="M575:S575"/>
    <mergeCell ref="AI810:AM810"/>
    <mergeCell ref="F750:L750"/>
    <mergeCell ref="F623:L623"/>
    <mergeCell ref="Y620:AE620"/>
    <mergeCell ref="F621:L621"/>
    <mergeCell ref="F547:L547"/>
    <mergeCell ref="F669:L669"/>
    <mergeCell ref="M584:S584"/>
    <mergeCell ref="F598:L598"/>
    <mergeCell ref="F582:L582"/>
    <mergeCell ref="F576:L576"/>
    <mergeCell ref="F567:L567"/>
    <mergeCell ref="F757:L757"/>
    <mergeCell ref="AG855:AL855"/>
    <mergeCell ref="AG859:AL859"/>
    <mergeCell ref="Q463:T463"/>
    <mergeCell ref="Q464:T464"/>
    <mergeCell ref="AG876:AL876"/>
    <mergeCell ref="O877:T877"/>
    <mergeCell ref="F521:L521"/>
    <mergeCell ref="M521:S521"/>
    <mergeCell ref="F752:L752"/>
    <mergeCell ref="M514:S514"/>
    <mergeCell ref="F526:L526"/>
    <mergeCell ref="AA866:AF866"/>
    <mergeCell ref="AA854:AF854"/>
    <mergeCell ref="F604:L604"/>
    <mergeCell ref="F633:L633"/>
    <mergeCell ref="F666:L666"/>
    <mergeCell ref="F561:L561"/>
    <mergeCell ref="M561:S561"/>
    <mergeCell ref="M558:S558"/>
    <mergeCell ref="F586:L586"/>
    <mergeCell ref="F670:L670"/>
    <mergeCell ref="F671:L671"/>
    <mergeCell ref="F516:L516"/>
    <mergeCell ref="F579:L579"/>
    <mergeCell ref="F627:L627"/>
    <mergeCell ref="M552:S552"/>
    <mergeCell ref="AI820:AM820"/>
    <mergeCell ref="AD523:AK523"/>
    <mergeCell ref="F522:L522"/>
    <mergeCell ref="M529:S529"/>
    <mergeCell ref="F527:L527"/>
    <mergeCell ref="AA865:AF865"/>
    <mergeCell ref="F294:M294"/>
    <mergeCell ref="F295:M295"/>
    <mergeCell ref="N270:P270"/>
    <mergeCell ref="F260:M260"/>
    <mergeCell ref="A288:E288"/>
    <mergeCell ref="F246:M246"/>
    <mergeCell ref="M491:S491"/>
    <mergeCell ref="A489:E489"/>
    <mergeCell ref="F489:L489"/>
    <mergeCell ref="M515:S515"/>
    <mergeCell ref="Y530:AC530"/>
    <mergeCell ref="AD530:AK530"/>
    <mergeCell ref="A342:A344"/>
    <mergeCell ref="AI327:AN327"/>
    <mergeCell ref="M494:S494"/>
    <mergeCell ref="A403:A405"/>
    <mergeCell ref="Y251:AC251"/>
    <mergeCell ref="AD251:AK251"/>
    <mergeCell ref="Q320:V320"/>
    <mergeCell ref="W319:AB319"/>
    <mergeCell ref="E322:J322"/>
    <mergeCell ref="M520:S520"/>
    <mergeCell ref="U471:AB471"/>
    <mergeCell ref="U468:AB469"/>
    <mergeCell ref="Q406:T408"/>
    <mergeCell ref="Y250:AC250"/>
    <mergeCell ref="Q439:T441"/>
    <mergeCell ref="M495:S495"/>
    <mergeCell ref="Y529:AC529"/>
    <mergeCell ref="A528:E528"/>
    <mergeCell ref="Q475:T475"/>
    <mergeCell ref="F499:L499"/>
    <mergeCell ref="U358:AB359"/>
    <mergeCell ref="U386:AB387"/>
    <mergeCell ref="U439:AB441"/>
    <mergeCell ref="U403:AB405"/>
    <mergeCell ref="Q434:T435"/>
    <mergeCell ref="F565:L565"/>
    <mergeCell ref="F568:L568"/>
    <mergeCell ref="F601:L601"/>
    <mergeCell ref="F577:L577"/>
    <mergeCell ref="F509:L509"/>
    <mergeCell ref="M516:S516"/>
    <mergeCell ref="F534:L534"/>
    <mergeCell ref="M538:S538"/>
    <mergeCell ref="A451:A452"/>
    <mergeCell ref="U337:AB338"/>
    <mergeCell ref="A384:A385"/>
    <mergeCell ref="Q396:T399"/>
    <mergeCell ref="Q362:T364"/>
    <mergeCell ref="M484:S484"/>
    <mergeCell ref="F596:L596"/>
    <mergeCell ref="F589:L589"/>
    <mergeCell ref="M589:S589"/>
    <mergeCell ref="M594:S594"/>
    <mergeCell ref="A368:A370"/>
    <mergeCell ref="A393:A395"/>
    <mergeCell ref="U427:AB428"/>
    <mergeCell ref="A530:E530"/>
    <mergeCell ref="A511:E511"/>
    <mergeCell ref="Q459:T459"/>
    <mergeCell ref="M576:S576"/>
    <mergeCell ref="F563:L563"/>
    <mergeCell ref="M546:S546"/>
    <mergeCell ref="F187:M187"/>
    <mergeCell ref="AC353:AE353"/>
    <mergeCell ref="AD351:AF351"/>
    <mergeCell ref="A345:A349"/>
    <mergeCell ref="A434:A435"/>
    <mergeCell ref="A406:A408"/>
    <mergeCell ref="AD158:AK158"/>
    <mergeCell ref="A380:A383"/>
    <mergeCell ref="F288:M288"/>
    <mergeCell ref="A259:E259"/>
    <mergeCell ref="F259:M259"/>
    <mergeCell ref="A256:E256"/>
    <mergeCell ref="A273:E273"/>
    <mergeCell ref="A255:E255"/>
    <mergeCell ref="A261:E261"/>
    <mergeCell ref="F169:M169"/>
    <mergeCell ref="F194:M194"/>
    <mergeCell ref="A160:E160"/>
    <mergeCell ref="F206:M206"/>
    <mergeCell ref="A211:E211"/>
    <mergeCell ref="A257:E257"/>
    <mergeCell ref="F257:M257"/>
    <mergeCell ref="F217:M217"/>
    <mergeCell ref="A217:E217"/>
    <mergeCell ref="F182:M182"/>
    <mergeCell ref="A183:E183"/>
    <mergeCell ref="A339:A340"/>
    <mergeCell ref="F308:M308"/>
    <mergeCell ref="F309:M309"/>
    <mergeCell ref="A158:E158"/>
    <mergeCell ref="F291:M291"/>
    <mergeCell ref="Y245:AC245"/>
    <mergeCell ref="Y108:AC108"/>
    <mergeCell ref="A133:E133"/>
    <mergeCell ref="A99:E99"/>
    <mergeCell ref="F144:M144"/>
    <mergeCell ref="A88:A89"/>
    <mergeCell ref="A231:E231"/>
    <mergeCell ref="F231:M231"/>
    <mergeCell ref="F121:M121"/>
    <mergeCell ref="A159:E159"/>
    <mergeCell ref="A205:E205"/>
    <mergeCell ref="A219:E219"/>
    <mergeCell ref="A169:E169"/>
    <mergeCell ref="A149:E149"/>
    <mergeCell ref="F172:M172"/>
    <mergeCell ref="F165:M165"/>
    <mergeCell ref="A145:E145"/>
    <mergeCell ref="A226:E226"/>
    <mergeCell ref="F226:M226"/>
    <mergeCell ref="A215:E215"/>
    <mergeCell ref="F201:M201"/>
    <mergeCell ref="A170:E170"/>
    <mergeCell ref="F221:M221"/>
    <mergeCell ref="F210:M210"/>
    <mergeCell ref="A220:E220"/>
    <mergeCell ref="A121:E121"/>
    <mergeCell ref="F126:M126"/>
    <mergeCell ref="A120:E120"/>
    <mergeCell ref="A221:E221"/>
    <mergeCell ref="A223:E223"/>
    <mergeCell ref="A190:E190"/>
    <mergeCell ref="F190:M190"/>
    <mergeCell ref="F141:M141"/>
    <mergeCell ref="A110:E110"/>
    <mergeCell ref="B87:M87"/>
    <mergeCell ref="A214:E214"/>
    <mergeCell ref="F214:M214"/>
    <mergeCell ref="A199:E199"/>
    <mergeCell ref="AD153:AK153"/>
    <mergeCell ref="AC79:AD79"/>
    <mergeCell ref="R87:X87"/>
    <mergeCell ref="AD155:AK155"/>
    <mergeCell ref="Y109:AC109"/>
    <mergeCell ref="U51:X51"/>
    <mergeCell ref="AE88:AK88"/>
    <mergeCell ref="Y89:AB89"/>
    <mergeCell ref="R89:X89"/>
    <mergeCell ref="A136:E136"/>
    <mergeCell ref="F136:M136"/>
    <mergeCell ref="F107:M107"/>
    <mergeCell ref="A161:E161"/>
    <mergeCell ref="N110:O110"/>
    <mergeCell ref="A127:E127"/>
    <mergeCell ref="A117:E117"/>
    <mergeCell ref="F146:M146"/>
    <mergeCell ref="F137:M137"/>
    <mergeCell ref="A137:E137"/>
    <mergeCell ref="A157:E157"/>
    <mergeCell ref="A115:E115"/>
    <mergeCell ref="A130:E130"/>
    <mergeCell ref="AE85:AK85"/>
    <mergeCell ref="AE87:AK87"/>
    <mergeCell ref="N89:Q89"/>
    <mergeCell ref="F114:M114"/>
    <mergeCell ref="F147:M147"/>
    <mergeCell ref="P49:T49"/>
    <mergeCell ref="R61:T62"/>
    <mergeCell ref="A108:E108"/>
    <mergeCell ref="Y115:AC115"/>
    <mergeCell ref="AD116:AK116"/>
    <mergeCell ref="Y150:AC150"/>
    <mergeCell ref="AD117:AK117"/>
    <mergeCell ref="P46:T46"/>
    <mergeCell ref="L63:Q63"/>
    <mergeCell ref="A71:A72"/>
    <mergeCell ref="AC53:AF53"/>
    <mergeCell ref="AD113:AK113"/>
    <mergeCell ref="AD114:AK114"/>
    <mergeCell ref="Y131:AC131"/>
    <mergeCell ref="A81:A83"/>
    <mergeCell ref="AD124:AK124"/>
    <mergeCell ref="A135:E135"/>
    <mergeCell ref="F135:M135"/>
    <mergeCell ref="A143:E143"/>
    <mergeCell ref="A146:E146"/>
    <mergeCell ref="A139:E139"/>
    <mergeCell ref="A111:E111"/>
    <mergeCell ref="F129:M129"/>
    <mergeCell ref="N88:Q88"/>
    <mergeCell ref="F111:M111"/>
    <mergeCell ref="Y117:AC117"/>
    <mergeCell ref="B70:M70"/>
    <mergeCell ref="AD108:AK108"/>
    <mergeCell ref="AD141:AK141"/>
    <mergeCell ref="AD109:AK110"/>
    <mergeCell ref="AD111:AK111"/>
    <mergeCell ref="F112:M112"/>
    <mergeCell ref="AD186:AK186"/>
    <mergeCell ref="Y214:AC214"/>
    <mergeCell ref="A260:E260"/>
    <mergeCell ref="Y168:AC168"/>
    <mergeCell ref="AG51:AJ51"/>
    <mergeCell ref="Y75:AB75"/>
    <mergeCell ref="AK54:AN54"/>
    <mergeCell ref="A129:E129"/>
    <mergeCell ref="A123:E123"/>
    <mergeCell ref="F101:K101"/>
    <mergeCell ref="F139:M139"/>
    <mergeCell ref="F162:M162"/>
    <mergeCell ref="A167:E167"/>
    <mergeCell ref="AD127:AK127"/>
    <mergeCell ref="AD128:AK128"/>
    <mergeCell ref="AD129:AK129"/>
    <mergeCell ref="AD121:AK121"/>
    <mergeCell ref="Y116:AC116"/>
    <mergeCell ref="F116:M116"/>
    <mergeCell ref="F225:M225"/>
    <mergeCell ref="F209:M209"/>
    <mergeCell ref="U54:X54"/>
    <mergeCell ref="A155:E155"/>
    <mergeCell ref="F152:M152"/>
    <mergeCell ref="P54:T54"/>
    <mergeCell ref="A134:E134"/>
    <mergeCell ref="AD159:AK159"/>
    <mergeCell ref="AD166:AK166"/>
    <mergeCell ref="A191:E191"/>
    <mergeCell ref="A196:E196"/>
    <mergeCell ref="F189:M189"/>
    <mergeCell ref="Y54:AB54"/>
    <mergeCell ref="AD174:AK174"/>
    <mergeCell ref="AD175:AK175"/>
    <mergeCell ref="F168:M168"/>
    <mergeCell ref="F123:M123"/>
    <mergeCell ref="F130:M130"/>
    <mergeCell ref="Y110:AC110"/>
    <mergeCell ref="F110:M110"/>
    <mergeCell ref="AD143:AK143"/>
    <mergeCell ref="Y170:AC170"/>
    <mergeCell ref="Y184:AC184"/>
    <mergeCell ref="Y164:AC164"/>
    <mergeCell ref="Y165:AC165"/>
    <mergeCell ref="AD171:AK171"/>
    <mergeCell ref="AD173:AK173"/>
    <mergeCell ref="AD182:AK182"/>
    <mergeCell ref="AD183:AK183"/>
    <mergeCell ref="AD184:AK184"/>
    <mergeCell ref="Y159:AC159"/>
    <mergeCell ref="Y176:AC176"/>
    <mergeCell ref="AD112:AK112"/>
    <mergeCell ref="Y111:AC111"/>
    <mergeCell ref="AD115:AK115"/>
    <mergeCell ref="AD134:AK134"/>
    <mergeCell ref="Y136:AC136"/>
    <mergeCell ref="Y135:AC135"/>
    <mergeCell ref="AD130:AK130"/>
    <mergeCell ref="AD131:AK131"/>
    <mergeCell ref="Y134:AC134"/>
    <mergeCell ref="AD132:AK132"/>
    <mergeCell ref="AD133:AK133"/>
    <mergeCell ref="AD140:AK140"/>
    <mergeCell ref="Y157:AC157"/>
    <mergeCell ref="AD187:AK187"/>
    <mergeCell ref="AD160:AK160"/>
    <mergeCell ref="Y167:AC167"/>
    <mergeCell ref="AD154:AK154"/>
    <mergeCell ref="Y151:AC151"/>
    <mergeCell ref="Y156:AC156"/>
    <mergeCell ref="I6:L6"/>
    <mergeCell ref="F6:H6"/>
    <mergeCell ref="F10:S10"/>
    <mergeCell ref="F15:S15"/>
    <mergeCell ref="F11:S11"/>
    <mergeCell ref="A17:E17"/>
    <mergeCell ref="A13:E13"/>
    <mergeCell ref="F13:S13"/>
    <mergeCell ref="A15:E15"/>
    <mergeCell ref="U9:AA9"/>
    <mergeCell ref="A11:E11"/>
    <mergeCell ref="A14:E14"/>
    <mergeCell ref="AB13:AQ13"/>
    <mergeCell ref="AG49:AJ49"/>
    <mergeCell ref="AO49:AS49"/>
    <mergeCell ref="Y48:AB48"/>
    <mergeCell ref="F150:M150"/>
    <mergeCell ref="A122:E122"/>
    <mergeCell ref="G27:N27"/>
    <mergeCell ref="A29:F29"/>
    <mergeCell ref="AO45:AS45"/>
    <mergeCell ref="U46:X46"/>
    <mergeCell ref="L98:Q98"/>
    <mergeCell ref="A45:L45"/>
    <mergeCell ref="M45:O45"/>
    <mergeCell ref="A35:F35"/>
    <mergeCell ref="AO46:AS46"/>
    <mergeCell ref="A27:F27"/>
    <mergeCell ref="P45:T45"/>
    <mergeCell ref="F17:S17"/>
    <mergeCell ref="AG44:AJ44"/>
    <mergeCell ref="AK44:AN44"/>
    <mergeCell ref="AO44:AS44"/>
    <mergeCell ref="AG45:AJ45"/>
    <mergeCell ref="AG27:AI27"/>
    <mergeCell ref="AC27:AE27"/>
    <mergeCell ref="Y44:AB44"/>
    <mergeCell ref="AC44:AF44"/>
    <mergeCell ref="AO43:AS43"/>
    <mergeCell ref="A28:F28"/>
    <mergeCell ref="A31:F31"/>
    <mergeCell ref="A36:F36"/>
    <mergeCell ref="A37:F37"/>
    <mergeCell ref="P44:T44"/>
    <mergeCell ref="A34:F34"/>
    <mergeCell ref="G34:N34"/>
    <mergeCell ref="G37:N37"/>
    <mergeCell ref="AC45:AF45"/>
    <mergeCell ref="A43:L43"/>
    <mergeCell ref="M43:O43"/>
    <mergeCell ref="P43:T43"/>
    <mergeCell ref="U43:AN43"/>
    <mergeCell ref="Y46:AB46"/>
    <mergeCell ref="AG46:AJ46"/>
    <mergeCell ref="M46:O46"/>
    <mergeCell ref="U45:X45"/>
    <mergeCell ref="Y45:AB45"/>
    <mergeCell ref="AK45:AN45"/>
    <mergeCell ref="R77:X77"/>
    <mergeCell ref="R83:X83"/>
    <mergeCell ref="G28:N28"/>
    <mergeCell ref="G29:N29"/>
    <mergeCell ref="R70:X70"/>
    <mergeCell ref="N72:Q72"/>
    <mergeCell ref="A46:L46"/>
    <mergeCell ref="AK50:AN50"/>
    <mergeCell ref="N81:Q81"/>
    <mergeCell ref="G38:N38"/>
    <mergeCell ref="A32:F32"/>
    <mergeCell ref="G32:N32"/>
    <mergeCell ref="A33:F33"/>
    <mergeCell ref="P50:T50"/>
    <mergeCell ref="G33:N33"/>
    <mergeCell ref="A44:L44"/>
    <mergeCell ref="M44:O44"/>
    <mergeCell ref="AG48:AJ48"/>
    <mergeCell ref="AC48:AF48"/>
    <mergeCell ref="M51:O51"/>
    <mergeCell ref="P51:T51"/>
    <mergeCell ref="AK51:AN51"/>
    <mergeCell ref="AC49:AF49"/>
    <mergeCell ref="M49:O49"/>
    <mergeCell ref="Y49:AB49"/>
    <mergeCell ref="M48:O48"/>
    <mergeCell ref="AK46:AN46"/>
    <mergeCell ref="AC46:AF46"/>
    <mergeCell ref="AK49:AN49"/>
    <mergeCell ref="M53:O53"/>
    <mergeCell ref="G35:N35"/>
    <mergeCell ref="G36:N36"/>
    <mergeCell ref="U44:X44"/>
    <mergeCell ref="F247:M247"/>
    <mergeCell ref="AO50:AS50"/>
    <mergeCell ref="G39:N39"/>
    <mergeCell ref="A249:E249"/>
    <mergeCell ref="F211:M211"/>
    <mergeCell ref="A207:E207"/>
    <mergeCell ref="Y82:AB82"/>
    <mergeCell ref="R76:X76"/>
    <mergeCell ref="A75:A77"/>
    <mergeCell ref="A101:E101"/>
    <mergeCell ref="F198:M198"/>
    <mergeCell ref="F195:M195"/>
    <mergeCell ref="F196:M196"/>
    <mergeCell ref="F153:M153"/>
    <mergeCell ref="A147:E147"/>
    <mergeCell ref="F228:M228"/>
    <mergeCell ref="A200:E200"/>
    <mergeCell ref="F233:M233"/>
    <mergeCell ref="A222:E222"/>
    <mergeCell ref="N70:Q70"/>
    <mergeCell ref="Y243:AC243"/>
    <mergeCell ref="AD163:AK163"/>
    <mergeCell ref="AD207:AK207"/>
    <mergeCell ref="Y183:AC183"/>
    <mergeCell ref="AD198:AK198"/>
    <mergeCell ref="F108:M109"/>
    <mergeCell ref="F127:M127"/>
    <mergeCell ref="F170:M170"/>
    <mergeCell ref="Y181:AC181"/>
    <mergeCell ref="A230:E230"/>
    <mergeCell ref="Y53:AB53"/>
    <mergeCell ref="A3:E3"/>
    <mergeCell ref="F3:S3"/>
    <mergeCell ref="A12:E12"/>
    <mergeCell ref="U10:AA10"/>
    <mergeCell ref="F12:S12"/>
    <mergeCell ref="U8:AA8"/>
    <mergeCell ref="F8:S8"/>
    <mergeCell ref="P6:S6"/>
    <mergeCell ref="M6:O6"/>
    <mergeCell ref="F9:S9"/>
    <mergeCell ref="U5:AA5"/>
    <mergeCell ref="U12:AA12"/>
    <mergeCell ref="AC26:AE26"/>
    <mergeCell ref="AB17:AQ17"/>
    <mergeCell ref="A24:BD24"/>
    <mergeCell ref="AG26:AI26"/>
    <mergeCell ref="F16:S16"/>
    <mergeCell ref="A18:E18"/>
    <mergeCell ref="U15:AA16"/>
    <mergeCell ref="U13:AA14"/>
    <mergeCell ref="A16:E16"/>
    <mergeCell ref="A4:E4"/>
    <mergeCell ref="A8:E8"/>
    <mergeCell ref="A10:E10"/>
    <mergeCell ref="F4:S4"/>
    <mergeCell ref="A9:E9"/>
    <mergeCell ref="AB15:AQ15"/>
    <mergeCell ref="F14:S14"/>
    <mergeCell ref="U11:AA11"/>
    <mergeCell ref="U17:AA18"/>
    <mergeCell ref="AB3:AF3"/>
    <mergeCell ref="AM3:AQ3"/>
    <mergeCell ref="F293:M293"/>
    <mergeCell ref="A144:E144"/>
    <mergeCell ref="A354:A357"/>
    <mergeCell ref="A277:E277"/>
    <mergeCell ref="A140:E140"/>
    <mergeCell ref="F273:M273"/>
    <mergeCell ref="A188:E188"/>
    <mergeCell ref="A233:E233"/>
    <mergeCell ref="A197:E197"/>
    <mergeCell ref="A212:E212"/>
    <mergeCell ref="F212:M212"/>
    <mergeCell ref="A360:A361"/>
    <mergeCell ref="A362:A364"/>
    <mergeCell ref="A286:E286"/>
    <mergeCell ref="F230:M230"/>
    <mergeCell ref="A210:E210"/>
    <mergeCell ref="F220:M220"/>
    <mergeCell ref="F203:M203"/>
    <mergeCell ref="F219:M219"/>
    <mergeCell ref="A165:E165"/>
    <mergeCell ref="A151:E151"/>
    <mergeCell ref="D173:E173"/>
    <mergeCell ref="A350:A353"/>
    <mergeCell ref="F188:M188"/>
    <mergeCell ref="F298:M298"/>
    <mergeCell ref="F290:M290"/>
    <mergeCell ref="A224:E224"/>
    <mergeCell ref="F224:M224"/>
    <mergeCell ref="A239:E239"/>
    <mergeCell ref="A243:E243"/>
    <mergeCell ref="F251:M251"/>
    <mergeCell ref="A254:E254"/>
    <mergeCell ref="A232:E232"/>
    <mergeCell ref="A237:E237"/>
    <mergeCell ref="F237:M237"/>
    <mergeCell ref="F242:M242"/>
    <mergeCell ref="F297:M297"/>
    <mergeCell ref="F296:M296"/>
    <mergeCell ref="F244:M244"/>
    <mergeCell ref="A409:A411"/>
    <mergeCell ref="E319:J319"/>
    <mergeCell ref="E318:J318"/>
    <mergeCell ref="N274:P274"/>
    <mergeCell ref="Q400:T402"/>
    <mergeCell ref="B326:D326"/>
    <mergeCell ref="B324:D324"/>
    <mergeCell ref="K318:AT318"/>
    <mergeCell ref="Q409:T411"/>
    <mergeCell ref="AD241:AK241"/>
    <mergeCell ref="F235:M235"/>
    <mergeCell ref="AM357:AR357"/>
    <mergeCell ref="AG351:AL351"/>
    <mergeCell ref="F310:M310"/>
    <mergeCell ref="F300:M300"/>
    <mergeCell ref="AD357:AF357"/>
    <mergeCell ref="Q360:T361"/>
    <mergeCell ref="F304:M304"/>
    <mergeCell ref="F303:M303"/>
    <mergeCell ref="A247:E247"/>
    <mergeCell ref="A275:E275"/>
    <mergeCell ref="B320:D320"/>
    <mergeCell ref="A390:A392"/>
    <mergeCell ref="F286:M286"/>
    <mergeCell ref="A375:A376"/>
    <mergeCell ref="F155:M155"/>
    <mergeCell ref="F208:M208"/>
    <mergeCell ref="F253:M253"/>
    <mergeCell ref="A248:E248"/>
    <mergeCell ref="A202:E202"/>
    <mergeCell ref="Y221:AC221"/>
    <mergeCell ref="Y187:AC187"/>
    <mergeCell ref="Y188:AC188"/>
    <mergeCell ref="Y189:AC189"/>
    <mergeCell ref="W321:AB321"/>
    <mergeCell ref="U380:AB383"/>
    <mergeCell ref="Y163:AC163"/>
    <mergeCell ref="Y253:AC253"/>
    <mergeCell ref="Y254:AC254"/>
    <mergeCell ref="A242:E242"/>
    <mergeCell ref="A251:E251"/>
    <mergeCell ref="F287:M287"/>
    <mergeCell ref="B322:D322"/>
    <mergeCell ref="Y244:AC244"/>
    <mergeCell ref="Y235:AC235"/>
    <mergeCell ref="Y192:AC192"/>
    <mergeCell ref="Y185:AC185"/>
    <mergeCell ref="Y237:AC237"/>
    <mergeCell ref="Q377:T377"/>
    <mergeCell ref="E321:J321"/>
    <mergeCell ref="Q345:T349"/>
    <mergeCell ref="Y249:AC249"/>
    <mergeCell ref="A331:AB331"/>
    <mergeCell ref="AC323:AH323"/>
    <mergeCell ref="Y246:AC246"/>
    <mergeCell ref="A245:E245"/>
    <mergeCell ref="F245:M245"/>
    <mergeCell ref="K326:P326"/>
    <mergeCell ref="Q368:T370"/>
    <mergeCell ref="Q390:T392"/>
    <mergeCell ref="A358:A359"/>
    <mergeCell ref="A365:A367"/>
    <mergeCell ref="AD168:AK168"/>
    <mergeCell ref="AD213:AK213"/>
    <mergeCell ref="Y177:AC177"/>
    <mergeCell ref="Y178:AC178"/>
    <mergeCell ref="AD214:AK214"/>
    <mergeCell ref="Y194:AC194"/>
    <mergeCell ref="Y236:AC236"/>
    <mergeCell ref="AD240:AK240"/>
    <mergeCell ref="AD206:AK206"/>
    <mergeCell ref="AD239:AK239"/>
    <mergeCell ref="AD223:AK223"/>
    <mergeCell ref="Y226:AC226"/>
    <mergeCell ref="Y227:AC227"/>
    <mergeCell ref="Y205:AC205"/>
    <mergeCell ref="AD218:AK218"/>
    <mergeCell ref="AD185:AK185"/>
    <mergeCell ref="AD189:AK189"/>
    <mergeCell ref="Y208:AC208"/>
    <mergeCell ref="Y215:AC215"/>
    <mergeCell ref="AD202:AK202"/>
    <mergeCell ref="Y230:AC230"/>
    <mergeCell ref="Y180:AC180"/>
    <mergeCell ref="AD211:AK211"/>
    <mergeCell ref="AD191:AK191"/>
    <mergeCell ref="Y224:AC224"/>
    <mergeCell ref="A262:E262"/>
    <mergeCell ref="F197:M197"/>
    <mergeCell ref="AD220:AK220"/>
    <mergeCell ref="AD221:AK221"/>
    <mergeCell ref="AD200:AK200"/>
    <mergeCell ref="AD201:AK201"/>
    <mergeCell ref="AD228:AK228"/>
    <mergeCell ref="AD232:AK232"/>
    <mergeCell ref="AD199:AK199"/>
    <mergeCell ref="Y207:AC207"/>
    <mergeCell ref="AD188:AK188"/>
    <mergeCell ref="Y220:AC220"/>
    <mergeCell ref="Y209:AC209"/>
    <mergeCell ref="AD217:AK217"/>
    <mergeCell ref="Y231:AC231"/>
    <mergeCell ref="AD204:AK204"/>
    <mergeCell ref="AD205:AK205"/>
    <mergeCell ref="AD197:AK197"/>
    <mergeCell ref="AD231:AK231"/>
    <mergeCell ref="AD222:AK222"/>
    <mergeCell ref="Y219:AC219"/>
    <mergeCell ref="AD194:AK194"/>
    <mergeCell ref="Y191:AC191"/>
    <mergeCell ref="AD190:AK190"/>
    <mergeCell ref="Y206:AC206"/>
    <mergeCell ref="AD215:AK215"/>
    <mergeCell ref="Y195:AC195"/>
    <mergeCell ref="Y196:AC196"/>
    <mergeCell ref="Y197:AC197"/>
    <mergeCell ref="AD225:AK225"/>
    <mergeCell ref="Y213:AC213"/>
    <mergeCell ref="AD216:AK216"/>
    <mergeCell ref="Y202:AC202"/>
    <mergeCell ref="Y203:AC203"/>
    <mergeCell ref="AD484:AK484"/>
    <mergeCell ref="T615:X615"/>
    <mergeCell ref="T616:X616"/>
    <mergeCell ref="T617:X617"/>
    <mergeCell ref="Y491:AC491"/>
    <mergeCell ref="AD538:AK538"/>
    <mergeCell ref="M509:S509"/>
    <mergeCell ref="F559:L559"/>
    <mergeCell ref="F482:S482"/>
    <mergeCell ref="Q473:T474"/>
    <mergeCell ref="Y507:AC507"/>
    <mergeCell ref="Y508:AC508"/>
    <mergeCell ref="Y509:AC509"/>
    <mergeCell ref="AD203:AK203"/>
    <mergeCell ref="Y216:AC216"/>
    <mergeCell ref="Y217:AC217"/>
    <mergeCell ref="Y218:AC218"/>
    <mergeCell ref="Y204:AC204"/>
    <mergeCell ref="Y238:AC238"/>
    <mergeCell ref="Y241:AC241"/>
    <mergeCell ref="Y242:AC242"/>
    <mergeCell ref="AD237:AK237"/>
    <mergeCell ref="Y212:AC212"/>
    <mergeCell ref="AD224:AK224"/>
    <mergeCell ref="Q354:T357"/>
    <mergeCell ref="Q378:T379"/>
    <mergeCell ref="Q380:T383"/>
    <mergeCell ref="Q386:T387"/>
    <mergeCell ref="AD219:AK219"/>
    <mergeCell ref="Q372:T374"/>
    <mergeCell ref="Q468:T469"/>
    <mergeCell ref="V1053:W1053"/>
    <mergeCell ref="V1054:W1054"/>
    <mergeCell ref="V1044:W1044"/>
    <mergeCell ref="V1045:W1045"/>
    <mergeCell ref="U375:AB376"/>
    <mergeCell ref="U388:AB389"/>
    <mergeCell ref="U393:AB395"/>
    <mergeCell ref="U371:AB371"/>
    <mergeCell ref="U451:AB452"/>
    <mergeCell ref="Q456:T456"/>
    <mergeCell ref="U860:Z860"/>
    <mergeCell ref="U470:AB470"/>
    <mergeCell ref="U434:AB435"/>
    <mergeCell ref="O852:T852"/>
    <mergeCell ref="AA852:AF852"/>
    <mergeCell ref="U867:Z867"/>
    <mergeCell ref="U874:Z874"/>
    <mergeCell ref="C903:P903"/>
    <mergeCell ref="O892:T892"/>
    <mergeCell ref="Q388:T389"/>
    <mergeCell ref="U406:AB408"/>
    <mergeCell ref="U400:AB402"/>
    <mergeCell ref="M550:S550"/>
    <mergeCell ref="A576:E576"/>
    <mergeCell ref="U858:Z858"/>
    <mergeCell ref="F496:L496"/>
    <mergeCell ref="U857:Z857"/>
    <mergeCell ref="Q384:T385"/>
    <mergeCell ref="A386:A387"/>
    <mergeCell ref="Y541:AC541"/>
    <mergeCell ref="A628:E628"/>
    <mergeCell ref="A705:E705"/>
    <mergeCell ref="U856:Z856"/>
    <mergeCell ref="M577:S577"/>
    <mergeCell ref="A388:A389"/>
    <mergeCell ref="F481:S481"/>
    <mergeCell ref="A570:E570"/>
    <mergeCell ref="U421:AB423"/>
    <mergeCell ref="M513:S513"/>
    <mergeCell ref="M486:S486"/>
    <mergeCell ref="A708:E708"/>
    <mergeCell ref="F751:L751"/>
    <mergeCell ref="F662:L662"/>
    <mergeCell ref="F689:L689"/>
    <mergeCell ref="F612:L612"/>
    <mergeCell ref="U446:AB446"/>
    <mergeCell ref="Q433:T433"/>
    <mergeCell ref="A419:A420"/>
    <mergeCell ref="U431:AB432"/>
    <mergeCell ref="A809:G809"/>
    <mergeCell ref="O843:T843"/>
    <mergeCell ref="AA855:AF855"/>
    <mergeCell ref="O831:T831"/>
    <mergeCell ref="F711:L711"/>
    <mergeCell ref="A678:E678"/>
    <mergeCell ref="T667:X667"/>
    <mergeCell ref="F491:L491"/>
    <mergeCell ref="F483:L483"/>
    <mergeCell ref="U448:AB448"/>
    <mergeCell ref="M485:S485"/>
    <mergeCell ref="U442:AB444"/>
    <mergeCell ref="AD541:AK541"/>
    <mergeCell ref="A1358:BF1358"/>
    <mergeCell ref="Y619:AE619"/>
    <mergeCell ref="A427:A428"/>
    <mergeCell ref="AI816:AM816"/>
    <mergeCell ref="AI822:AM822"/>
    <mergeCell ref="AI812:AM812"/>
    <mergeCell ref="H810:M810"/>
    <mergeCell ref="O851:T851"/>
    <mergeCell ref="U851:Z851"/>
    <mergeCell ref="U848:Z848"/>
    <mergeCell ref="O847:T847"/>
    <mergeCell ref="U852:Z852"/>
    <mergeCell ref="O860:T860"/>
    <mergeCell ref="O859:T859"/>
    <mergeCell ref="U859:Z859"/>
    <mergeCell ref="AA850:AF850"/>
    <mergeCell ref="O895:T895"/>
    <mergeCell ref="U893:Z893"/>
    <mergeCell ref="V1049:W1049"/>
    <mergeCell ref="N955:R955"/>
    <mergeCell ref="AG873:AL873"/>
    <mergeCell ref="V1050:W1050"/>
    <mergeCell ref="V1051:W1051"/>
    <mergeCell ref="H1094:N1094"/>
    <mergeCell ref="A683:E683"/>
    <mergeCell ref="F673:L673"/>
    <mergeCell ref="F657:L657"/>
    <mergeCell ref="AG884:AL884"/>
    <mergeCell ref="F515:L515"/>
    <mergeCell ref="T675:X675"/>
    <mergeCell ref="M518:S518"/>
    <mergeCell ref="F488:L488"/>
    <mergeCell ref="H1087:N1087"/>
    <mergeCell ref="F1070:G1070"/>
    <mergeCell ref="F1072:G1072"/>
    <mergeCell ref="F1073:G1073"/>
    <mergeCell ref="A611:E611"/>
    <mergeCell ref="A593:E593"/>
    <mergeCell ref="V1046:W1046"/>
    <mergeCell ref="V1047:W1047"/>
    <mergeCell ref="V1048:W1048"/>
    <mergeCell ref="F1014:G1014"/>
    <mergeCell ref="F1015:G1015"/>
    <mergeCell ref="F1037:G1037"/>
    <mergeCell ref="F1038:G1038"/>
    <mergeCell ref="Q904:X904"/>
    <mergeCell ref="H1037:N1037"/>
    <mergeCell ref="AA884:AF884"/>
    <mergeCell ref="O884:T884"/>
    <mergeCell ref="AA885:AF885"/>
    <mergeCell ref="V1039:W1039"/>
    <mergeCell ref="O845:T845"/>
    <mergeCell ref="AA862:AF862"/>
    <mergeCell ref="O861:T861"/>
    <mergeCell ref="A670:E670"/>
    <mergeCell ref="U855:Z855"/>
    <mergeCell ref="O858:T858"/>
    <mergeCell ref="O881:T881"/>
    <mergeCell ref="O1013:U1013"/>
    <mergeCell ref="V1015:W1015"/>
    <mergeCell ref="H1022:N1022"/>
    <mergeCell ref="AA859:AF859"/>
    <mergeCell ref="V1028:W1028"/>
    <mergeCell ref="O1027:U1027"/>
    <mergeCell ref="A1022:E1022"/>
    <mergeCell ref="A1023:E1023"/>
    <mergeCell ref="U891:Z891"/>
    <mergeCell ref="A1030:E1030"/>
    <mergeCell ref="A1035:E1035"/>
    <mergeCell ref="S948:W948"/>
    <mergeCell ref="S953:W953"/>
    <mergeCell ref="X949:AB949"/>
    <mergeCell ref="V1070:W1070"/>
    <mergeCell ref="V1043:W1043"/>
    <mergeCell ref="H1041:N1041"/>
    <mergeCell ref="O890:T890"/>
    <mergeCell ref="Q910:X910"/>
    <mergeCell ref="O893:T893"/>
    <mergeCell ref="O891:T891"/>
    <mergeCell ref="X951:AB951"/>
    <mergeCell ref="X1002:AN1002"/>
    <mergeCell ref="X954:AB954"/>
    <mergeCell ref="S954:W954"/>
    <mergeCell ref="V1007:W1007"/>
    <mergeCell ref="X1008:Y1008"/>
    <mergeCell ref="G941:H941"/>
    <mergeCell ref="H1007:N1007"/>
    <mergeCell ref="A1006:E1007"/>
    <mergeCell ref="A913:B913"/>
    <mergeCell ref="C911:P911"/>
    <mergeCell ref="A912:B912"/>
    <mergeCell ref="O1033:U1033"/>
    <mergeCell ref="A908:B908"/>
    <mergeCell ref="A903:B903"/>
    <mergeCell ref="A911:B911"/>
    <mergeCell ref="A932:F932"/>
    <mergeCell ref="H1079:N1079"/>
    <mergeCell ref="A900:BF900"/>
    <mergeCell ref="A1034:E1034"/>
    <mergeCell ref="A1025:E1025"/>
    <mergeCell ref="A1026:E1026"/>
    <mergeCell ref="A1027:E1027"/>
    <mergeCell ref="Q906:X906"/>
    <mergeCell ref="C906:P906"/>
    <mergeCell ref="A906:B906"/>
    <mergeCell ref="A905:B905"/>
    <mergeCell ref="H1072:N1072"/>
    <mergeCell ref="H1039:N1039"/>
    <mergeCell ref="A1046:E1046"/>
    <mergeCell ref="A1039:E1039"/>
    <mergeCell ref="H1000:N1000"/>
    <mergeCell ref="H1001:N1001"/>
    <mergeCell ref="C913:P913"/>
    <mergeCell ref="AC955:AG955"/>
    <mergeCell ref="X958:AB958"/>
    <mergeCell ref="O1040:U1040"/>
    <mergeCell ref="H1042:N1042"/>
    <mergeCell ref="V1021:W1021"/>
    <mergeCell ref="V1038:W1038"/>
    <mergeCell ref="AH952:AL952"/>
    <mergeCell ref="V1017:W1017"/>
    <mergeCell ref="A1038:E1038"/>
    <mergeCell ref="A1036:E1036"/>
    <mergeCell ref="N958:R958"/>
    <mergeCell ref="A1012:E1012"/>
    <mergeCell ref="Y914:AF914"/>
    <mergeCell ref="Q914:X914"/>
    <mergeCell ref="V1010:W1010"/>
    <mergeCell ref="U862:Z862"/>
    <mergeCell ref="V1042:W1042"/>
    <mergeCell ref="H1059:N1059"/>
    <mergeCell ref="F1040:G1040"/>
    <mergeCell ref="F1021:G1021"/>
    <mergeCell ref="A1011:E1011"/>
    <mergeCell ref="A1020:E1020"/>
    <mergeCell ref="A1021:E1021"/>
    <mergeCell ref="F1011:G1011"/>
    <mergeCell ref="F1023:G1023"/>
    <mergeCell ref="O887:T887"/>
    <mergeCell ref="A947:F947"/>
    <mergeCell ref="F1020:G1020"/>
    <mergeCell ref="X1003:AN1005"/>
    <mergeCell ref="V924:Z924"/>
    <mergeCell ref="AM945:AQ945"/>
    <mergeCell ref="AM942:AQ942"/>
    <mergeCell ref="AM943:AQ943"/>
    <mergeCell ref="A1008:E1008"/>
    <mergeCell ref="A1009:E1009"/>
    <mergeCell ref="H1008:N1008"/>
    <mergeCell ref="F1009:G1009"/>
    <mergeCell ref="A1017:E1017"/>
    <mergeCell ref="X956:AB956"/>
    <mergeCell ref="F1024:G1024"/>
    <mergeCell ref="F1033:G1033"/>
    <mergeCell ref="H1035:N1035"/>
    <mergeCell ref="O1035:U1035"/>
    <mergeCell ref="O1015:U1015"/>
    <mergeCell ref="U895:Z895"/>
    <mergeCell ref="V1018:W1018"/>
    <mergeCell ref="Q903:X903"/>
    <mergeCell ref="O868:T868"/>
    <mergeCell ref="AA868:AF868"/>
    <mergeCell ref="X941:AB941"/>
    <mergeCell ref="S944:W944"/>
    <mergeCell ref="I930:AL930"/>
    <mergeCell ref="X937:AB937"/>
    <mergeCell ref="AD931:AD934"/>
    <mergeCell ref="S947:W947"/>
    <mergeCell ref="AE931:AE934"/>
    <mergeCell ref="U931:U934"/>
    <mergeCell ref="S943:W943"/>
    <mergeCell ref="X946:AB946"/>
    <mergeCell ref="U871:Z871"/>
    <mergeCell ref="AC942:AG942"/>
    <mergeCell ref="X942:AB942"/>
    <mergeCell ref="AA869:AF869"/>
    <mergeCell ref="I947:M947"/>
    <mergeCell ref="I946:M946"/>
    <mergeCell ref="I944:M944"/>
    <mergeCell ref="AA883:AF883"/>
    <mergeCell ref="U876:Z876"/>
    <mergeCell ref="U883:Z883"/>
    <mergeCell ref="AA876:AF876"/>
    <mergeCell ref="O894:T894"/>
    <mergeCell ref="C912:P912"/>
    <mergeCell ref="AG878:AL878"/>
    <mergeCell ref="X943:AB943"/>
    <mergeCell ref="R931:R934"/>
    <mergeCell ref="N938:R938"/>
    <mergeCell ref="A887:N887"/>
    <mergeCell ref="X935:AB935"/>
    <mergeCell ref="V931:V934"/>
    <mergeCell ref="AG867:AL867"/>
    <mergeCell ref="AG852:AL852"/>
    <mergeCell ref="F1039:G1039"/>
    <mergeCell ref="F1017:G1017"/>
    <mergeCell ref="F1035:G1035"/>
    <mergeCell ref="F1036:G1036"/>
    <mergeCell ref="AG869:AL869"/>
    <mergeCell ref="O1016:U1016"/>
    <mergeCell ref="V1031:W1031"/>
    <mergeCell ref="V1032:W1032"/>
    <mergeCell ref="N957:R957"/>
    <mergeCell ref="V1016:W1016"/>
    <mergeCell ref="I956:M956"/>
    <mergeCell ref="X953:AB953"/>
    <mergeCell ref="G956:H956"/>
    <mergeCell ref="X944:AB944"/>
    <mergeCell ref="G954:H954"/>
    <mergeCell ref="A955:F955"/>
    <mergeCell ref="G955:H955"/>
    <mergeCell ref="V1008:W1008"/>
    <mergeCell ref="H1036:N1036"/>
    <mergeCell ref="H1012:N1012"/>
    <mergeCell ref="H1013:N1013"/>
    <mergeCell ref="H1014:N1014"/>
    <mergeCell ref="AC958:AG958"/>
    <mergeCell ref="AC956:AG956"/>
    <mergeCell ref="AH944:AL944"/>
    <mergeCell ref="A1018:E1018"/>
    <mergeCell ref="A1019:E1019"/>
    <mergeCell ref="O863:T863"/>
    <mergeCell ref="O883:T883"/>
    <mergeCell ref="AA872:AF872"/>
    <mergeCell ref="AG819:AH819"/>
    <mergeCell ref="M598:S598"/>
    <mergeCell ref="M604:S604"/>
    <mergeCell ref="T672:X672"/>
    <mergeCell ref="T668:X668"/>
    <mergeCell ref="Y668:AE668"/>
    <mergeCell ref="T649:X649"/>
    <mergeCell ref="Y617:AE617"/>
    <mergeCell ref="AG851:AL851"/>
    <mergeCell ref="O848:T848"/>
    <mergeCell ref="AI819:AM819"/>
    <mergeCell ref="R814:V814"/>
    <mergeCell ref="AI814:AM814"/>
    <mergeCell ref="AG821:AH821"/>
    <mergeCell ref="R823:V823"/>
    <mergeCell ref="AG818:AH818"/>
    <mergeCell ref="AG815:AH815"/>
    <mergeCell ref="Y665:AE665"/>
    <mergeCell ref="T666:X666"/>
    <mergeCell ref="T611:X611"/>
    <mergeCell ref="T637:X637"/>
    <mergeCell ref="O841:T841"/>
    <mergeCell ref="T678:X678"/>
    <mergeCell ref="O829:T829"/>
    <mergeCell ref="M606:S606"/>
    <mergeCell ref="R809:V809"/>
    <mergeCell ref="H819:M819"/>
    <mergeCell ref="R819:V819"/>
    <mergeCell ref="AG810:AH810"/>
    <mergeCell ref="AI811:AM811"/>
    <mergeCell ref="O837:T837"/>
    <mergeCell ref="AG822:AH822"/>
    <mergeCell ref="R818:V818"/>
    <mergeCell ref="AF621:AL621"/>
    <mergeCell ref="F585:L585"/>
    <mergeCell ref="A669:E669"/>
    <mergeCell ref="A555:E555"/>
    <mergeCell ref="A661:E661"/>
    <mergeCell ref="A701:E701"/>
    <mergeCell ref="A635:E635"/>
    <mergeCell ref="A519:E519"/>
    <mergeCell ref="A699:E699"/>
    <mergeCell ref="AI818:AM818"/>
    <mergeCell ref="F641:L641"/>
    <mergeCell ref="AF636:AL636"/>
    <mergeCell ref="M587:S587"/>
    <mergeCell ref="Y652:AE652"/>
    <mergeCell ref="F735:L735"/>
    <mergeCell ref="F695:L695"/>
    <mergeCell ref="A671:E671"/>
    <mergeCell ref="F637:L637"/>
    <mergeCell ref="A637:E637"/>
    <mergeCell ref="A659:E659"/>
    <mergeCell ref="A660:E660"/>
    <mergeCell ref="T645:X645"/>
    <mergeCell ref="Y645:AE645"/>
    <mergeCell ref="T646:X646"/>
    <mergeCell ref="Y646:AE646"/>
    <mergeCell ref="T647:X647"/>
    <mergeCell ref="Y647:AE647"/>
    <mergeCell ref="T648:X648"/>
    <mergeCell ref="F655:L655"/>
    <mergeCell ref="A655:E655"/>
    <mergeCell ref="F701:L701"/>
    <mergeCell ref="A400:A402"/>
    <mergeCell ref="A486:E486"/>
    <mergeCell ref="F485:L485"/>
    <mergeCell ref="A569:E569"/>
    <mergeCell ref="B323:D323"/>
    <mergeCell ref="F508:L508"/>
    <mergeCell ref="O836:T836"/>
    <mergeCell ref="F678:L678"/>
    <mergeCell ref="O838:T838"/>
    <mergeCell ref="Q319:V319"/>
    <mergeCell ref="AI321:AN321"/>
    <mergeCell ref="A665:E665"/>
    <mergeCell ref="A666:E666"/>
    <mergeCell ref="A481:E481"/>
    <mergeCell ref="A499:E499"/>
    <mergeCell ref="W320:AB320"/>
    <mergeCell ref="E326:J326"/>
    <mergeCell ref="A668:E668"/>
    <mergeCell ref="A657:E657"/>
    <mergeCell ref="U462:AB462"/>
    <mergeCell ref="Q450:T450"/>
    <mergeCell ref="AI320:AN320"/>
    <mergeCell ref="F624:L624"/>
    <mergeCell ref="A625:E625"/>
    <mergeCell ref="F617:L617"/>
    <mergeCell ref="A618:E618"/>
    <mergeCell ref="AF626:AL626"/>
    <mergeCell ref="A662:E662"/>
    <mergeCell ref="B451:B452"/>
    <mergeCell ref="A688:E688"/>
    <mergeCell ref="Y651:AE651"/>
    <mergeCell ref="T652:X652"/>
    <mergeCell ref="F573:L573"/>
    <mergeCell ref="M597:S597"/>
    <mergeCell ref="M599:S599"/>
    <mergeCell ref="F487:L487"/>
    <mergeCell ref="AF611:AL612"/>
    <mergeCell ref="A600:E600"/>
    <mergeCell ref="F602:L602"/>
    <mergeCell ref="F574:L574"/>
    <mergeCell ref="M571:S571"/>
    <mergeCell ref="Y521:AC521"/>
    <mergeCell ref="AD521:AK521"/>
    <mergeCell ref="AD490:AK490"/>
    <mergeCell ref="A514:E514"/>
    <mergeCell ref="A517:E517"/>
    <mergeCell ref="A557:E557"/>
    <mergeCell ref="A535:E535"/>
    <mergeCell ref="F557:L557"/>
    <mergeCell ref="F548:L548"/>
    <mergeCell ref="A604:E604"/>
    <mergeCell ref="AD488:AK488"/>
    <mergeCell ref="M579:S579"/>
    <mergeCell ref="Y526:AC526"/>
    <mergeCell ref="Y527:AC527"/>
    <mergeCell ref="A493:E493"/>
    <mergeCell ref="A605:E605"/>
    <mergeCell ref="A586:E586"/>
    <mergeCell ref="A597:E597"/>
    <mergeCell ref="A601:E601"/>
    <mergeCell ref="M548:S548"/>
    <mergeCell ref="AD539:AK539"/>
    <mergeCell ref="AD540:AK540"/>
    <mergeCell ref="F529:L529"/>
    <mergeCell ref="O846:T846"/>
    <mergeCell ref="AO319:AT319"/>
    <mergeCell ref="T484:U484"/>
    <mergeCell ref="A691:E691"/>
    <mergeCell ref="A682:E682"/>
    <mergeCell ref="F687:L687"/>
    <mergeCell ref="Q321:V321"/>
    <mergeCell ref="F610:L610"/>
    <mergeCell ref="T655:X655"/>
    <mergeCell ref="F690:L690"/>
    <mergeCell ref="F625:L625"/>
    <mergeCell ref="F674:L674"/>
    <mergeCell ref="A577:E577"/>
    <mergeCell ref="A521:E521"/>
    <mergeCell ref="A533:E533"/>
    <mergeCell ref="M541:S541"/>
    <mergeCell ref="M555:S555"/>
    <mergeCell ref="A565:E565"/>
    <mergeCell ref="AO324:AT324"/>
    <mergeCell ref="Y628:AE628"/>
    <mergeCell ref="A651:E651"/>
    <mergeCell ref="F651:L651"/>
    <mergeCell ref="F675:L675"/>
    <mergeCell ref="A721:E721"/>
    <mergeCell ref="O832:T832"/>
    <mergeCell ref="A690:E690"/>
    <mergeCell ref="O821:Q821"/>
    <mergeCell ref="Y678:AE678"/>
    <mergeCell ref="F550:L550"/>
    <mergeCell ref="AI809:AM809"/>
    <mergeCell ref="W812:AB812"/>
    <mergeCell ref="U472:AB472"/>
    <mergeCell ref="A645:E645"/>
    <mergeCell ref="A648:E648"/>
    <mergeCell ref="A629:E629"/>
    <mergeCell ref="AD510:AK510"/>
    <mergeCell ref="Y511:AC511"/>
    <mergeCell ref="AD511:AK511"/>
    <mergeCell ref="AU325:AZ325"/>
    <mergeCell ref="A752:E752"/>
    <mergeCell ref="Y615:AE615"/>
    <mergeCell ref="AC326:AH326"/>
    <mergeCell ref="A482:E482"/>
    <mergeCell ref="A522:E522"/>
    <mergeCell ref="M489:S489"/>
    <mergeCell ref="A516:E516"/>
    <mergeCell ref="M581:S581"/>
    <mergeCell ref="F506:L506"/>
    <mergeCell ref="F532:L532"/>
    <mergeCell ref="F507:L507"/>
    <mergeCell ref="Y498:AC498"/>
    <mergeCell ref="AD485:AK485"/>
    <mergeCell ref="AD500:AK500"/>
    <mergeCell ref="Y493:AC493"/>
    <mergeCell ref="AD493:AK493"/>
    <mergeCell ref="Y494:AC494"/>
    <mergeCell ref="AD494:AK494"/>
    <mergeCell ref="Y495:AC495"/>
    <mergeCell ref="M524:S524"/>
    <mergeCell ref="AD505:AK505"/>
    <mergeCell ref="Y613:AE613"/>
    <mergeCell ref="A468:A469"/>
    <mergeCell ref="M585:S585"/>
    <mergeCell ref="F595:L595"/>
    <mergeCell ref="AU318:AZ318"/>
    <mergeCell ref="Y512:AC512"/>
    <mergeCell ref="AD512:AK512"/>
    <mergeCell ref="Y513:AC513"/>
    <mergeCell ref="AD513:AK513"/>
    <mergeCell ref="AD514:AK514"/>
    <mergeCell ref="Y515:AC515"/>
    <mergeCell ref="AD515:AK515"/>
    <mergeCell ref="AU322:AZ322"/>
    <mergeCell ref="AU323:AZ323"/>
    <mergeCell ref="Y489:AC489"/>
    <mergeCell ref="AD489:AK489"/>
    <mergeCell ref="Y485:AC485"/>
    <mergeCell ref="AD519:AK519"/>
    <mergeCell ref="Y520:AC520"/>
    <mergeCell ref="AD520:AK520"/>
    <mergeCell ref="AO323:AT323"/>
    <mergeCell ref="Y505:AC505"/>
    <mergeCell ref="Y516:AC516"/>
    <mergeCell ref="AD516:AK516"/>
    <mergeCell ref="AU321:AZ321"/>
    <mergeCell ref="AU324:AZ324"/>
    <mergeCell ref="AO322:AT322"/>
    <mergeCell ref="U473:AB474"/>
    <mergeCell ref="AU326:AZ326"/>
    <mergeCell ref="AC319:AH319"/>
    <mergeCell ref="AI323:AN323"/>
    <mergeCell ref="AO326:AT326"/>
    <mergeCell ref="AM356:AR356"/>
    <mergeCell ref="AM351:AR351"/>
    <mergeCell ref="U377:AB377"/>
    <mergeCell ref="U345:AB349"/>
    <mergeCell ref="Y618:AE618"/>
    <mergeCell ref="Q449:T449"/>
    <mergeCell ref="AU319:AZ319"/>
    <mergeCell ref="U460:AB460"/>
    <mergeCell ref="U450:AB450"/>
    <mergeCell ref="AC321:AH321"/>
    <mergeCell ref="Q326:V326"/>
    <mergeCell ref="F580:L580"/>
    <mergeCell ref="Q465:T465"/>
    <mergeCell ref="AU327:AZ327"/>
    <mergeCell ref="F616:L616"/>
    <mergeCell ref="AO321:AT321"/>
    <mergeCell ref="AD498:AK498"/>
    <mergeCell ref="M601:S601"/>
    <mergeCell ref="W322:AB322"/>
    <mergeCell ref="Y506:AC506"/>
    <mergeCell ref="F501:L501"/>
    <mergeCell ref="AO320:AT320"/>
    <mergeCell ref="AD525:AK525"/>
    <mergeCell ref="Y501:AC501"/>
    <mergeCell ref="Y497:AC497"/>
    <mergeCell ref="Y484:AC484"/>
    <mergeCell ref="Y510:AC510"/>
    <mergeCell ref="AU320:AZ320"/>
    <mergeCell ref="E324:J324"/>
    <mergeCell ref="A523:E523"/>
    <mergeCell ref="A525:E525"/>
    <mergeCell ref="AC322:AH322"/>
    <mergeCell ref="AI319:AN319"/>
    <mergeCell ref="A484:E484"/>
    <mergeCell ref="A607:E607"/>
    <mergeCell ref="M600:S600"/>
    <mergeCell ref="A416:A417"/>
    <mergeCell ref="Q418:T418"/>
    <mergeCell ref="U454:AB454"/>
    <mergeCell ref="AD495:AK495"/>
    <mergeCell ref="AD504:AK504"/>
    <mergeCell ref="T619:X619"/>
    <mergeCell ref="T632:X632"/>
    <mergeCell ref="T633:X633"/>
    <mergeCell ref="T634:X634"/>
    <mergeCell ref="Y622:AE622"/>
    <mergeCell ref="Y627:AE627"/>
    <mergeCell ref="T614:X614"/>
    <mergeCell ref="T630:X630"/>
    <mergeCell ref="T629:X629"/>
    <mergeCell ref="T624:X624"/>
    <mergeCell ref="AD545:AK545"/>
    <mergeCell ref="F597:L597"/>
    <mergeCell ref="Y533:AC533"/>
    <mergeCell ref="AD533:AK533"/>
    <mergeCell ref="Y534:AC534"/>
    <mergeCell ref="Y536:AC536"/>
    <mergeCell ref="AD536:AK536"/>
    <mergeCell ref="A485:E485"/>
    <mergeCell ref="U424:AB426"/>
    <mergeCell ref="F555:L555"/>
    <mergeCell ref="F540:L540"/>
    <mergeCell ref="M553:S553"/>
    <mergeCell ref="Y539:AC539"/>
    <mergeCell ref="M483:S483"/>
    <mergeCell ref="Y522:AC522"/>
    <mergeCell ref="Q472:T472"/>
    <mergeCell ref="U456:AB456"/>
    <mergeCell ref="Y661:AE661"/>
    <mergeCell ref="T662:X662"/>
    <mergeCell ref="T644:X644"/>
    <mergeCell ref="Y644:AE644"/>
    <mergeCell ref="AD517:AK517"/>
    <mergeCell ref="Y518:AC518"/>
    <mergeCell ref="AD518:AK518"/>
    <mergeCell ref="A396:A399"/>
    <mergeCell ref="U447:AB447"/>
    <mergeCell ref="F486:L486"/>
    <mergeCell ref="A429:A430"/>
    <mergeCell ref="A424:A426"/>
    <mergeCell ref="Q427:T428"/>
    <mergeCell ref="Q458:T458"/>
    <mergeCell ref="U463:AB463"/>
    <mergeCell ref="A439:A441"/>
    <mergeCell ref="F649:L649"/>
    <mergeCell ref="F650:L650"/>
    <mergeCell ref="AF638:AL638"/>
    <mergeCell ref="AF635:AL635"/>
    <mergeCell ref="Y537:AC537"/>
    <mergeCell ref="AD537:AK537"/>
    <mergeCell ref="Y538:AC538"/>
    <mergeCell ref="Y523:AC523"/>
    <mergeCell ref="Y525:AC525"/>
    <mergeCell ref="Y524:AC524"/>
    <mergeCell ref="AD524:AK524"/>
    <mergeCell ref="M539:S539"/>
    <mergeCell ref="F500:L500"/>
    <mergeCell ref="M500:S500"/>
    <mergeCell ref="F513:L513"/>
    <mergeCell ref="Q470:T470"/>
    <mergeCell ref="F497:L497"/>
    <mergeCell ref="M497:S497"/>
    <mergeCell ref="A513:E513"/>
    <mergeCell ref="A498:E498"/>
    <mergeCell ref="M493:S493"/>
    <mergeCell ref="A630:E630"/>
    <mergeCell ref="Q431:T432"/>
    <mergeCell ref="M487:S487"/>
    <mergeCell ref="F640:L640"/>
    <mergeCell ref="F636:L636"/>
    <mergeCell ref="F645:L645"/>
    <mergeCell ref="F629:L629"/>
    <mergeCell ref="F628:L628"/>
    <mergeCell ref="Y654:AE654"/>
    <mergeCell ref="Y655:AE655"/>
    <mergeCell ref="T643:X643"/>
    <mergeCell ref="T654:X654"/>
    <mergeCell ref="F549:L549"/>
    <mergeCell ref="Y486:AC486"/>
    <mergeCell ref="AD486:AK486"/>
    <mergeCell ref="Y487:AC487"/>
    <mergeCell ref="AD487:AK487"/>
    <mergeCell ref="Y488:AC488"/>
    <mergeCell ref="Q461:T461"/>
    <mergeCell ref="Q471:T471"/>
    <mergeCell ref="Y631:AE631"/>
    <mergeCell ref="T620:X620"/>
    <mergeCell ref="A617:E617"/>
    <mergeCell ref="U458:AB458"/>
    <mergeCell ref="Q454:T454"/>
    <mergeCell ref="Q446:T446"/>
    <mergeCell ref="AD529:AK529"/>
    <mergeCell ref="Q460:T460"/>
    <mergeCell ref="Q455:T455"/>
    <mergeCell ref="AD250:AK250"/>
    <mergeCell ref="AD501:AK501"/>
    <mergeCell ref="Y502:AC502"/>
    <mergeCell ref="AD502:AK502"/>
    <mergeCell ref="Y503:AC503"/>
    <mergeCell ref="AD503:AK503"/>
    <mergeCell ref="Y504:AC504"/>
    <mergeCell ref="Y517:AC517"/>
    <mergeCell ref="Y500:AC500"/>
    <mergeCell ref="AI324:AN324"/>
    <mergeCell ref="M501:S501"/>
    <mergeCell ref="Q375:T376"/>
    <mergeCell ref="AD254:AK254"/>
    <mergeCell ref="AD253:AK253"/>
    <mergeCell ref="U334:AB334"/>
    <mergeCell ref="U390:AB392"/>
    <mergeCell ref="U372:AB374"/>
    <mergeCell ref="U461:AB461"/>
    <mergeCell ref="U360:AB361"/>
    <mergeCell ref="Q350:T353"/>
    <mergeCell ref="Q371:T371"/>
    <mergeCell ref="Q365:T367"/>
    <mergeCell ref="U436:AB438"/>
    <mergeCell ref="Q436:T438"/>
    <mergeCell ref="Q424:T426"/>
    <mergeCell ref="U414:AB415"/>
    <mergeCell ref="U419:AB420"/>
    <mergeCell ref="U429:AB430"/>
    <mergeCell ref="Q335:T335"/>
    <mergeCell ref="U409:AB411"/>
    <mergeCell ref="U378:AB379"/>
    <mergeCell ref="AD242:AK242"/>
    <mergeCell ref="U453:AB453"/>
    <mergeCell ref="Q419:T420"/>
    <mergeCell ref="U354:AB357"/>
    <mergeCell ref="Y228:AC228"/>
    <mergeCell ref="AD370:AF370"/>
    <mergeCell ref="AD371:AF371"/>
    <mergeCell ref="Q447:T447"/>
    <mergeCell ref="U457:AB457"/>
    <mergeCell ref="U449:AB449"/>
    <mergeCell ref="AD245:AK245"/>
    <mergeCell ref="AD243:AK243"/>
    <mergeCell ref="Y247:AC247"/>
    <mergeCell ref="AI326:AN326"/>
    <mergeCell ref="U342:AB344"/>
    <mergeCell ref="Q342:T344"/>
    <mergeCell ref="AD244:AK244"/>
    <mergeCell ref="AD246:AK246"/>
    <mergeCell ref="AD247:AK247"/>
    <mergeCell ref="AD248:AK248"/>
    <mergeCell ref="AD249:AK249"/>
    <mergeCell ref="Q429:T430"/>
    <mergeCell ref="U350:AB353"/>
    <mergeCell ref="AI322:AN322"/>
    <mergeCell ref="AD374:AF374"/>
    <mergeCell ref="U412:AB413"/>
    <mergeCell ref="AD383:AF383"/>
    <mergeCell ref="U416:AB417"/>
    <mergeCell ref="Q416:T417"/>
    <mergeCell ref="Q412:T413"/>
    <mergeCell ref="U368:AB370"/>
    <mergeCell ref="Y225:AC225"/>
    <mergeCell ref="Y210:AC210"/>
    <mergeCell ref="Y211:AC211"/>
    <mergeCell ref="Y234:AC234"/>
    <mergeCell ref="Y233:AC233"/>
    <mergeCell ref="AD230:AK230"/>
    <mergeCell ref="AD233:AK233"/>
    <mergeCell ref="Y193:AC193"/>
    <mergeCell ref="Y229:AC229"/>
    <mergeCell ref="Y162:AC162"/>
    <mergeCell ref="AD209:AK209"/>
    <mergeCell ref="AD192:AK192"/>
    <mergeCell ref="AD193:AK193"/>
    <mergeCell ref="AD235:AK235"/>
    <mergeCell ref="AD236:AK236"/>
    <mergeCell ref="AD229:AK229"/>
    <mergeCell ref="AD172:AK172"/>
    <mergeCell ref="AD227:AK227"/>
    <mergeCell ref="AD210:AK210"/>
    <mergeCell ref="Y190:AC190"/>
    <mergeCell ref="AD212:AK212"/>
    <mergeCell ref="Y198:AC198"/>
    <mergeCell ref="Y199:AC199"/>
    <mergeCell ref="AD208:AK208"/>
    <mergeCell ref="AD226:AK226"/>
    <mergeCell ref="Y222:AC222"/>
    <mergeCell ref="Y223:AC223"/>
    <mergeCell ref="AD195:AK195"/>
    <mergeCell ref="AD196:AK196"/>
    <mergeCell ref="AD181:AK181"/>
    <mergeCell ref="AD180:AK180"/>
    <mergeCell ref="AD234:AK234"/>
    <mergeCell ref="AD137:AK137"/>
    <mergeCell ref="AD138:AK138"/>
    <mergeCell ref="Y139:AC139"/>
    <mergeCell ref="Y140:AC140"/>
    <mergeCell ref="AD177:AK177"/>
    <mergeCell ref="AD179:AK179"/>
    <mergeCell ref="AD167:AK167"/>
    <mergeCell ref="AD170:AK170"/>
    <mergeCell ref="Y173:AC173"/>
    <mergeCell ref="AD176:AK176"/>
    <mergeCell ref="AD169:AK169"/>
    <mergeCell ref="AD178:AK178"/>
    <mergeCell ref="Y141:AC141"/>
    <mergeCell ref="AD122:AK122"/>
    <mergeCell ref="Y147:AC147"/>
    <mergeCell ref="AD145:AK145"/>
    <mergeCell ref="AD119:AK119"/>
    <mergeCell ref="AD120:AK120"/>
    <mergeCell ref="AD144:AK144"/>
    <mergeCell ref="Y137:AC137"/>
    <mergeCell ref="Y138:AC138"/>
    <mergeCell ref="AD125:AK125"/>
    <mergeCell ref="AD126:AK126"/>
    <mergeCell ref="AD161:AK161"/>
    <mergeCell ref="Y122:AC122"/>
    <mergeCell ref="Y123:AC123"/>
    <mergeCell ref="Y124:AC124"/>
    <mergeCell ref="Y125:AC125"/>
    <mergeCell ref="Y126:AC126"/>
    <mergeCell ref="Y127:AC127"/>
    <mergeCell ref="Y128:AC128"/>
    <mergeCell ref="Y129:AC129"/>
    <mergeCell ref="U1:X1"/>
    <mergeCell ref="F145:M145"/>
    <mergeCell ref="A282:E282"/>
    <mergeCell ref="F282:M282"/>
    <mergeCell ref="A264:E264"/>
    <mergeCell ref="F264:M264"/>
    <mergeCell ref="F265:M265"/>
    <mergeCell ref="A265:E265"/>
    <mergeCell ref="A266:E266"/>
    <mergeCell ref="F266:M266"/>
    <mergeCell ref="A267:E267"/>
    <mergeCell ref="F267:M267"/>
    <mergeCell ref="A268:E268"/>
    <mergeCell ref="F268:M268"/>
    <mergeCell ref="A269:E269"/>
    <mergeCell ref="F269:M269"/>
    <mergeCell ref="F276:M276"/>
    <mergeCell ref="F249:M249"/>
    <mergeCell ref="F275:M275"/>
    <mergeCell ref="F143:M143"/>
    <mergeCell ref="F277:M277"/>
    <mergeCell ref="A278:E278"/>
    <mergeCell ref="A276:E276"/>
    <mergeCell ref="F120:M120"/>
    <mergeCell ref="A30:F30"/>
    <mergeCell ref="A100:E100"/>
    <mergeCell ref="G31:N31"/>
    <mergeCell ref="G30:N30"/>
    <mergeCell ref="U49:X49"/>
    <mergeCell ref="N69:Q69"/>
    <mergeCell ref="F18:S18"/>
    <mergeCell ref="A138:E138"/>
    <mergeCell ref="O835:T835"/>
    <mergeCell ref="AM350:AR350"/>
    <mergeCell ref="Q462:T462"/>
    <mergeCell ref="Y240:AC240"/>
    <mergeCell ref="AG357:AL357"/>
    <mergeCell ref="AG350:AL350"/>
    <mergeCell ref="A285:E285"/>
    <mergeCell ref="F285:M285"/>
    <mergeCell ref="Q403:T405"/>
    <mergeCell ref="U396:AB399"/>
    <mergeCell ref="U455:AB455"/>
    <mergeCell ref="F772:L772"/>
    <mergeCell ref="F773:L773"/>
    <mergeCell ref="F774:L774"/>
    <mergeCell ref="F775:L775"/>
    <mergeCell ref="F768:L768"/>
    <mergeCell ref="F763:L763"/>
    <mergeCell ref="F764:L764"/>
    <mergeCell ref="F720:L720"/>
    <mergeCell ref="A706:E706"/>
    <mergeCell ref="A730:E730"/>
    <mergeCell ref="F709:L709"/>
    <mergeCell ref="A710:E710"/>
    <mergeCell ref="F703:L703"/>
    <mergeCell ref="A697:E697"/>
    <mergeCell ref="AD526:AK526"/>
    <mergeCell ref="AD527:AK527"/>
    <mergeCell ref="T651:X651"/>
    <mergeCell ref="A692:E692"/>
    <mergeCell ref="T612:X612"/>
    <mergeCell ref="A664:E664"/>
    <mergeCell ref="A636:E636"/>
    <mergeCell ref="AR941:AV941"/>
    <mergeCell ref="AG874:AL874"/>
    <mergeCell ref="O889:T889"/>
    <mergeCell ref="U890:Z890"/>
    <mergeCell ref="U894:Z894"/>
    <mergeCell ref="AA880:AF880"/>
    <mergeCell ref="Q907:X907"/>
    <mergeCell ref="X931:X934"/>
    <mergeCell ref="AK931:AK934"/>
    <mergeCell ref="AT930:AT934"/>
    <mergeCell ref="AU930:AU934"/>
    <mergeCell ref="AR930:AR934"/>
    <mergeCell ref="AR935:AV935"/>
    <mergeCell ref="AV930:AV934"/>
    <mergeCell ref="AR937:AV937"/>
    <mergeCell ref="AS930:AS934"/>
    <mergeCell ref="AR938:AV938"/>
    <mergeCell ref="AR940:AV940"/>
    <mergeCell ref="AG882:AL882"/>
    <mergeCell ref="AG879:AL879"/>
    <mergeCell ref="AA877:AF877"/>
    <mergeCell ref="U892:Z892"/>
    <mergeCell ref="AA874:AF874"/>
    <mergeCell ref="O874:T874"/>
    <mergeCell ref="AA875:AF875"/>
    <mergeCell ref="Q905:X905"/>
    <mergeCell ref="H1006:U1006"/>
    <mergeCell ref="F1007:G1007"/>
    <mergeCell ref="AC953:AG953"/>
    <mergeCell ref="A958:F958"/>
    <mergeCell ref="I942:M942"/>
    <mergeCell ref="AH954:AL954"/>
    <mergeCell ref="AM953:AQ953"/>
    <mergeCell ref="G946:H946"/>
    <mergeCell ref="G942:H942"/>
    <mergeCell ref="X950:AB950"/>
    <mergeCell ref="AC951:AG951"/>
    <mergeCell ref="N944:R944"/>
    <mergeCell ref="I949:M949"/>
    <mergeCell ref="S958:W958"/>
    <mergeCell ref="AF931:AF934"/>
    <mergeCell ref="AM937:AQ937"/>
    <mergeCell ref="AC938:AG938"/>
    <mergeCell ref="AM940:AQ940"/>
    <mergeCell ref="AH940:AL940"/>
    <mergeCell ref="T931:T934"/>
    <mergeCell ref="AG931:AG934"/>
    <mergeCell ref="AH936:AL936"/>
    <mergeCell ref="Y931:Y934"/>
    <mergeCell ref="AM950:AQ950"/>
    <mergeCell ref="AC943:AG943"/>
    <mergeCell ref="AM941:AQ941"/>
    <mergeCell ref="AM939:AQ939"/>
    <mergeCell ref="AH939:AL939"/>
    <mergeCell ref="S937:W937"/>
    <mergeCell ref="S939:W939"/>
    <mergeCell ref="S931:S934"/>
    <mergeCell ref="W931:W934"/>
    <mergeCell ref="O840:T840"/>
    <mergeCell ref="AM951:AQ951"/>
    <mergeCell ref="AH946:AL946"/>
    <mergeCell ref="AM957:AQ957"/>
    <mergeCell ref="I951:M951"/>
    <mergeCell ref="I950:M950"/>
    <mergeCell ref="AP930:AP934"/>
    <mergeCell ref="X938:AB938"/>
    <mergeCell ref="AM930:AM934"/>
    <mergeCell ref="AN930:AN934"/>
    <mergeCell ref="AA931:AA934"/>
    <mergeCell ref="S935:W935"/>
    <mergeCell ref="AM935:AQ935"/>
    <mergeCell ref="AH935:AL935"/>
    <mergeCell ref="X947:AB947"/>
    <mergeCell ref="S942:W942"/>
    <mergeCell ref="X948:AB948"/>
    <mergeCell ref="AG880:AL880"/>
    <mergeCell ref="AH938:AL938"/>
    <mergeCell ref="AC931:AC934"/>
    <mergeCell ref="AC935:AG935"/>
    <mergeCell ref="S938:W938"/>
    <mergeCell ref="AI931:AI934"/>
    <mergeCell ref="AJ931:AJ934"/>
    <mergeCell ref="AL931:AL934"/>
    <mergeCell ref="AM936:AQ936"/>
    <mergeCell ref="AQ930:AQ934"/>
    <mergeCell ref="AC940:AG940"/>
    <mergeCell ref="X940:AB940"/>
    <mergeCell ref="AH931:AH934"/>
    <mergeCell ref="Z931:Z934"/>
    <mergeCell ref="AM938:AQ938"/>
    <mergeCell ref="A1031:E1031"/>
    <mergeCell ref="I953:M953"/>
    <mergeCell ref="X939:AB939"/>
    <mergeCell ref="X952:AB952"/>
    <mergeCell ref="H820:M820"/>
    <mergeCell ref="A808:G808"/>
    <mergeCell ref="Y112:AC112"/>
    <mergeCell ref="Y113:AC113"/>
    <mergeCell ref="Y114:AC114"/>
    <mergeCell ref="Y121:AC121"/>
    <mergeCell ref="Y161:AC161"/>
    <mergeCell ref="Y130:AC130"/>
    <mergeCell ref="W326:AB326"/>
    <mergeCell ref="U464:AB464"/>
    <mergeCell ref="U466:AB467"/>
    <mergeCell ref="M498:S498"/>
    <mergeCell ref="M496:S496"/>
    <mergeCell ref="U384:AB385"/>
    <mergeCell ref="Q453:T453"/>
    <mergeCell ref="B325:D325"/>
    <mergeCell ref="K319:P319"/>
    <mergeCell ref="O839:T839"/>
    <mergeCell ref="A1015:E1015"/>
    <mergeCell ref="A1016:E1016"/>
    <mergeCell ref="S957:W957"/>
    <mergeCell ref="S951:W951"/>
    <mergeCell ref="G950:H950"/>
    <mergeCell ref="V1009:W1009"/>
    <mergeCell ref="S952:W952"/>
    <mergeCell ref="AC954:AG954"/>
    <mergeCell ref="I954:M954"/>
    <mergeCell ref="I955:M955"/>
    <mergeCell ref="F1050:G1050"/>
    <mergeCell ref="A1044:E1044"/>
    <mergeCell ref="A1043:E1043"/>
    <mergeCell ref="F1045:G1045"/>
    <mergeCell ref="F1046:G1046"/>
    <mergeCell ref="F1054:G1054"/>
    <mergeCell ref="F1055:G1055"/>
    <mergeCell ref="F1056:G1056"/>
    <mergeCell ref="E323:J323"/>
    <mergeCell ref="F493:L493"/>
    <mergeCell ref="A527:E527"/>
    <mergeCell ref="A494:E494"/>
    <mergeCell ref="A639:E639"/>
    <mergeCell ref="E320:J320"/>
    <mergeCell ref="K320:P320"/>
    <mergeCell ref="A412:A413"/>
    <mergeCell ref="A466:A467"/>
    <mergeCell ref="A951:F951"/>
    <mergeCell ref="A942:F942"/>
    <mergeCell ref="A953:F953"/>
    <mergeCell ref="A956:F956"/>
    <mergeCell ref="G949:H949"/>
    <mergeCell ref="I937:M937"/>
    <mergeCell ref="G930:H934"/>
    <mergeCell ref="G951:H951"/>
    <mergeCell ref="I952:M952"/>
    <mergeCell ref="G937:H937"/>
    <mergeCell ref="I939:M939"/>
    <mergeCell ref="N931:N934"/>
    <mergeCell ref="K931:K934"/>
    <mergeCell ref="L931:L934"/>
    <mergeCell ref="O834:T834"/>
    <mergeCell ref="A1103:E1103"/>
    <mergeCell ref="A1104:E1104"/>
    <mergeCell ref="A1080:E1080"/>
    <mergeCell ref="A1081:E1081"/>
    <mergeCell ref="F1067:G1067"/>
    <mergeCell ref="A1033:E1033"/>
    <mergeCell ref="F1048:G1048"/>
    <mergeCell ref="F1049:G1049"/>
    <mergeCell ref="F1043:G1043"/>
    <mergeCell ref="A1050:E1050"/>
    <mergeCell ref="A1051:E1051"/>
    <mergeCell ref="A1047:E1047"/>
    <mergeCell ref="A1065:E1065"/>
    <mergeCell ref="A1066:E1066"/>
    <mergeCell ref="A1067:E1067"/>
    <mergeCell ref="F1066:G1066"/>
    <mergeCell ref="A1064:E1064"/>
    <mergeCell ref="A1048:E1048"/>
    <mergeCell ref="A1049:E1049"/>
    <mergeCell ref="F1061:G1061"/>
    <mergeCell ref="F1062:G1062"/>
    <mergeCell ref="A1060:E1060"/>
    <mergeCell ref="A1061:E1061"/>
    <mergeCell ref="F1064:G1064"/>
    <mergeCell ref="F1065:G1065"/>
    <mergeCell ref="A1062:E1062"/>
    <mergeCell ref="A1063:E1063"/>
    <mergeCell ref="F1059:G1059"/>
    <mergeCell ref="F1047:G1047"/>
    <mergeCell ref="A1055:E1055"/>
    <mergeCell ref="A1056:E1056"/>
    <mergeCell ref="A1057:E1057"/>
    <mergeCell ref="F1069:G1069"/>
    <mergeCell ref="A1068:E1068"/>
    <mergeCell ref="A1069:E1069"/>
    <mergeCell ref="F1068:G1068"/>
    <mergeCell ref="F1076:G1076"/>
    <mergeCell ref="F1077:G1077"/>
    <mergeCell ref="F1078:G1078"/>
    <mergeCell ref="F1079:G1079"/>
    <mergeCell ref="F1102:G1102"/>
    <mergeCell ref="F1103:G1103"/>
    <mergeCell ref="F1104:G1104"/>
    <mergeCell ref="F1080:G1080"/>
    <mergeCell ref="F1081:G1081"/>
    <mergeCell ref="F1082:G1082"/>
    <mergeCell ref="F1083:G1083"/>
    <mergeCell ref="A1093:E1093"/>
    <mergeCell ref="A1094:E1094"/>
    <mergeCell ref="A1085:E1085"/>
    <mergeCell ref="A1086:E1086"/>
    <mergeCell ref="A1087:E1087"/>
    <mergeCell ref="A1088:E1088"/>
    <mergeCell ref="A1089:E1089"/>
    <mergeCell ref="A1077:E1077"/>
    <mergeCell ref="A1078:E1078"/>
    <mergeCell ref="A1090:E1090"/>
    <mergeCell ref="A1091:E1091"/>
    <mergeCell ref="A1092:E1092"/>
    <mergeCell ref="F1087:G1087"/>
    <mergeCell ref="F1088:G1088"/>
    <mergeCell ref="F1089:G1089"/>
    <mergeCell ref="F1084:G1084"/>
    <mergeCell ref="A1102:E1102"/>
    <mergeCell ref="F1100:G1100"/>
    <mergeCell ref="F1093:G1093"/>
    <mergeCell ref="F1094:G1094"/>
    <mergeCell ref="A1095:E1095"/>
    <mergeCell ref="A1096:E1096"/>
    <mergeCell ref="A1097:E1097"/>
    <mergeCell ref="A1098:E1098"/>
    <mergeCell ref="A1099:E1099"/>
    <mergeCell ref="A1100:E1100"/>
    <mergeCell ref="A1079:E1079"/>
    <mergeCell ref="A1070:E1070"/>
    <mergeCell ref="A1071:E1071"/>
    <mergeCell ref="A1072:E1072"/>
    <mergeCell ref="A1073:E1073"/>
    <mergeCell ref="A1074:E1074"/>
    <mergeCell ref="A1075:E1075"/>
    <mergeCell ref="A1076:E1076"/>
    <mergeCell ref="A1082:E1082"/>
    <mergeCell ref="A1083:E1083"/>
    <mergeCell ref="A1084:E1084"/>
    <mergeCell ref="F1098:G1098"/>
    <mergeCell ref="F1099:G1099"/>
    <mergeCell ref="H1062:N1062"/>
    <mergeCell ref="A1053:E1053"/>
    <mergeCell ref="A1054:E1054"/>
    <mergeCell ref="A1045:E1045"/>
    <mergeCell ref="H1044:N1044"/>
    <mergeCell ref="F1034:G1034"/>
    <mergeCell ref="F1027:G1027"/>
    <mergeCell ref="F1018:G1018"/>
    <mergeCell ref="F1019:G1019"/>
    <mergeCell ref="O1010:U1010"/>
    <mergeCell ref="AH955:AL955"/>
    <mergeCell ref="AH956:AL956"/>
    <mergeCell ref="N954:R954"/>
    <mergeCell ref="AH958:AL958"/>
    <mergeCell ref="AH957:AL957"/>
    <mergeCell ref="X957:AB957"/>
    <mergeCell ref="AC957:AG957"/>
    <mergeCell ref="X955:AB955"/>
    <mergeCell ref="A1041:E1041"/>
    <mergeCell ref="A1014:E1014"/>
    <mergeCell ref="A1052:E1052"/>
    <mergeCell ref="A1040:E1040"/>
    <mergeCell ref="A1032:E1032"/>
    <mergeCell ref="F1025:G1025"/>
    <mergeCell ref="F1026:G1026"/>
    <mergeCell ref="F1030:G1030"/>
    <mergeCell ref="F1031:G1031"/>
    <mergeCell ref="F1028:G1028"/>
    <mergeCell ref="A1024:E1024"/>
    <mergeCell ref="F1029:G1029"/>
    <mergeCell ref="A1058:E1058"/>
    <mergeCell ref="A1059:E1059"/>
    <mergeCell ref="AR958:AV958"/>
    <mergeCell ref="AM958:AQ958"/>
    <mergeCell ref="AR944:AV944"/>
    <mergeCell ref="AR946:AV946"/>
    <mergeCell ref="AH945:AL945"/>
    <mergeCell ref="AC945:AG945"/>
    <mergeCell ref="AM955:AQ955"/>
    <mergeCell ref="AR954:AV954"/>
    <mergeCell ref="AM954:AQ954"/>
    <mergeCell ref="AM952:AQ952"/>
    <mergeCell ref="AR955:AV955"/>
    <mergeCell ref="AR956:AV956"/>
    <mergeCell ref="AR947:AV947"/>
    <mergeCell ref="AC950:AG950"/>
    <mergeCell ref="AM946:AQ946"/>
    <mergeCell ref="AH942:AL942"/>
    <mergeCell ref="AR950:AV950"/>
    <mergeCell ref="AM956:AQ956"/>
    <mergeCell ref="AC946:AG946"/>
    <mergeCell ref="AR953:AV953"/>
    <mergeCell ref="AR945:AV945"/>
    <mergeCell ref="AH948:AL948"/>
    <mergeCell ref="AH947:AL947"/>
    <mergeCell ref="AM947:AQ947"/>
    <mergeCell ref="AR957:AV957"/>
    <mergeCell ref="AM948:AQ948"/>
    <mergeCell ref="AR948:AV948"/>
    <mergeCell ref="AR952:AV952"/>
    <mergeCell ref="AC952:AG952"/>
    <mergeCell ref="AH953:AL953"/>
    <mergeCell ref="AM944:AQ944"/>
    <mergeCell ref="AR949:AV949"/>
    <mergeCell ref="AG850:AL850"/>
    <mergeCell ref="U872:Z872"/>
    <mergeCell ref="O869:T869"/>
    <mergeCell ref="O867:T867"/>
    <mergeCell ref="AA870:AF870"/>
    <mergeCell ref="AA871:AF871"/>
    <mergeCell ref="O870:T870"/>
    <mergeCell ref="AA860:AF860"/>
    <mergeCell ref="AG872:AL872"/>
    <mergeCell ref="O871:T871"/>
    <mergeCell ref="AG864:AL864"/>
    <mergeCell ref="AB931:AB934"/>
    <mergeCell ref="AH937:AL937"/>
    <mergeCell ref="AC937:AG937"/>
    <mergeCell ref="AC936:AG936"/>
    <mergeCell ref="S936:W936"/>
    <mergeCell ref="U854:Z854"/>
    <mergeCell ref="O872:T872"/>
    <mergeCell ref="O856:T856"/>
    <mergeCell ref="U853:Z853"/>
    <mergeCell ref="P931:P934"/>
    <mergeCell ref="C908:P908"/>
    <mergeCell ref="Q908:X908"/>
    <mergeCell ref="AA857:AF857"/>
    <mergeCell ref="AG862:AL862"/>
    <mergeCell ref="AG865:AL865"/>
    <mergeCell ref="AG863:AL863"/>
    <mergeCell ref="AA863:AF863"/>
    <mergeCell ref="AA856:AF856"/>
    <mergeCell ref="O853:T853"/>
    <mergeCell ref="O866:T866"/>
    <mergeCell ref="AG877:AL877"/>
    <mergeCell ref="AG853:AL853"/>
    <mergeCell ref="AG856:AL856"/>
    <mergeCell ref="AG858:AL858"/>
    <mergeCell ref="AG854:AL854"/>
    <mergeCell ref="O854:T854"/>
    <mergeCell ref="AG861:AL861"/>
    <mergeCell ref="AG860:AL860"/>
    <mergeCell ref="AR951:AV951"/>
    <mergeCell ref="U865:Z865"/>
    <mergeCell ref="U866:Z866"/>
    <mergeCell ref="U868:Z868"/>
    <mergeCell ref="AG857:AL857"/>
    <mergeCell ref="AG870:AL870"/>
    <mergeCell ref="AC944:AG944"/>
    <mergeCell ref="AC941:AG941"/>
    <mergeCell ref="AH941:AL941"/>
    <mergeCell ref="S941:W941"/>
    <mergeCell ref="AC948:AG948"/>
    <mergeCell ref="AH943:AL943"/>
    <mergeCell ref="AC947:AG947"/>
    <mergeCell ref="AR943:AV943"/>
    <mergeCell ref="AR942:AV942"/>
    <mergeCell ref="AR939:AV939"/>
    <mergeCell ref="AC939:AG939"/>
    <mergeCell ref="AR936:AV936"/>
    <mergeCell ref="AM949:AQ949"/>
    <mergeCell ref="AH951:AL951"/>
    <mergeCell ref="AH950:AL950"/>
    <mergeCell ref="AH949:AL949"/>
    <mergeCell ref="AO930:AO934"/>
    <mergeCell ref="AG875:AL875"/>
    <mergeCell ref="N940:R940"/>
    <mergeCell ref="AA851:AF851"/>
    <mergeCell ref="O857:T857"/>
    <mergeCell ref="O862:T862"/>
    <mergeCell ref="X936:AB936"/>
    <mergeCell ref="AA861:AF861"/>
    <mergeCell ref="O855:T855"/>
    <mergeCell ref="AA858:AF858"/>
    <mergeCell ref="A731:E731"/>
    <mergeCell ref="F731:L731"/>
    <mergeCell ref="A732:E732"/>
    <mergeCell ref="F732:L732"/>
    <mergeCell ref="A718:E718"/>
    <mergeCell ref="A719:E719"/>
    <mergeCell ref="A930:F930"/>
    <mergeCell ref="A931:F931"/>
    <mergeCell ref="F734:L734"/>
    <mergeCell ref="F721:L721"/>
    <mergeCell ref="A728:E728"/>
    <mergeCell ref="F728:L728"/>
    <mergeCell ref="A814:G814"/>
    <mergeCell ref="A734:E734"/>
    <mergeCell ref="A735:E735"/>
    <mergeCell ref="A933:F933"/>
    <mergeCell ref="A934:F934"/>
    <mergeCell ref="J931:J934"/>
    <mergeCell ref="M931:M934"/>
    <mergeCell ref="F749:L749"/>
    <mergeCell ref="A724:E724"/>
    <mergeCell ref="F724:L724"/>
    <mergeCell ref="O833:T833"/>
    <mergeCell ref="A909:B909"/>
    <mergeCell ref="O879:T879"/>
    <mergeCell ref="F533:L533"/>
    <mergeCell ref="Y624:AE624"/>
    <mergeCell ref="Y611:AE612"/>
    <mergeCell ref="T613:X613"/>
    <mergeCell ref="T628:X628"/>
    <mergeCell ref="Y616:AE616"/>
    <mergeCell ref="F638:L638"/>
    <mergeCell ref="F682:L682"/>
    <mergeCell ref="T642:X642"/>
    <mergeCell ref="Y642:AE642"/>
    <mergeCell ref="T674:X674"/>
    <mergeCell ref="Y674:AE674"/>
    <mergeCell ref="A739:E739"/>
    <mergeCell ref="A725:E725"/>
    <mergeCell ref="F725:L725"/>
    <mergeCell ref="A709:E709"/>
    <mergeCell ref="A720:E720"/>
    <mergeCell ref="A711:E711"/>
    <mergeCell ref="F705:L705"/>
    <mergeCell ref="F672:L672"/>
    <mergeCell ref="A713:E713"/>
    <mergeCell ref="A707:E707"/>
    <mergeCell ref="A684:E684"/>
    <mergeCell ref="Y544:AC544"/>
    <mergeCell ref="T650:X650"/>
    <mergeCell ref="Y650:AE650"/>
    <mergeCell ref="F717:L717"/>
    <mergeCell ref="A733:E733"/>
    <mergeCell ref="F739:L739"/>
    <mergeCell ref="A663:E663"/>
    <mergeCell ref="Y660:AE660"/>
    <mergeCell ref="T661:X661"/>
    <mergeCell ref="A621:E621"/>
    <mergeCell ref="A641:E641"/>
    <mergeCell ref="F702:L702"/>
    <mergeCell ref="A673:E673"/>
    <mergeCell ref="Y160:AC160"/>
    <mergeCell ref="Y166:AC166"/>
    <mergeCell ref="Y174:AC174"/>
    <mergeCell ref="Y186:AC186"/>
    <mergeCell ref="A722:E722"/>
    <mergeCell ref="A675:E675"/>
    <mergeCell ref="A716:E716"/>
    <mergeCell ref="F716:L716"/>
    <mergeCell ref="F688:L688"/>
    <mergeCell ref="A680:E680"/>
    <mergeCell ref="F680:L680"/>
    <mergeCell ref="A681:E681"/>
    <mergeCell ref="A693:E693"/>
    <mergeCell ref="F715:L715"/>
    <mergeCell ref="A667:E667"/>
    <mergeCell ref="A695:E695"/>
    <mergeCell ref="Y252:AC252"/>
    <mergeCell ref="Y182:AC182"/>
    <mergeCell ref="F719:L719"/>
    <mergeCell ref="F718:L718"/>
    <mergeCell ref="F692:L692"/>
    <mergeCell ref="F681:L681"/>
    <mergeCell ref="F683:L683"/>
    <mergeCell ref="F679:L679"/>
    <mergeCell ref="F707:L707"/>
    <mergeCell ref="Y519:AC519"/>
    <mergeCell ref="Y667:AE667"/>
    <mergeCell ref="Y626:AE626"/>
    <mergeCell ref="Y514:AC514"/>
    <mergeCell ref="Y499:AC499"/>
    <mergeCell ref="F713:L713"/>
    <mergeCell ref="F708:L708"/>
    <mergeCell ref="Y532:AC532"/>
    <mergeCell ref="AD532:AK532"/>
    <mergeCell ref="AD522:AK522"/>
    <mergeCell ref="AD534:AK534"/>
    <mergeCell ref="Y535:AC535"/>
    <mergeCell ref="AD535:AK535"/>
    <mergeCell ref="AD550:AK550"/>
    <mergeCell ref="AF613:AL613"/>
    <mergeCell ref="AF630:AL630"/>
    <mergeCell ref="AF615:AL615"/>
    <mergeCell ref="AF616:AL616"/>
    <mergeCell ref="AF617:AL617"/>
    <mergeCell ref="AF618:AL618"/>
    <mergeCell ref="AF632:AL632"/>
    <mergeCell ref="Y629:AE629"/>
    <mergeCell ref="T625:X625"/>
    <mergeCell ref="Y623:AE623"/>
    <mergeCell ref="Y634:AE634"/>
    <mergeCell ref="Y635:AE635"/>
    <mergeCell ref="T618:X618"/>
    <mergeCell ref="Y675:AE675"/>
    <mergeCell ref="T676:X676"/>
    <mergeCell ref="Y676:AE676"/>
    <mergeCell ref="T677:X677"/>
    <mergeCell ref="T638:X638"/>
    <mergeCell ref="F639:L639"/>
    <mergeCell ref="AF623:AL623"/>
    <mergeCell ref="F632:L632"/>
    <mergeCell ref="T641:X641"/>
    <mergeCell ref="Y641:AE641"/>
    <mergeCell ref="A698:E698"/>
    <mergeCell ref="A717:E717"/>
    <mergeCell ref="F706:L706"/>
    <mergeCell ref="F698:L698"/>
    <mergeCell ref="AF614:AL614"/>
    <mergeCell ref="T622:X622"/>
    <mergeCell ref="T623:X623"/>
    <mergeCell ref="T679:X679"/>
    <mergeCell ref="F693:L693"/>
    <mergeCell ref="A714:E714"/>
    <mergeCell ref="A696:E696"/>
    <mergeCell ref="AD506:AK506"/>
    <mergeCell ref="AD507:AK507"/>
    <mergeCell ref="AD508:AK508"/>
    <mergeCell ref="AD509:AK509"/>
    <mergeCell ref="AD543:AK543"/>
    <mergeCell ref="AD544:AK544"/>
    <mergeCell ref="AF628:AL628"/>
    <mergeCell ref="T636:X636"/>
    <mergeCell ref="F677:L677"/>
    <mergeCell ref="Y670:AE670"/>
    <mergeCell ref="Y653:AE653"/>
    <mergeCell ref="Y546:AC546"/>
    <mergeCell ref="AF631:AL631"/>
    <mergeCell ref="AD546:AK546"/>
    <mergeCell ref="Y547:AC547"/>
    <mergeCell ref="AD547:AK547"/>
    <mergeCell ref="Y643:AE643"/>
    <mergeCell ref="Y528:AC528"/>
    <mergeCell ref="AD528:AK528"/>
    <mergeCell ref="AD549:AK549"/>
    <mergeCell ref="Y550:AC550"/>
    <mergeCell ref="G945:H945"/>
    <mergeCell ref="A945:F945"/>
    <mergeCell ref="G944:H944"/>
    <mergeCell ref="I941:M941"/>
    <mergeCell ref="G943:H943"/>
    <mergeCell ref="I938:M938"/>
    <mergeCell ref="A944:F944"/>
    <mergeCell ref="G936:H936"/>
    <mergeCell ref="G935:H935"/>
    <mergeCell ref="A940:F940"/>
    <mergeCell ref="N936:R936"/>
    <mergeCell ref="I936:M936"/>
    <mergeCell ref="I945:M945"/>
    <mergeCell ref="I940:M940"/>
    <mergeCell ref="N935:R935"/>
    <mergeCell ref="A936:F936"/>
    <mergeCell ref="A935:F935"/>
    <mergeCell ref="N939:R939"/>
    <mergeCell ref="N941:R941"/>
    <mergeCell ref="A941:F941"/>
    <mergeCell ref="T671:X671"/>
    <mergeCell ref="Y671:AE671"/>
    <mergeCell ref="T663:X663"/>
    <mergeCell ref="Y663:AE663"/>
    <mergeCell ref="Y662:AE662"/>
    <mergeCell ref="Y677:AE677"/>
    <mergeCell ref="T669:X669"/>
    <mergeCell ref="T639:X639"/>
    <mergeCell ref="T640:X640"/>
    <mergeCell ref="Y640:AE640"/>
    <mergeCell ref="Y232:AC232"/>
    <mergeCell ref="Y239:AC239"/>
    <mergeCell ref="Y175:AC175"/>
    <mergeCell ref="AD148:AK148"/>
    <mergeCell ref="Y152:AC152"/>
    <mergeCell ref="Y153:AC153"/>
    <mergeCell ref="A939:F939"/>
    <mergeCell ref="N946:R946"/>
    <mergeCell ref="N942:R942"/>
    <mergeCell ref="G938:H938"/>
    <mergeCell ref="A937:F937"/>
    <mergeCell ref="A938:F938"/>
    <mergeCell ref="G939:H939"/>
    <mergeCell ref="G940:H940"/>
    <mergeCell ref="I935:M935"/>
    <mergeCell ref="N937:R937"/>
    <mergeCell ref="AD252:AK252"/>
    <mergeCell ref="A414:A415"/>
    <mergeCell ref="Y496:AC496"/>
    <mergeCell ref="Q931:Q934"/>
    <mergeCell ref="AD238:AK238"/>
    <mergeCell ref="I931:I934"/>
    <mergeCell ref="F691:L691"/>
    <mergeCell ref="A679:E679"/>
    <mergeCell ref="T635:X635"/>
    <mergeCell ref="AD496:AK496"/>
    <mergeCell ref="AD497:AK497"/>
    <mergeCell ref="T670:X670"/>
    <mergeCell ref="T665:X665"/>
    <mergeCell ref="Y548:AC548"/>
    <mergeCell ref="AD548:AK548"/>
    <mergeCell ref="Y549:AC549"/>
    <mergeCell ref="O1011:U1011"/>
    <mergeCell ref="O1008:U1008"/>
    <mergeCell ref="Y142:AC142"/>
    <mergeCell ref="Y143:AC143"/>
    <mergeCell ref="Y144:AC144"/>
    <mergeCell ref="Y148:AC148"/>
    <mergeCell ref="Y149:AC149"/>
    <mergeCell ref="AD123:AK123"/>
    <mergeCell ref="Y657:AE657"/>
    <mergeCell ref="T658:X658"/>
    <mergeCell ref="Y658:AE658"/>
    <mergeCell ref="AD491:AK491"/>
    <mergeCell ref="Y492:AC492"/>
    <mergeCell ref="AD492:AK492"/>
    <mergeCell ref="AD499:AK499"/>
    <mergeCell ref="Y490:AC490"/>
    <mergeCell ref="Y542:AC542"/>
    <mergeCell ref="AD542:AK542"/>
    <mergeCell ref="Y543:AC543"/>
    <mergeCell ref="Y649:AE649"/>
    <mergeCell ref="T626:X626"/>
    <mergeCell ref="T627:X627"/>
    <mergeCell ref="T631:X631"/>
    <mergeCell ref="Y648:AE648"/>
    <mergeCell ref="AF634:AL634"/>
    <mergeCell ref="Y146:AC146"/>
    <mergeCell ref="T656:X656"/>
    <mergeCell ref="Y656:AE656"/>
    <mergeCell ref="T657:X657"/>
    <mergeCell ref="Y482:AC482"/>
    <mergeCell ref="Y483:AC483"/>
    <mergeCell ref="AD482:AK483"/>
    <mergeCell ref="A1149:C1149"/>
    <mergeCell ref="D1149:G1149"/>
    <mergeCell ref="Y669:AE669"/>
    <mergeCell ref="A1138:C1138"/>
    <mergeCell ref="A1141:C1141"/>
    <mergeCell ref="I943:M943"/>
    <mergeCell ref="A943:F943"/>
    <mergeCell ref="G952:H952"/>
    <mergeCell ref="N943:R943"/>
    <mergeCell ref="I948:M948"/>
    <mergeCell ref="N948:R948"/>
    <mergeCell ref="A948:F948"/>
    <mergeCell ref="N947:R947"/>
    <mergeCell ref="N953:R953"/>
    <mergeCell ref="N952:R952"/>
    <mergeCell ref="F999:G999"/>
    <mergeCell ref="I958:M958"/>
    <mergeCell ref="O1019:U1019"/>
    <mergeCell ref="O1020:U1020"/>
    <mergeCell ref="O1022:U1022"/>
    <mergeCell ref="D1135:G1135"/>
    <mergeCell ref="G948:H948"/>
    <mergeCell ref="A946:F946"/>
    <mergeCell ref="H1135:N1135"/>
    <mergeCell ref="A1136:C1136"/>
    <mergeCell ref="D1136:G1136"/>
    <mergeCell ref="H1136:N1136"/>
    <mergeCell ref="A1137:C1137"/>
    <mergeCell ref="D1137:G1137"/>
    <mergeCell ref="F1012:G1012"/>
    <mergeCell ref="F1013:G1013"/>
    <mergeCell ref="F1008:G1008"/>
    <mergeCell ref="T664:X664"/>
    <mergeCell ref="Y664:AE664"/>
    <mergeCell ref="O1009:U1009"/>
    <mergeCell ref="A1042:E1042"/>
    <mergeCell ref="A1013:E1013"/>
    <mergeCell ref="A1144:C1144"/>
    <mergeCell ref="A1147:C1147"/>
    <mergeCell ref="A1150:C1150"/>
    <mergeCell ref="H1137:N1137"/>
    <mergeCell ref="D1134:G1134"/>
    <mergeCell ref="H1134:N1134"/>
    <mergeCell ref="A1130:C1130"/>
    <mergeCell ref="D1130:G1130"/>
    <mergeCell ref="H1130:N1130"/>
    <mergeCell ref="A1131:C1131"/>
    <mergeCell ref="D1131:G1131"/>
    <mergeCell ref="H1131:N1131"/>
    <mergeCell ref="D1132:G1132"/>
    <mergeCell ref="H1132:N1132"/>
    <mergeCell ref="A1133:C1133"/>
    <mergeCell ref="D1129:G1129"/>
    <mergeCell ref="H1129:N1129"/>
    <mergeCell ref="A1134:C1134"/>
    <mergeCell ref="A1129:C1129"/>
    <mergeCell ref="A1132:C1132"/>
    <mergeCell ref="A1135:C1135"/>
    <mergeCell ref="F1107:G1107"/>
    <mergeCell ref="A1107:E1107"/>
    <mergeCell ref="A1101:E1101"/>
    <mergeCell ref="H1101:N1101"/>
    <mergeCell ref="D1148:G1148"/>
    <mergeCell ref="H1148:N1148"/>
    <mergeCell ref="H1140:N1140"/>
    <mergeCell ref="D1143:G1143"/>
    <mergeCell ref="Y672:AE672"/>
    <mergeCell ref="T673:X673"/>
    <mergeCell ref="T659:X659"/>
    <mergeCell ref="Y659:AE659"/>
    <mergeCell ref="T660:X660"/>
    <mergeCell ref="Y673:AE673"/>
    <mergeCell ref="T653:X653"/>
    <mergeCell ref="A952:F952"/>
    <mergeCell ref="S940:W940"/>
    <mergeCell ref="A715:E715"/>
    <mergeCell ref="D1126:G1126"/>
    <mergeCell ref="H1126:N1126"/>
    <mergeCell ref="A1127:C1127"/>
    <mergeCell ref="D1127:G1127"/>
    <mergeCell ref="H1127:N1127"/>
    <mergeCell ref="A1128:C1128"/>
    <mergeCell ref="D1128:G1128"/>
    <mergeCell ref="H1128:N1128"/>
    <mergeCell ref="A950:F950"/>
    <mergeCell ref="A949:F949"/>
    <mergeCell ref="A1108:E1108"/>
    <mergeCell ref="A1113:G1113"/>
    <mergeCell ref="F1109:G1109"/>
    <mergeCell ref="A1109:E1109"/>
    <mergeCell ref="F1101:G1101"/>
    <mergeCell ref="A1116:G1116"/>
    <mergeCell ref="H1116:N1116"/>
    <mergeCell ref="H1117:N1117"/>
    <mergeCell ref="H1125:N1125"/>
    <mergeCell ref="A1126:C1126"/>
    <mergeCell ref="D1159:G1159"/>
    <mergeCell ref="H1159:N1159"/>
    <mergeCell ref="A1160:C1160"/>
    <mergeCell ref="H1149:N1149"/>
    <mergeCell ref="D1144:G1144"/>
    <mergeCell ref="H1144:N1144"/>
    <mergeCell ref="A1145:C1145"/>
    <mergeCell ref="D1145:G1145"/>
    <mergeCell ref="H1145:N1145"/>
    <mergeCell ref="A1146:C1146"/>
    <mergeCell ref="D1146:G1146"/>
    <mergeCell ref="H1146:N1146"/>
    <mergeCell ref="D1133:G1133"/>
    <mergeCell ref="H1133:N1133"/>
    <mergeCell ref="A1123:C1123"/>
    <mergeCell ref="A1124:C1124"/>
    <mergeCell ref="A1125:C1125"/>
    <mergeCell ref="D1125:G1125"/>
    <mergeCell ref="D1141:G1141"/>
    <mergeCell ref="H1141:N1141"/>
    <mergeCell ref="A1142:C1142"/>
    <mergeCell ref="D1142:G1142"/>
    <mergeCell ref="H1142:N1142"/>
    <mergeCell ref="A1143:C1143"/>
    <mergeCell ref="H1143:N1143"/>
    <mergeCell ref="D1138:G1138"/>
    <mergeCell ref="H1138:N1138"/>
    <mergeCell ref="A1139:C1139"/>
    <mergeCell ref="D1139:G1139"/>
    <mergeCell ref="H1139:N1139"/>
    <mergeCell ref="A1140:C1140"/>
    <mergeCell ref="D1140:G1140"/>
    <mergeCell ref="A1156:C1156"/>
    <mergeCell ref="D1156:G1156"/>
    <mergeCell ref="H1156:N1156"/>
    <mergeCell ref="A1157:C1157"/>
    <mergeCell ref="D1157:G1157"/>
    <mergeCell ref="H1157:N1157"/>
    <mergeCell ref="A1158:C1158"/>
    <mergeCell ref="D1158:G1158"/>
    <mergeCell ref="H1158:N1158"/>
    <mergeCell ref="A1153:C1153"/>
    <mergeCell ref="D1153:G1153"/>
    <mergeCell ref="H1153:N1153"/>
    <mergeCell ref="A1154:C1154"/>
    <mergeCell ref="D1154:G1154"/>
    <mergeCell ref="H1154:N1154"/>
    <mergeCell ref="A1155:C1155"/>
    <mergeCell ref="D1155:G1155"/>
    <mergeCell ref="H1155:N1155"/>
    <mergeCell ref="D1165:G1165"/>
    <mergeCell ref="D1150:G1150"/>
    <mergeCell ref="H1150:N1150"/>
    <mergeCell ref="A1151:C1151"/>
    <mergeCell ref="D1151:G1151"/>
    <mergeCell ref="H1151:N1151"/>
    <mergeCell ref="A1152:C1152"/>
    <mergeCell ref="D1152:G1152"/>
    <mergeCell ref="H1152:N1152"/>
    <mergeCell ref="D1147:G1147"/>
    <mergeCell ref="H1147:N1147"/>
    <mergeCell ref="A1148:C1148"/>
    <mergeCell ref="D1166:G1166"/>
    <mergeCell ref="H1166:N1166"/>
    <mergeCell ref="A1167:C1167"/>
    <mergeCell ref="D1167:G1167"/>
    <mergeCell ref="H1167:N1167"/>
    <mergeCell ref="A1162:C1162"/>
    <mergeCell ref="D1162:G1162"/>
    <mergeCell ref="H1162:N1162"/>
    <mergeCell ref="A1163:C1163"/>
    <mergeCell ref="D1163:G1163"/>
    <mergeCell ref="H1163:N1163"/>
    <mergeCell ref="A1164:C1164"/>
    <mergeCell ref="D1164:G1164"/>
    <mergeCell ref="H1164:N1164"/>
    <mergeCell ref="A1159:C1159"/>
    <mergeCell ref="H1165:N1165"/>
    <mergeCell ref="A1166:C1166"/>
    <mergeCell ref="D1160:G1160"/>
    <mergeCell ref="H1160:N1160"/>
    <mergeCell ref="A1161:C1161"/>
    <mergeCell ref="AF5:AQ5"/>
    <mergeCell ref="D1161:G1161"/>
    <mergeCell ref="H1161:N1161"/>
    <mergeCell ref="A1174:C1174"/>
    <mergeCell ref="D1174:G1174"/>
    <mergeCell ref="H1174:N1174"/>
    <mergeCell ref="A1175:C1175"/>
    <mergeCell ref="D1175:G1175"/>
    <mergeCell ref="H1175:N1175"/>
    <mergeCell ref="BQ1176:BR1176"/>
    <mergeCell ref="H1122:M1122"/>
    <mergeCell ref="H1123:N1124"/>
    <mergeCell ref="D1123:G1124"/>
    <mergeCell ref="A1171:C1171"/>
    <mergeCell ref="D1171:G1171"/>
    <mergeCell ref="H1171:N1171"/>
    <mergeCell ref="A1172:C1172"/>
    <mergeCell ref="D1172:G1172"/>
    <mergeCell ref="H1172:N1172"/>
    <mergeCell ref="A1173:C1173"/>
    <mergeCell ref="D1173:G1173"/>
    <mergeCell ref="H1173:N1173"/>
    <mergeCell ref="A1168:C1168"/>
    <mergeCell ref="D1168:G1168"/>
    <mergeCell ref="H1168:N1168"/>
    <mergeCell ref="A1169:C1169"/>
    <mergeCell ref="D1169:G1169"/>
    <mergeCell ref="H1169:N1169"/>
    <mergeCell ref="A1170:C1170"/>
    <mergeCell ref="D1170:G1170"/>
    <mergeCell ref="H1170:N1170"/>
    <mergeCell ref="A1165:C1165"/>
  </mergeCells>
  <phoneticPr fontId="0" type="noConversion"/>
  <hyperlinks>
    <hyperlink ref="U5:Z5" location="Narudzba!A1" display="Narudžbenica"/>
  </hyperlinks>
  <pageMargins left="0.28000000000000003" right="0.21" top="0.41" bottom="0.32" header="0.28999999999999998" footer="0.23"/>
  <pageSetup paperSize="9" scale="10" orientation="portrait" r:id="rId1"/>
  <headerFooter alignWithMargins="0">
    <oddFooter>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61"/>
  <sheetViews>
    <sheetView showGridLines="0" topLeftCell="A64" workbookViewId="0">
      <selection activeCell="U13" sqref="U13"/>
    </sheetView>
  </sheetViews>
  <sheetFormatPr defaultColWidth="2.5703125" defaultRowHeight="15.75" customHeight="1"/>
  <cols>
    <col min="1" max="24" width="2.5703125" style="75"/>
    <col min="25" max="25" width="3.140625" style="75" customWidth="1"/>
    <col min="26" max="29" width="2.5703125" style="75"/>
    <col min="30" max="32" width="2.5703125" style="82"/>
    <col min="33" max="16384" width="2.5703125" style="75"/>
  </cols>
  <sheetData>
    <row r="1" spans="1:48" ht="11.25" customHeight="1">
      <c r="AG1" s="82"/>
      <c r="AH1" s="82"/>
      <c r="AI1" s="82"/>
      <c r="AQ1" s="2163" t="s">
        <v>1429</v>
      </c>
      <c r="AR1" s="2163"/>
      <c r="AS1" s="2163"/>
      <c r="AT1" s="2163"/>
      <c r="AU1" s="2163"/>
      <c r="AV1" s="2163"/>
    </row>
    <row r="2" spans="1:48" ht="5.25" customHeight="1">
      <c r="AG2" s="82"/>
      <c r="AH2" s="82"/>
    </row>
    <row r="3" spans="1:48">
      <c r="A3" s="209"/>
      <c r="AJ3" s="236">
        <f>UnosPod!AB8</f>
        <v>4</v>
      </c>
      <c r="AK3" s="236">
        <f>UnosPod!AC8</f>
        <v>2</v>
      </c>
      <c r="AL3" s="236">
        <f>UnosPod!AD8</f>
        <v>0</v>
      </c>
      <c r="AM3" s="236">
        <f>UnosPod!AE8</f>
        <v>1</v>
      </c>
      <c r="AN3" s="236">
        <f>UnosPod!AF8</f>
        <v>6</v>
      </c>
      <c r="AO3" s="236">
        <f>UnosPod!AG8</f>
        <v>9</v>
      </c>
      <c r="AP3" s="236">
        <f>UnosPod!AH8</f>
        <v>5</v>
      </c>
      <c r="AQ3" s="236">
        <f>UnosPod!AI8</f>
        <v>6</v>
      </c>
      <c r="AR3" s="236">
        <f>UnosPod!AJ8</f>
        <v>7</v>
      </c>
      <c r="AS3" s="236">
        <f>UnosPod!AK8</f>
        <v>0</v>
      </c>
      <c r="AT3" s="236">
        <f>UnosPod!AL8</f>
        <v>0</v>
      </c>
      <c r="AU3" s="236">
        <f>UnosPod!AM8</f>
        <v>0</v>
      </c>
      <c r="AV3" s="236">
        <f>UnosPod!AN8</f>
        <v>1</v>
      </c>
    </row>
    <row r="4" spans="1:48" ht="9.75" customHeight="1">
      <c r="AJ4" s="2164" t="s">
        <v>89</v>
      </c>
      <c r="AK4" s="2164"/>
      <c r="AL4" s="2164"/>
      <c r="AM4" s="2164"/>
      <c r="AN4" s="2164"/>
      <c r="AO4" s="2164"/>
      <c r="AP4" s="2164"/>
      <c r="AQ4" s="2164"/>
      <c r="AR4" s="2164"/>
      <c r="AS4" s="2164"/>
      <c r="AT4" s="2164"/>
      <c r="AU4" s="2164"/>
      <c r="AV4" s="2164"/>
    </row>
    <row r="5" spans="1:48" ht="17.25" customHeight="1">
      <c r="A5" s="228" t="str">
        <f>Firma</f>
        <v>Raiffeisen INVEST doo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AJ5" s="112"/>
      <c r="AK5" s="237">
        <f>UnosPod!AB9</f>
        <v>0</v>
      </c>
      <c r="AL5" s="237">
        <f>UnosPod!AC9</f>
        <v>0</v>
      </c>
      <c r="AM5" s="237">
        <f>UnosPod!AD9</f>
        <v>0</v>
      </c>
      <c r="AN5" s="237">
        <f>UnosPod!AE9</f>
        <v>0</v>
      </c>
      <c r="AO5" s="237">
        <f>UnosPod!AF9</f>
        <v>0</v>
      </c>
      <c r="AP5" s="237">
        <f>UnosPod!AG9</f>
        <v>0</v>
      </c>
      <c r="AQ5" s="237">
        <f>UnosPod!AH9</f>
        <v>0</v>
      </c>
      <c r="AR5" s="237">
        <f>UnosPod!AI9</f>
        <v>0</v>
      </c>
      <c r="AS5" s="237">
        <f>UnosPod!AJ9</f>
        <v>0</v>
      </c>
      <c r="AT5" s="237">
        <f>UnosPod!AK9</f>
        <v>0</v>
      </c>
      <c r="AU5" s="237">
        <f>UnosPod!AL9</f>
        <v>0</v>
      </c>
      <c r="AV5" s="237">
        <f>UnosPod!AM9</f>
        <v>0</v>
      </c>
    </row>
    <row r="6" spans="1:48" ht="12" customHeight="1">
      <c r="A6" s="2165" t="s">
        <v>398</v>
      </c>
      <c r="B6" s="2165"/>
      <c r="C6" s="2165"/>
      <c r="D6" s="2165"/>
      <c r="E6" s="2165"/>
      <c r="F6" s="2165"/>
      <c r="G6" s="2165"/>
      <c r="H6" s="2165"/>
      <c r="I6" s="2165"/>
      <c r="J6" s="2165"/>
      <c r="K6" s="2165"/>
      <c r="L6" s="2165"/>
      <c r="M6" s="2165"/>
      <c r="N6" s="2165"/>
      <c r="O6" s="2165"/>
      <c r="P6" s="2165"/>
      <c r="AJ6" s="90"/>
      <c r="AL6" s="2164" t="s">
        <v>365</v>
      </c>
      <c r="AM6" s="2164"/>
      <c r="AN6" s="2164"/>
      <c r="AO6" s="2164"/>
      <c r="AP6" s="2164"/>
      <c r="AQ6" s="2164"/>
      <c r="AR6" s="2164"/>
      <c r="AS6" s="2164"/>
      <c r="AT6" s="2164"/>
      <c r="AU6" s="2164"/>
      <c r="AV6" s="2164"/>
    </row>
    <row r="7" spans="1:48" ht="13.5" customHeight="1">
      <c r="A7" s="230" t="str">
        <f>Djelatnost</f>
        <v>Upravljanje fondovima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AO7" s="76"/>
      <c r="AP7" s="76"/>
      <c r="AQ7" s="76"/>
      <c r="AR7" s="237">
        <f>UnosPod!AB10</f>
        <v>6</v>
      </c>
      <c r="AS7" s="237">
        <f>UnosPod!AC10</f>
        <v>7</v>
      </c>
      <c r="AT7" s="237">
        <f>UnosPod!AD10</f>
        <v>1</v>
      </c>
      <c r="AU7" s="237">
        <f>UnosPod!AE10</f>
        <v>2</v>
      </c>
      <c r="AV7" s="237">
        <f>UnosPod!AF10</f>
        <v>0</v>
      </c>
    </row>
    <row r="8" spans="1:48" ht="11.25" customHeight="1">
      <c r="A8" s="2165" t="s">
        <v>333</v>
      </c>
      <c r="B8" s="2165"/>
      <c r="C8" s="2165"/>
      <c r="D8" s="2165"/>
      <c r="E8" s="2165"/>
      <c r="F8" s="2165"/>
      <c r="G8" s="2165"/>
      <c r="H8" s="2165"/>
      <c r="I8" s="2165"/>
      <c r="J8" s="2165"/>
      <c r="K8" s="2165"/>
      <c r="L8" s="2165"/>
      <c r="M8" s="2165"/>
      <c r="N8" s="2165"/>
      <c r="O8" s="2165"/>
      <c r="P8" s="2165"/>
      <c r="AO8" s="2166" t="s">
        <v>432</v>
      </c>
      <c r="AP8" s="2166"/>
      <c r="AQ8" s="2166"/>
      <c r="AR8" s="2166"/>
      <c r="AS8" s="2166"/>
      <c r="AT8" s="2166"/>
      <c r="AU8" s="2166"/>
      <c r="AV8" s="2166"/>
    </row>
    <row r="9" spans="1:48">
      <c r="A9" s="261" t="str">
        <f>Sjedište&amp;", "&amp;Adresa</f>
        <v>Sarajevo, Zmaja od Bosne bb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AL9" s="76"/>
      <c r="AM9" s="76"/>
      <c r="AN9" s="76"/>
      <c r="AO9" s="92"/>
      <c r="AP9" s="92"/>
      <c r="AQ9" s="92"/>
      <c r="AR9" s="92"/>
      <c r="AS9" s="93"/>
      <c r="AT9" s="237">
        <f>UnosPod!AB12</f>
        <v>0</v>
      </c>
      <c r="AU9" s="237">
        <f>UnosPod!AC12</f>
        <v>7</v>
      </c>
      <c r="AV9" s="237">
        <f>UnosPod!AD12</f>
        <v>9</v>
      </c>
    </row>
    <row r="10" spans="1:48" ht="10.5" customHeight="1">
      <c r="A10" s="2165" t="s">
        <v>334</v>
      </c>
      <c r="B10" s="2165"/>
      <c r="C10" s="2165"/>
      <c r="D10" s="2165"/>
      <c r="E10" s="2165"/>
      <c r="F10" s="2165"/>
      <c r="G10" s="2165"/>
      <c r="H10" s="2165"/>
      <c r="I10" s="2165"/>
      <c r="J10" s="2165"/>
      <c r="K10" s="2165"/>
      <c r="L10" s="2165"/>
      <c r="M10" s="2165"/>
      <c r="N10" s="2165"/>
      <c r="O10" s="2165"/>
      <c r="P10" s="2165"/>
      <c r="AL10" s="76"/>
      <c r="AM10" s="76"/>
      <c r="AN10" s="76"/>
      <c r="AO10" s="2194" t="s">
        <v>414</v>
      </c>
      <c r="AP10" s="2194"/>
      <c r="AQ10" s="2194"/>
      <c r="AR10" s="2194"/>
      <c r="AS10" s="2194"/>
      <c r="AT10" s="2194"/>
      <c r="AU10" s="2194"/>
      <c r="AV10" s="2194"/>
    </row>
    <row r="11" spans="1:48" ht="15" customHeight="1">
      <c r="A11" s="238" t="s">
        <v>223</v>
      </c>
      <c r="AL11" s="76"/>
      <c r="AM11" s="76"/>
      <c r="AN11" s="76"/>
    </row>
    <row r="12" spans="1:48">
      <c r="A12" s="2195" t="str">
        <f>UnosPod!AB13</f>
        <v>Raiffeisen BANK dd Bosna i Hercegovina</v>
      </c>
      <c r="B12" s="2195"/>
      <c r="C12" s="2195"/>
      <c r="D12" s="2195"/>
      <c r="E12" s="2195"/>
      <c r="F12" s="2195"/>
      <c r="G12" s="2195"/>
      <c r="H12" s="2195"/>
      <c r="I12" s="2195"/>
      <c r="J12" s="2195"/>
      <c r="K12" s="2195"/>
      <c r="L12" s="2195"/>
      <c r="M12" s="2195"/>
      <c r="N12" s="2195"/>
      <c r="O12" s="2195"/>
      <c r="P12" s="2195"/>
      <c r="Q12" s="112"/>
      <c r="AG12" s="2195">
        <f>UnosPod!AB17</f>
        <v>0</v>
      </c>
      <c r="AH12" s="2195"/>
      <c r="AI12" s="2195"/>
      <c r="AJ12" s="2195"/>
      <c r="AK12" s="2195"/>
      <c r="AL12" s="2195"/>
      <c r="AM12" s="2195"/>
      <c r="AN12" s="2195"/>
      <c r="AO12" s="2195"/>
      <c r="AP12" s="2195"/>
      <c r="AQ12" s="2195"/>
      <c r="AR12" s="2195"/>
      <c r="AS12" s="2195"/>
      <c r="AT12" s="2195"/>
      <c r="AU12" s="2195"/>
      <c r="AV12" s="2195"/>
    </row>
    <row r="13" spans="1:48" ht="10.5" customHeight="1">
      <c r="A13" s="2165" t="s">
        <v>409</v>
      </c>
      <c r="B13" s="2165"/>
      <c r="C13" s="2165"/>
      <c r="D13" s="2165"/>
      <c r="E13" s="2165"/>
      <c r="F13" s="2165"/>
      <c r="G13" s="2165"/>
      <c r="H13" s="2165"/>
      <c r="I13" s="2165"/>
      <c r="J13" s="2165"/>
      <c r="K13" s="2165"/>
      <c r="L13" s="2165"/>
      <c r="M13" s="2165"/>
      <c r="N13" s="2165"/>
      <c r="O13" s="2165"/>
      <c r="P13" s="2165"/>
      <c r="Q13" s="688"/>
      <c r="AG13" s="2196" t="s">
        <v>409</v>
      </c>
      <c r="AH13" s="2196"/>
      <c r="AI13" s="2196"/>
      <c r="AJ13" s="2196"/>
      <c r="AK13" s="2196"/>
      <c r="AL13" s="2196"/>
      <c r="AM13" s="2196"/>
      <c r="AN13" s="2196"/>
      <c r="AO13" s="2196"/>
      <c r="AP13" s="2196"/>
      <c r="AQ13" s="2196"/>
      <c r="AR13" s="2196"/>
      <c r="AS13" s="2196"/>
      <c r="AT13" s="2196"/>
      <c r="AU13" s="2196"/>
      <c r="AV13" s="2196"/>
    </row>
    <row r="14" spans="1:48" s="90" customFormat="1">
      <c r="A14" s="236">
        <f>UnosPod!AB14</f>
        <v>1</v>
      </c>
      <c r="B14" s="236">
        <f>UnosPod!AC14</f>
        <v>6</v>
      </c>
      <c r="C14" s="236">
        <f>UnosPod!AD14</f>
        <v>1</v>
      </c>
      <c r="D14" s="236">
        <f>UnosPod!AE14</f>
        <v>0</v>
      </c>
      <c r="E14" s="236">
        <f>UnosPod!AF14</f>
        <v>0</v>
      </c>
      <c r="F14" s="236">
        <f>UnosPod!AG14</f>
        <v>0</v>
      </c>
      <c r="G14" s="236">
        <f>UnosPod!AH14</f>
        <v>0</v>
      </c>
      <c r="H14" s="236">
        <f>UnosPod!AI14</f>
        <v>0</v>
      </c>
      <c r="I14" s="236">
        <f>UnosPod!AJ14</f>
        <v>9</v>
      </c>
      <c r="J14" s="236">
        <f>UnosPod!AK14</f>
        <v>7</v>
      </c>
      <c r="K14" s="236">
        <f>UnosPod!AL14</f>
        <v>6</v>
      </c>
      <c r="L14" s="236">
        <f>UnosPod!AM14</f>
        <v>4</v>
      </c>
      <c r="M14" s="236">
        <f>UnosPod!AN14</f>
        <v>0</v>
      </c>
      <c r="N14" s="236">
        <f>UnosPod!AO14</f>
        <v>0</v>
      </c>
      <c r="O14" s="236">
        <f>UnosPod!AP14</f>
        <v>1</v>
      </c>
      <c r="P14" s="236">
        <f>UnosPod!AQ14</f>
        <v>7</v>
      </c>
      <c r="Q14" s="688"/>
      <c r="AD14" s="110"/>
      <c r="AE14" s="110"/>
      <c r="AF14" s="110"/>
      <c r="AG14" s="236">
        <f>UnosPod!AB18</f>
        <v>0</v>
      </c>
      <c r="AH14" s="236">
        <f>UnosPod!AC18</f>
        <v>0</v>
      </c>
      <c r="AI14" s="236">
        <f>UnosPod!AD18</f>
        <v>0</v>
      </c>
      <c r="AJ14" s="236">
        <f>UnosPod!AE18</f>
        <v>0</v>
      </c>
      <c r="AK14" s="236">
        <f>UnosPod!AF18</f>
        <v>0</v>
      </c>
      <c r="AL14" s="236">
        <f>UnosPod!AG18</f>
        <v>0</v>
      </c>
      <c r="AM14" s="236">
        <f>UnosPod!AH18</f>
        <v>0</v>
      </c>
      <c r="AN14" s="236">
        <f>UnosPod!AI18</f>
        <v>0</v>
      </c>
      <c r="AO14" s="236">
        <f>UnosPod!AJ18</f>
        <v>0</v>
      </c>
      <c r="AP14" s="236">
        <f>UnosPod!AK18</f>
        <v>0</v>
      </c>
      <c r="AQ14" s="236">
        <f>UnosPod!AL18</f>
        <v>0</v>
      </c>
      <c r="AR14" s="236">
        <f>UnosPod!AM18</f>
        <v>0</v>
      </c>
      <c r="AS14" s="236">
        <f>UnosPod!AN18</f>
        <v>0</v>
      </c>
      <c r="AT14" s="236">
        <f>UnosPod!AO18</f>
        <v>0</v>
      </c>
      <c r="AU14" s="236">
        <f>UnosPod!AP18</f>
        <v>0</v>
      </c>
      <c r="AV14" s="236">
        <f>UnosPod!AQ18</f>
        <v>0</v>
      </c>
    </row>
    <row r="15" spans="1:48">
      <c r="A15" s="2181">
        <f>UnosPod!AB15</f>
        <v>0</v>
      </c>
      <c r="B15" s="2181"/>
      <c r="C15" s="2181"/>
      <c r="D15" s="2181"/>
      <c r="E15" s="2181"/>
      <c r="F15" s="2181"/>
      <c r="G15" s="2181"/>
      <c r="H15" s="2181"/>
      <c r="I15" s="2181"/>
      <c r="J15" s="2181"/>
      <c r="K15" s="2181"/>
      <c r="L15" s="2181"/>
      <c r="M15" s="2181"/>
      <c r="N15" s="2181"/>
      <c r="O15" s="2181"/>
      <c r="P15" s="218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675"/>
    </row>
    <row r="16" spans="1:48" ht="12" customHeight="1">
      <c r="A16" s="2165" t="s">
        <v>409</v>
      </c>
      <c r="B16" s="2165"/>
      <c r="C16" s="2165"/>
      <c r="D16" s="2165"/>
      <c r="E16" s="2165"/>
      <c r="F16" s="2165"/>
      <c r="G16" s="2165"/>
      <c r="H16" s="2165"/>
      <c r="I16" s="2165"/>
      <c r="J16" s="2165"/>
      <c r="K16" s="2165"/>
      <c r="L16" s="2165"/>
      <c r="M16" s="2165"/>
      <c r="N16" s="2165"/>
      <c r="O16" s="2165"/>
      <c r="P16" s="216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675"/>
      <c r="AG16" s="2197" t="s">
        <v>1363</v>
      </c>
      <c r="AH16" s="2165"/>
      <c r="AI16" s="2165"/>
      <c r="AJ16" s="2165"/>
      <c r="AK16" s="2165"/>
      <c r="AL16" s="2165"/>
      <c r="AM16" s="2165"/>
      <c r="AN16" s="2165"/>
      <c r="AO16" s="2165"/>
      <c r="AP16" s="2165"/>
      <c r="AQ16" s="2165"/>
      <c r="AR16" s="2165"/>
      <c r="AS16" s="2165"/>
      <c r="AT16" s="2165"/>
      <c r="AU16" s="2165"/>
      <c r="AV16" s="2198"/>
    </row>
    <row r="17" spans="1:48">
      <c r="A17" s="236">
        <f>UnosPod!AB16</f>
        <v>0</v>
      </c>
      <c r="B17" s="236">
        <f>UnosPod!AC16</f>
        <v>0</v>
      </c>
      <c r="C17" s="236">
        <f>UnosPod!AD16</f>
        <v>0</v>
      </c>
      <c r="D17" s="236">
        <f>UnosPod!AE16</f>
        <v>0</v>
      </c>
      <c r="E17" s="236">
        <f>UnosPod!AF16</f>
        <v>0</v>
      </c>
      <c r="F17" s="236">
        <f>UnosPod!AG16</f>
        <v>0</v>
      </c>
      <c r="G17" s="236">
        <f>UnosPod!AH16</f>
        <v>0</v>
      </c>
      <c r="H17" s="236">
        <f>UnosPod!AI16</f>
        <v>0</v>
      </c>
      <c r="I17" s="236">
        <f>UnosPod!AJ16</f>
        <v>0</v>
      </c>
      <c r="J17" s="236">
        <f>UnosPod!AK16</f>
        <v>0</v>
      </c>
      <c r="K17" s="236">
        <f>UnosPod!AL16</f>
        <v>0</v>
      </c>
      <c r="L17" s="236">
        <f>UnosPod!AM16</f>
        <v>0</v>
      </c>
      <c r="M17" s="236">
        <f>UnosPod!AN16</f>
        <v>0</v>
      </c>
      <c r="N17" s="236">
        <f>UnosPod!AO16</f>
        <v>0</v>
      </c>
      <c r="O17" s="236">
        <f>UnosPod!AP16</f>
        <v>0</v>
      </c>
      <c r="P17" s="236">
        <f>UnosPod!AQ16</f>
        <v>0</v>
      </c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675"/>
      <c r="AG17" s="2199" t="s">
        <v>1364</v>
      </c>
      <c r="AH17" s="2200"/>
      <c r="AI17" s="2200"/>
      <c r="AJ17" s="2200"/>
      <c r="AK17" s="2200"/>
      <c r="AL17" s="2200"/>
      <c r="AM17" s="2200"/>
      <c r="AN17" s="2200"/>
      <c r="AO17" s="2200"/>
      <c r="AP17" s="2200"/>
      <c r="AQ17" s="2200"/>
      <c r="AR17" s="2200"/>
      <c r="AS17" s="2200"/>
      <c r="AT17" s="2200"/>
      <c r="AU17" s="2200"/>
      <c r="AV17" s="2201"/>
    </row>
    <row r="18" spans="1:48" ht="24.75" customHeight="1">
      <c r="A18" s="2182" t="s">
        <v>716</v>
      </c>
      <c r="B18" s="2182"/>
      <c r="C18" s="2182"/>
      <c r="D18" s="2182"/>
      <c r="E18" s="2182"/>
      <c r="F18" s="2182"/>
      <c r="G18" s="2182"/>
      <c r="H18" s="2182"/>
      <c r="I18" s="2182"/>
      <c r="J18" s="2182"/>
      <c r="K18" s="2182"/>
      <c r="L18" s="2182"/>
      <c r="M18" s="2182"/>
      <c r="N18" s="2182"/>
      <c r="O18" s="2182"/>
      <c r="P18" s="2182"/>
      <c r="Q18" s="2182"/>
      <c r="R18" s="2182"/>
      <c r="S18" s="2182"/>
      <c r="T18" s="2182"/>
      <c r="U18" s="2182"/>
      <c r="V18" s="2182"/>
      <c r="W18" s="2182"/>
      <c r="X18" s="2182"/>
      <c r="Y18" s="2182"/>
      <c r="Z18" s="2182"/>
      <c r="AA18" s="2182"/>
      <c r="AB18" s="2182"/>
      <c r="AC18" s="2182"/>
      <c r="AD18" s="2182"/>
      <c r="AE18" s="2182"/>
      <c r="AF18" s="2182"/>
      <c r="AG18" s="2182"/>
      <c r="AH18" s="2182"/>
      <c r="AI18" s="2182"/>
      <c r="AJ18" s="2182"/>
      <c r="AK18" s="2182"/>
      <c r="AL18" s="2182"/>
      <c r="AM18" s="2182"/>
      <c r="AN18" s="2182"/>
      <c r="AO18" s="2182"/>
      <c r="AP18" s="2182"/>
      <c r="AQ18" s="2182"/>
      <c r="AR18" s="2182"/>
      <c r="AS18" s="2182"/>
      <c r="AT18" s="2182"/>
      <c r="AU18" s="2182"/>
      <c r="AV18" s="2182"/>
    </row>
    <row r="19" spans="1:48" ht="15.75" customHeight="1">
      <c r="A19" s="2183" t="str">
        <f>"za period od "&amp;UnosPod!F6&amp;" do "&amp;UnosPod!M6&amp;UnosPod!P6&amp;"godine"</f>
        <v>za period od 01.01. do 31.12.2012.godine</v>
      </c>
      <c r="B19" s="2183"/>
      <c r="C19" s="2183"/>
      <c r="D19" s="2183"/>
      <c r="E19" s="2183"/>
      <c r="F19" s="2183"/>
      <c r="G19" s="2183"/>
      <c r="H19" s="2183"/>
      <c r="I19" s="2183"/>
      <c r="J19" s="2183"/>
      <c r="K19" s="2183"/>
      <c r="L19" s="2183"/>
      <c r="M19" s="2183"/>
      <c r="N19" s="2183"/>
      <c r="O19" s="2183"/>
      <c r="P19" s="2183"/>
      <c r="Q19" s="2183"/>
      <c r="R19" s="2183"/>
      <c r="S19" s="2183"/>
      <c r="T19" s="2183"/>
      <c r="U19" s="2183"/>
      <c r="V19" s="2183"/>
      <c r="W19" s="2183"/>
      <c r="X19" s="2183"/>
      <c r="Y19" s="2183"/>
      <c r="Z19" s="2183"/>
      <c r="AA19" s="2183"/>
      <c r="AB19" s="2183"/>
      <c r="AC19" s="2183"/>
      <c r="AD19" s="2183"/>
      <c r="AE19" s="2183"/>
      <c r="AF19" s="2183"/>
      <c r="AG19" s="2183"/>
      <c r="AH19" s="2183"/>
      <c r="AI19" s="2183"/>
      <c r="AJ19" s="2183"/>
      <c r="AK19" s="2183"/>
      <c r="AL19" s="2183"/>
      <c r="AM19" s="2183"/>
      <c r="AN19" s="2183"/>
      <c r="AO19" s="2183"/>
      <c r="AP19" s="2183"/>
      <c r="AQ19" s="2183"/>
      <c r="AR19" s="2183"/>
      <c r="AS19" s="2183"/>
      <c r="AT19" s="2183"/>
      <c r="AU19" s="2183"/>
      <c r="AV19" s="2183"/>
    </row>
    <row r="20" spans="1:48" ht="10.5" customHeight="1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T20" s="75" t="s">
        <v>717</v>
      </c>
    </row>
    <row r="21" spans="1:48" s="82" customFormat="1" ht="13.5" customHeight="1">
      <c r="A21" s="2184" t="s">
        <v>718</v>
      </c>
      <c r="B21" s="2185"/>
      <c r="C21" s="2185"/>
      <c r="D21" s="2186"/>
      <c r="E21" s="2187" t="s">
        <v>407</v>
      </c>
      <c r="F21" s="2187"/>
      <c r="G21" s="2187"/>
      <c r="H21" s="2187"/>
      <c r="I21" s="2187"/>
      <c r="J21" s="2187"/>
      <c r="K21" s="2187"/>
      <c r="L21" s="2187"/>
      <c r="M21" s="2187"/>
      <c r="N21" s="2187"/>
      <c r="O21" s="2187"/>
      <c r="P21" s="2187"/>
      <c r="Q21" s="2187"/>
      <c r="R21" s="2187"/>
      <c r="S21" s="2187"/>
      <c r="T21" s="2187"/>
      <c r="U21" s="2187"/>
      <c r="V21" s="2187"/>
      <c r="W21" s="2187"/>
      <c r="X21" s="2187"/>
      <c r="Y21" s="2187"/>
      <c r="Z21" s="2187"/>
      <c r="AA21" s="2187"/>
      <c r="AB21" s="2175" t="s">
        <v>90</v>
      </c>
      <c r="AC21" s="2176"/>
      <c r="AD21" s="2190" t="s">
        <v>719</v>
      </c>
      <c r="AE21" s="2190"/>
      <c r="AF21" s="2190"/>
      <c r="AG21" s="2191" t="s">
        <v>308</v>
      </c>
      <c r="AH21" s="2192"/>
      <c r="AI21" s="2192"/>
      <c r="AJ21" s="2192"/>
      <c r="AK21" s="2192"/>
      <c r="AL21" s="2192"/>
      <c r="AM21" s="2192"/>
      <c r="AN21" s="2192"/>
      <c r="AO21" s="2192"/>
      <c r="AP21" s="2192"/>
      <c r="AQ21" s="2192"/>
      <c r="AR21" s="2192"/>
      <c r="AS21" s="2192"/>
      <c r="AT21" s="2192"/>
      <c r="AU21" s="2192"/>
      <c r="AV21" s="2193"/>
    </row>
    <row r="22" spans="1:48" s="115" customFormat="1" ht="13.5" customHeight="1">
      <c r="A22" s="2168" t="s">
        <v>720</v>
      </c>
      <c r="B22" s="2169"/>
      <c r="C22" s="2169"/>
      <c r="D22" s="2170"/>
      <c r="E22" s="2188"/>
      <c r="F22" s="2188"/>
      <c r="G22" s="2188"/>
      <c r="H22" s="2188"/>
      <c r="I22" s="2188"/>
      <c r="J22" s="2188"/>
      <c r="K22" s="2188"/>
      <c r="L22" s="2188"/>
      <c r="M22" s="2188"/>
      <c r="N22" s="2188"/>
      <c r="O22" s="2188"/>
      <c r="P22" s="2188"/>
      <c r="Q22" s="2188"/>
      <c r="R22" s="2188"/>
      <c r="S22" s="2188"/>
      <c r="T22" s="2188"/>
      <c r="U22" s="2188"/>
      <c r="V22" s="2188"/>
      <c r="W22" s="2188"/>
      <c r="X22" s="2188"/>
      <c r="Y22" s="2188"/>
      <c r="Z22" s="2188"/>
      <c r="AA22" s="2188"/>
      <c r="AB22" s="2177"/>
      <c r="AC22" s="2178"/>
      <c r="AD22" s="2031" t="s">
        <v>721</v>
      </c>
      <c r="AE22" s="2031"/>
      <c r="AF22" s="2031"/>
      <c r="AG22" s="1912" t="s">
        <v>311</v>
      </c>
      <c r="AH22" s="1913"/>
      <c r="AI22" s="1913"/>
      <c r="AJ22" s="1913"/>
      <c r="AK22" s="1913"/>
      <c r="AL22" s="1913"/>
      <c r="AM22" s="1913"/>
      <c r="AN22" s="1914"/>
      <c r="AO22" s="1912" t="s">
        <v>310</v>
      </c>
      <c r="AP22" s="1913"/>
      <c r="AQ22" s="1913"/>
      <c r="AR22" s="1913"/>
      <c r="AS22" s="1913"/>
      <c r="AT22" s="1913"/>
      <c r="AU22" s="1913"/>
      <c r="AV22" s="1914"/>
    </row>
    <row r="23" spans="1:48" s="82" customFormat="1" ht="13.5" customHeight="1">
      <c r="A23" s="2171" t="s">
        <v>722</v>
      </c>
      <c r="B23" s="2172"/>
      <c r="C23" s="2172"/>
      <c r="D23" s="2173"/>
      <c r="E23" s="2189"/>
      <c r="F23" s="2189"/>
      <c r="G23" s="2189"/>
      <c r="H23" s="2189"/>
      <c r="I23" s="2189"/>
      <c r="J23" s="2189"/>
      <c r="K23" s="2189"/>
      <c r="L23" s="2189"/>
      <c r="M23" s="2189"/>
      <c r="N23" s="2189"/>
      <c r="O23" s="2189"/>
      <c r="P23" s="2189"/>
      <c r="Q23" s="2189"/>
      <c r="R23" s="2189"/>
      <c r="S23" s="2189"/>
      <c r="T23" s="2189"/>
      <c r="U23" s="2189"/>
      <c r="V23" s="2189"/>
      <c r="W23" s="2189"/>
      <c r="X23" s="2189"/>
      <c r="Y23" s="2189"/>
      <c r="Z23" s="2189"/>
      <c r="AA23" s="2189"/>
      <c r="AB23" s="2179"/>
      <c r="AC23" s="2180"/>
      <c r="AD23" s="2174"/>
      <c r="AE23" s="2174"/>
      <c r="AF23" s="2174"/>
      <c r="AG23" s="1915"/>
      <c r="AH23" s="1916"/>
      <c r="AI23" s="1987"/>
      <c r="AJ23" s="1987"/>
      <c r="AK23" s="1916"/>
      <c r="AL23" s="1916"/>
      <c r="AM23" s="1916"/>
      <c r="AN23" s="1917"/>
      <c r="AO23" s="1915"/>
      <c r="AP23" s="1916"/>
      <c r="AQ23" s="1987"/>
      <c r="AR23" s="1987"/>
      <c r="AS23" s="1916"/>
      <c r="AT23" s="1916"/>
      <c r="AU23" s="1916"/>
      <c r="AV23" s="1917"/>
    </row>
    <row r="24" spans="1:48" s="82" customFormat="1" ht="13.5" customHeight="1">
      <c r="A24" s="2130">
        <v>1</v>
      </c>
      <c r="B24" s="2167"/>
      <c r="C24" s="2167"/>
      <c r="D24" s="2122"/>
      <c r="E24" s="1950">
        <v>2</v>
      </c>
      <c r="F24" s="1950"/>
      <c r="G24" s="1950"/>
      <c r="H24" s="1950"/>
      <c r="I24" s="1950"/>
      <c r="J24" s="1950"/>
      <c r="K24" s="1950"/>
      <c r="L24" s="1950"/>
      <c r="M24" s="1950"/>
      <c r="N24" s="1950"/>
      <c r="O24" s="1950"/>
      <c r="P24" s="1950"/>
      <c r="Q24" s="1950"/>
      <c r="R24" s="1950"/>
      <c r="S24" s="1950"/>
      <c r="T24" s="1950"/>
      <c r="U24" s="1950"/>
      <c r="V24" s="1950"/>
      <c r="W24" s="1950"/>
      <c r="X24" s="1950"/>
      <c r="Y24" s="1950"/>
      <c r="Z24" s="1950"/>
      <c r="AA24" s="1950"/>
      <c r="AB24" s="2004">
        <v>3</v>
      </c>
      <c r="AC24" s="2004"/>
      <c r="AD24" s="2004">
        <v>4</v>
      </c>
      <c r="AE24" s="2004"/>
      <c r="AF24" s="2004"/>
      <c r="AG24" s="2130">
        <v>5</v>
      </c>
      <c r="AH24" s="2121"/>
      <c r="AI24" s="2121"/>
      <c r="AJ24" s="2121"/>
      <c r="AK24" s="2121"/>
      <c r="AL24" s="2121"/>
      <c r="AM24" s="2121"/>
      <c r="AN24" s="2122"/>
      <c r="AO24" s="2121">
        <v>6</v>
      </c>
      <c r="AP24" s="2121"/>
      <c r="AQ24" s="2121"/>
      <c r="AR24" s="2121"/>
      <c r="AS24" s="2121"/>
      <c r="AT24" s="2121"/>
      <c r="AU24" s="2121"/>
      <c r="AV24" s="2122"/>
    </row>
    <row r="25" spans="1:48" ht="17.25" customHeight="1">
      <c r="A25" s="2158"/>
      <c r="B25" s="2159"/>
      <c r="C25" s="2159"/>
      <c r="D25" s="2160"/>
      <c r="E25" s="136" t="s">
        <v>723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216"/>
      <c r="AB25" s="2003"/>
      <c r="AC25" s="2003"/>
      <c r="AD25" s="2156"/>
      <c r="AE25" s="2156"/>
      <c r="AF25" s="2156"/>
      <c r="AG25" s="2157"/>
      <c r="AH25" s="2157"/>
      <c r="AI25" s="2157"/>
      <c r="AJ25" s="2157"/>
      <c r="AK25" s="2157"/>
      <c r="AL25" s="2157"/>
      <c r="AM25" s="2157"/>
      <c r="AN25" s="2157"/>
      <c r="AO25" s="2157"/>
      <c r="AP25" s="2157"/>
      <c r="AQ25" s="2157"/>
      <c r="AR25" s="2157"/>
      <c r="AS25" s="2157"/>
      <c r="AT25" s="2157"/>
      <c r="AU25" s="2157"/>
      <c r="AV25" s="2157"/>
    </row>
    <row r="26" spans="1:48" ht="19.5" customHeight="1">
      <c r="A26" s="2158"/>
      <c r="B26" s="2159"/>
      <c r="C26" s="2159"/>
      <c r="D26" s="2160"/>
      <c r="E26" s="218" t="s">
        <v>724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216"/>
      <c r="AB26" s="2003"/>
      <c r="AC26" s="2003"/>
      <c r="AD26" s="2156"/>
      <c r="AE26" s="2156"/>
      <c r="AF26" s="2156"/>
      <c r="AG26" s="2157"/>
      <c r="AH26" s="2157"/>
      <c r="AI26" s="2157"/>
      <c r="AJ26" s="2157"/>
      <c r="AK26" s="2157"/>
      <c r="AL26" s="2157"/>
      <c r="AM26" s="2157"/>
      <c r="AN26" s="2157"/>
      <c r="AO26" s="2157"/>
      <c r="AP26" s="2157"/>
      <c r="AQ26" s="2157"/>
      <c r="AR26" s="2157"/>
      <c r="AS26" s="2157"/>
      <c r="AT26" s="2157"/>
      <c r="AU26" s="2157"/>
      <c r="AV26" s="2157"/>
    </row>
    <row r="27" spans="1:48" ht="19.5" customHeight="1">
      <c r="A27" s="2158"/>
      <c r="B27" s="2159"/>
      <c r="C27" s="2159"/>
      <c r="D27" s="2160"/>
      <c r="E27" s="136" t="s">
        <v>1389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217"/>
      <c r="AB27" s="2003"/>
      <c r="AC27" s="2003"/>
      <c r="AD27" s="2156">
        <v>201</v>
      </c>
      <c r="AE27" s="2156"/>
      <c r="AF27" s="2156"/>
      <c r="AG27" s="2161">
        <f>AG28+AG32+AG36+AG37</f>
        <v>86339</v>
      </c>
      <c r="AH27" s="2161"/>
      <c r="AI27" s="2161"/>
      <c r="AJ27" s="2161"/>
      <c r="AK27" s="2161"/>
      <c r="AL27" s="2161"/>
      <c r="AM27" s="2161"/>
      <c r="AN27" s="2161"/>
      <c r="AO27" s="2161">
        <f>AO28+AO32+AO36+AO37</f>
        <v>0</v>
      </c>
      <c r="AP27" s="2161"/>
      <c r="AQ27" s="2161"/>
      <c r="AR27" s="2161"/>
      <c r="AS27" s="2161"/>
      <c r="AT27" s="2161"/>
      <c r="AU27" s="2161"/>
      <c r="AV27" s="2161"/>
    </row>
    <row r="28" spans="1:48" ht="18.75" customHeight="1">
      <c r="A28" s="2162" t="s">
        <v>170</v>
      </c>
      <c r="B28" s="2162"/>
      <c r="C28" s="2162"/>
      <c r="D28" s="2162"/>
      <c r="E28" s="218" t="s">
        <v>725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217"/>
      <c r="AB28" s="2003"/>
      <c r="AC28" s="2003"/>
      <c r="AD28" s="2004">
        <v>202</v>
      </c>
      <c r="AE28" s="2004"/>
      <c r="AF28" s="2004"/>
      <c r="AG28" s="2157">
        <f>SUM(AG29:AN31)</f>
        <v>0</v>
      </c>
      <c r="AH28" s="2157"/>
      <c r="AI28" s="2157"/>
      <c r="AJ28" s="2157"/>
      <c r="AK28" s="2157"/>
      <c r="AL28" s="2157"/>
      <c r="AM28" s="2157"/>
      <c r="AN28" s="2157"/>
      <c r="AO28" s="2157">
        <f>SUM(AO29:AV31)</f>
        <v>0</v>
      </c>
      <c r="AP28" s="2157"/>
      <c r="AQ28" s="2157"/>
      <c r="AR28" s="2157"/>
      <c r="AS28" s="2157"/>
      <c r="AT28" s="2157"/>
      <c r="AU28" s="2157"/>
      <c r="AV28" s="2157"/>
    </row>
    <row r="29" spans="1:48" ht="18.75" customHeight="1">
      <c r="A29" s="1968" t="s">
        <v>171</v>
      </c>
      <c r="B29" s="1969"/>
      <c r="C29" s="1969"/>
      <c r="D29" s="1970"/>
      <c r="E29" s="221" t="s">
        <v>726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1944"/>
      <c r="AC29" s="1944"/>
      <c r="AD29" s="1971">
        <v>203</v>
      </c>
      <c r="AE29" s="1971"/>
      <c r="AF29" s="1971"/>
      <c r="AG29" s="2144">
        <f>ROUND(UnosPod!F110,0)</f>
        <v>0</v>
      </c>
      <c r="AH29" s="2145"/>
      <c r="AI29" s="2145"/>
      <c r="AJ29" s="2145"/>
      <c r="AK29" s="2145"/>
      <c r="AL29" s="2145"/>
      <c r="AM29" s="2145"/>
      <c r="AN29" s="2146"/>
      <c r="AO29" s="2144">
        <f>UnosPod!AD113</f>
        <v>0</v>
      </c>
      <c r="AP29" s="2145"/>
      <c r="AQ29" s="2145"/>
      <c r="AR29" s="2145"/>
      <c r="AS29" s="2145"/>
      <c r="AT29" s="2145"/>
      <c r="AU29" s="2145"/>
      <c r="AV29" s="2146"/>
    </row>
    <row r="30" spans="1:48" ht="18.75" customHeight="1">
      <c r="A30" s="1952" t="s">
        <v>172</v>
      </c>
      <c r="B30" s="1953"/>
      <c r="C30" s="1953"/>
      <c r="D30" s="1954"/>
      <c r="E30" s="223" t="s">
        <v>727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1955"/>
      <c r="AC30" s="1955"/>
      <c r="AD30" s="1956">
        <v>204</v>
      </c>
      <c r="AE30" s="1956"/>
      <c r="AF30" s="1956"/>
      <c r="AG30" s="2150">
        <f>ROUND(UnosPod!F111,0)</f>
        <v>0</v>
      </c>
      <c r="AH30" s="2151"/>
      <c r="AI30" s="2151"/>
      <c r="AJ30" s="2151"/>
      <c r="AK30" s="2151"/>
      <c r="AL30" s="2151"/>
      <c r="AM30" s="2151"/>
      <c r="AN30" s="2152"/>
      <c r="AO30" s="2144">
        <f>UnosPod!AD114</f>
        <v>0</v>
      </c>
      <c r="AP30" s="2145"/>
      <c r="AQ30" s="2145"/>
      <c r="AR30" s="2145"/>
      <c r="AS30" s="2145"/>
      <c r="AT30" s="2145"/>
      <c r="AU30" s="2145"/>
      <c r="AV30" s="2146"/>
    </row>
    <row r="31" spans="1:48" ht="18.75" customHeight="1">
      <c r="A31" s="1991" t="s">
        <v>173</v>
      </c>
      <c r="B31" s="1992"/>
      <c r="C31" s="1992"/>
      <c r="D31" s="1993"/>
      <c r="E31" s="224" t="s">
        <v>728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1994"/>
      <c r="AC31" s="1994"/>
      <c r="AD31" s="1995">
        <v>205</v>
      </c>
      <c r="AE31" s="1995"/>
      <c r="AF31" s="1995"/>
      <c r="AG31" s="2134">
        <f>ROUND(UnosPod!F112,0)</f>
        <v>0</v>
      </c>
      <c r="AH31" s="2135"/>
      <c r="AI31" s="2135"/>
      <c r="AJ31" s="2135"/>
      <c r="AK31" s="2135"/>
      <c r="AL31" s="2135"/>
      <c r="AM31" s="2135"/>
      <c r="AN31" s="2136"/>
      <c r="AO31" s="2144">
        <f>UnosPod!AD115</f>
        <v>0</v>
      </c>
      <c r="AP31" s="2145"/>
      <c r="AQ31" s="2145"/>
      <c r="AR31" s="2145"/>
      <c r="AS31" s="2145"/>
      <c r="AT31" s="2145"/>
      <c r="AU31" s="2145"/>
      <c r="AV31" s="2146"/>
    </row>
    <row r="32" spans="1:48" ht="18.75" customHeight="1">
      <c r="A32" s="2153" t="s">
        <v>174</v>
      </c>
      <c r="B32" s="2154"/>
      <c r="C32" s="2154"/>
      <c r="D32" s="2155"/>
      <c r="E32" s="695" t="s">
        <v>729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2003"/>
      <c r="AC32" s="2003"/>
      <c r="AD32" s="2004">
        <v>206</v>
      </c>
      <c r="AE32" s="2004"/>
      <c r="AF32" s="2004"/>
      <c r="AG32" s="2123">
        <f>SUM(AG33:AN35)</f>
        <v>86339</v>
      </c>
      <c r="AH32" s="2124"/>
      <c r="AI32" s="2124"/>
      <c r="AJ32" s="2124"/>
      <c r="AK32" s="2124"/>
      <c r="AL32" s="2124"/>
      <c r="AM32" s="2124"/>
      <c r="AN32" s="2125"/>
      <c r="AO32" s="2123">
        <f>SUM(AO33:AV35)</f>
        <v>0</v>
      </c>
      <c r="AP32" s="2124"/>
      <c r="AQ32" s="2124"/>
      <c r="AR32" s="2124"/>
      <c r="AS32" s="2124"/>
      <c r="AT32" s="2124"/>
      <c r="AU32" s="2124"/>
      <c r="AV32" s="2125"/>
    </row>
    <row r="33" spans="1:48" ht="18.75" customHeight="1">
      <c r="A33" s="2140" t="s">
        <v>437</v>
      </c>
      <c r="B33" s="2141"/>
      <c r="C33" s="2141"/>
      <c r="D33" s="2142"/>
      <c r="E33" s="221" t="s">
        <v>730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2143"/>
      <c r="AC33" s="2143"/>
      <c r="AD33" s="1971">
        <v>207</v>
      </c>
      <c r="AE33" s="1971"/>
      <c r="AF33" s="1971"/>
      <c r="AG33" s="2144">
        <f>ROUND(UnosPod!F114,0)</f>
        <v>0</v>
      </c>
      <c r="AH33" s="2145"/>
      <c r="AI33" s="2145"/>
      <c r="AJ33" s="2145"/>
      <c r="AK33" s="2145"/>
      <c r="AL33" s="2145"/>
      <c r="AM33" s="2145"/>
      <c r="AN33" s="2146"/>
      <c r="AO33" s="2144">
        <f>UnosPod!AD117</f>
        <v>0</v>
      </c>
      <c r="AP33" s="2145"/>
      <c r="AQ33" s="2145"/>
      <c r="AR33" s="2145"/>
      <c r="AS33" s="2145"/>
      <c r="AT33" s="2145"/>
      <c r="AU33" s="2145"/>
      <c r="AV33" s="2146"/>
    </row>
    <row r="34" spans="1:48" ht="18.75" customHeight="1">
      <c r="A34" s="2147" t="s">
        <v>438</v>
      </c>
      <c r="B34" s="2148"/>
      <c r="C34" s="2148"/>
      <c r="D34" s="2149"/>
      <c r="E34" s="223" t="s">
        <v>731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2037"/>
      <c r="AC34" s="2037"/>
      <c r="AD34" s="1956">
        <v>208</v>
      </c>
      <c r="AE34" s="1956"/>
      <c r="AF34" s="1956"/>
      <c r="AG34" s="2150">
        <f>ROUND(UnosPod!F115,0)</f>
        <v>86339</v>
      </c>
      <c r="AH34" s="2151"/>
      <c r="AI34" s="2151"/>
      <c r="AJ34" s="2151"/>
      <c r="AK34" s="2151"/>
      <c r="AL34" s="2151"/>
      <c r="AM34" s="2151"/>
      <c r="AN34" s="2152"/>
      <c r="AO34" s="2144">
        <f>UnosPod!AD118</f>
        <v>0</v>
      </c>
      <c r="AP34" s="2145"/>
      <c r="AQ34" s="2145"/>
      <c r="AR34" s="2145"/>
      <c r="AS34" s="2145"/>
      <c r="AT34" s="2145"/>
      <c r="AU34" s="2145"/>
      <c r="AV34" s="2146"/>
    </row>
    <row r="35" spans="1:48" ht="18.75" customHeight="1">
      <c r="A35" s="2131" t="s">
        <v>324</v>
      </c>
      <c r="B35" s="2132"/>
      <c r="C35" s="2132"/>
      <c r="D35" s="2133"/>
      <c r="E35" s="224" t="s">
        <v>732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1994"/>
      <c r="AC35" s="1994"/>
      <c r="AD35" s="1995">
        <v>209</v>
      </c>
      <c r="AE35" s="1995"/>
      <c r="AF35" s="1995"/>
      <c r="AG35" s="2134">
        <f>ROUND(UnosPod!F116,0)</f>
        <v>0</v>
      </c>
      <c r="AH35" s="2135"/>
      <c r="AI35" s="2135"/>
      <c r="AJ35" s="2135"/>
      <c r="AK35" s="2135"/>
      <c r="AL35" s="2135"/>
      <c r="AM35" s="2135"/>
      <c r="AN35" s="2136"/>
      <c r="AO35" s="2137">
        <f>UnosPod!AD119</f>
        <v>0</v>
      </c>
      <c r="AP35" s="2138"/>
      <c r="AQ35" s="2138"/>
      <c r="AR35" s="2138"/>
      <c r="AS35" s="2138"/>
      <c r="AT35" s="2138"/>
      <c r="AU35" s="2138"/>
      <c r="AV35" s="2139"/>
    </row>
    <row r="36" spans="1:48" ht="18.75" customHeight="1">
      <c r="A36" s="2000" t="s">
        <v>118</v>
      </c>
      <c r="B36" s="2001"/>
      <c r="C36" s="2001"/>
      <c r="D36" s="2002"/>
      <c r="E36" s="695" t="s">
        <v>733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2003"/>
      <c r="AC36" s="2003"/>
      <c r="AD36" s="2004">
        <v>210</v>
      </c>
      <c r="AE36" s="2004"/>
      <c r="AF36" s="2004"/>
      <c r="AG36" s="2115">
        <f>ROUND(UnosPod!F120,0)</f>
        <v>0</v>
      </c>
      <c r="AH36" s="2116"/>
      <c r="AI36" s="2116"/>
      <c r="AJ36" s="2116"/>
      <c r="AK36" s="2116"/>
      <c r="AL36" s="2116"/>
      <c r="AM36" s="2116"/>
      <c r="AN36" s="2117"/>
      <c r="AO36" s="2123">
        <f>UnosPod!AD120</f>
        <v>0</v>
      </c>
      <c r="AP36" s="2124"/>
      <c r="AQ36" s="2124"/>
      <c r="AR36" s="2124"/>
      <c r="AS36" s="2124"/>
      <c r="AT36" s="2124"/>
      <c r="AU36" s="2124"/>
      <c r="AV36" s="2125"/>
    </row>
    <row r="37" spans="1:48" ht="18.75" customHeight="1">
      <c r="A37" s="2000" t="s">
        <v>446</v>
      </c>
      <c r="B37" s="2001"/>
      <c r="C37" s="2001"/>
      <c r="D37" s="2002"/>
      <c r="E37" s="695" t="s">
        <v>734</v>
      </c>
      <c r="F37" s="99"/>
      <c r="G37" s="99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2003"/>
      <c r="AC37" s="2003"/>
      <c r="AD37" s="2004">
        <v>211</v>
      </c>
      <c r="AE37" s="2004"/>
      <c r="AF37" s="2004"/>
      <c r="AG37" s="2115">
        <f>ROUND(UnosPod!F137,0)</f>
        <v>0</v>
      </c>
      <c r="AH37" s="2116"/>
      <c r="AI37" s="2116"/>
      <c r="AJ37" s="2116"/>
      <c r="AK37" s="2116"/>
      <c r="AL37" s="2116"/>
      <c r="AM37" s="2116"/>
      <c r="AN37" s="2117"/>
      <c r="AO37" s="2123">
        <f>UnosPod!AD121</f>
        <v>0</v>
      </c>
      <c r="AP37" s="2124"/>
      <c r="AQ37" s="2124"/>
      <c r="AR37" s="2124"/>
      <c r="AS37" s="2124"/>
      <c r="AT37" s="2124"/>
      <c r="AU37" s="2124"/>
      <c r="AV37" s="2125"/>
    </row>
    <row r="38" spans="1:48" ht="18.75" customHeight="1">
      <c r="A38" s="2098"/>
      <c r="B38" s="2099"/>
      <c r="C38" s="2099"/>
      <c r="D38" s="2100"/>
      <c r="E38" s="98" t="s">
        <v>1367</v>
      </c>
      <c r="F38" s="99"/>
      <c r="G38" s="99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2003"/>
      <c r="AC38" s="2003"/>
      <c r="AD38" s="2004">
        <v>212</v>
      </c>
      <c r="AE38" s="2004"/>
      <c r="AF38" s="2004"/>
      <c r="AG38" s="2101">
        <f>AG39+AG40+AG41+AG45+AG46+AG47+AG48-AG49+AG50</f>
        <v>378564</v>
      </c>
      <c r="AH38" s="2102"/>
      <c r="AI38" s="2102"/>
      <c r="AJ38" s="2102"/>
      <c r="AK38" s="2102"/>
      <c r="AL38" s="2102"/>
      <c r="AM38" s="2102"/>
      <c r="AN38" s="2103"/>
      <c r="AO38" s="2101">
        <f>AO39+AO40+AO41+AO45+AO46+AO47+AO48-AO49+AO50</f>
        <v>75534</v>
      </c>
      <c r="AP38" s="2102"/>
      <c r="AQ38" s="2102"/>
      <c r="AR38" s="2102"/>
      <c r="AS38" s="2102"/>
      <c r="AT38" s="2102"/>
      <c r="AU38" s="2102"/>
      <c r="AV38" s="2103"/>
    </row>
    <row r="39" spans="1:48" ht="18.75" customHeight="1">
      <c r="A39" s="2000" t="s">
        <v>143</v>
      </c>
      <c r="B39" s="2001"/>
      <c r="C39" s="2001"/>
      <c r="D39" s="2002"/>
      <c r="E39" s="99" t="s">
        <v>735</v>
      </c>
      <c r="F39" s="99"/>
      <c r="G39" s="99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2003"/>
      <c r="AC39" s="2003"/>
      <c r="AD39" s="2004">
        <v>213</v>
      </c>
      <c r="AE39" s="2004"/>
      <c r="AF39" s="2004"/>
      <c r="AG39" s="2115">
        <f>ROUND(UnosPod!F184,0)</f>
        <v>0</v>
      </c>
      <c r="AH39" s="2116"/>
      <c r="AI39" s="2116"/>
      <c r="AJ39" s="2116"/>
      <c r="AK39" s="2116"/>
      <c r="AL39" s="2116"/>
      <c r="AM39" s="2116"/>
      <c r="AN39" s="2117"/>
      <c r="AO39" s="2115">
        <f>UnosPod!AD123</f>
        <v>0</v>
      </c>
      <c r="AP39" s="2116"/>
      <c r="AQ39" s="2116"/>
      <c r="AR39" s="2116"/>
      <c r="AS39" s="2116"/>
      <c r="AT39" s="2116"/>
      <c r="AU39" s="2116"/>
      <c r="AV39" s="2117"/>
    </row>
    <row r="40" spans="1:48" ht="18.75" customHeight="1">
      <c r="A40" s="2000" t="s">
        <v>45</v>
      </c>
      <c r="B40" s="2001"/>
      <c r="C40" s="2001"/>
      <c r="D40" s="2002"/>
      <c r="E40" s="99" t="s">
        <v>736</v>
      </c>
      <c r="F40" s="99"/>
      <c r="G40" s="99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2003"/>
      <c r="AC40" s="2003"/>
      <c r="AD40" s="2004">
        <v>214</v>
      </c>
      <c r="AE40" s="2004"/>
      <c r="AF40" s="2004"/>
      <c r="AG40" s="2115">
        <f>ROUND(UnosPod!F191,0)</f>
        <v>3059</v>
      </c>
      <c r="AH40" s="2116"/>
      <c r="AI40" s="2116"/>
      <c r="AJ40" s="2116"/>
      <c r="AK40" s="2116"/>
      <c r="AL40" s="2116"/>
      <c r="AM40" s="2116"/>
      <c r="AN40" s="2117"/>
      <c r="AO40" s="2115">
        <f>UnosPod!AD124</f>
        <v>422</v>
      </c>
      <c r="AP40" s="2116"/>
      <c r="AQ40" s="2116"/>
      <c r="AR40" s="2116"/>
      <c r="AS40" s="2116"/>
      <c r="AT40" s="2116"/>
      <c r="AU40" s="2116"/>
      <c r="AV40" s="2117"/>
    </row>
    <row r="41" spans="1:48" ht="18.75" customHeight="1">
      <c r="A41" s="2000" t="s">
        <v>356</v>
      </c>
      <c r="B41" s="2001"/>
      <c r="C41" s="2001"/>
      <c r="D41" s="2002"/>
      <c r="E41" s="99" t="s">
        <v>899</v>
      </c>
      <c r="F41" s="99"/>
      <c r="G41" s="99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2003"/>
      <c r="AC41" s="2003"/>
      <c r="AD41" s="2004">
        <v>215</v>
      </c>
      <c r="AE41" s="2004"/>
      <c r="AF41" s="2004"/>
      <c r="AG41" s="2115">
        <f>SUM(AG42:AN44)</f>
        <v>263821</v>
      </c>
      <c r="AH41" s="2116"/>
      <c r="AI41" s="2116"/>
      <c r="AJ41" s="2116"/>
      <c r="AK41" s="2116"/>
      <c r="AL41" s="2116"/>
      <c r="AM41" s="2116"/>
      <c r="AN41" s="2117"/>
      <c r="AO41" s="2115">
        <f>SUM(AO42:AV44)</f>
        <v>45668</v>
      </c>
      <c r="AP41" s="2116"/>
      <c r="AQ41" s="2116"/>
      <c r="AR41" s="2116"/>
      <c r="AS41" s="2116"/>
      <c r="AT41" s="2116"/>
      <c r="AU41" s="2116"/>
      <c r="AV41" s="2117"/>
    </row>
    <row r="42" spans="1:48" ht="18.75" customHeight="1">
      <c r="A42" s="1978" t="s">
        <v>737</v>
      </c>
      <c r="B42" s="1979"/>
      <c r="C42" s="1979"/>
      <c r="D42" s="1980"/>
      <c r="E42" s="100" t="s">
        <v>738</v>
      </c>
      <c r="F42" s="100"/>
      <c r="G42" s="100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981"/>
      <c r="AC42" s="1981"/>
      <c r="AD42" s="1982">
        <v>216</v>
      </c>
      <c r="AE42" s="1982"/>
      <c r="AF42" s="1982"/>
      <c r="AG42" s="2112">
        <f>ROUND(UnosPod!F196+UnosPod!F201,0)</f>
        <v>227207</v>
      </c>
      <c r="AH42" s="2113"/>
      <c r="AI42" s="2113"/>
      <c r="AJ42" s="2113"/>
      <c r="AK42" s="2113"/>
      <c r="AL42" s="2113"/>
      <c r="AM42" s="2113"/>
      <c r="AN42" s="2114"/>
      <c r="AO42" s="2112">
        <f>UnosPod!AD126</f>
        <v>39441</v>
      </c>
      <c r="AP42" s="2113"/>
      <c r="AQ42" s="2113"/>
      <c r="AR42" s="2113"/>
      <c r="AS42" s="2113"/>
      <c r="AT42" s="2113"/>
      <c r="AU42" s="2113"/>
      <c r="AV42" s="2114"/>
    </row>
    <row r="43" spans="1:48" ht="18.75" customHeight="1">
      <c r="A43" s="1952" t="s">
        <v>739</v>
      </c>
      <c r="B43" s="1953"/>
      <c r="C43" s="1953"/>
      <c r="D43" s="1954"/>
      <c r="E43" s="101" t="s">
        <v>740</v>
      </c>
      <c r="F43" s="101"/>
      <c r="G43" s="101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1955"/>
      <c r="AC43" s="1955"/>
      <c r="AD43" s="1956">
        <v>217</v>
      </c>
      <c r="AE43" s="1956"/>
      <c r="AF43" s="1956"/>
      <c r="AG43" s="2089">
        <f>ROUND(UnosPod!F202+UnosPod!F204,0)</f>
        <v>30849</v>
      </c>
      <c r="AH43" s="2090"/>
      <c r="AI43" s="2090"/>
      <c r="AJ43" s="2090"/>
      <c r="AK43" s="2090"/>
      <c r="AL43" s="2090"/>
      <c r="AM43" s="2090"/>
      <c r="AN43" s="2091"/>
      <c r="AO43" s="2089">
        <f>UnosPod!AD127</f>
        <v>6227</v>
      </c>
      <c r="AP43" s="2090"/>
      <c r="AQ43" s="2090"/>
      <c r="AR43" s="2090"/>
      <c r="AS43" s="2090"/>
      <c r="AT43" s="2090"/>
      <c r="AU43" s="2090"/>
      <c r="AV43" s="2091"/>
    </row>
    <row r="44" spans="1:48" ht="18.75" customHeight="1">
      <c r="A44" s="1960" t="s">
        <v>741</v>
      </c>
      <c r="B44" s="1961"/>
      <c r="C44" s="1961"/>
      <c r="D44" s="1962"/>
      <c r="E44" s="96" t="s">
        <v>742</v>
      </c>
      <c r="F44" s="96"/>
      <c r="G44" s="96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963"/>
      <c r="AC44" s="1963"/>
      <c r="AD44" s="1964">
        <v>218</v>
      </c>
      <c r="AE44" s="1964"/>
      <c r="AF44" s="1964"/>
      <c r="AG44" s="2118">
        <f>ROUND(UnosPod!F205+UnosPod!F206,0)</f>
        <v>5765</v>
      </c>
      <c r="AH44" s="2119"/>
      <c r="AI44" s="2119"/>
      <c r="AJ44" s="2119"/>
      <c r="AK44" s="2119"/>
      <c r="AL44" s="2119"/>
      <c r="AM44" s="2119"/>
      <c r="AN44" s="2120"/>
      <c r="AO44" s="2118">
        <f>UnosPod!AD128</f>
        <v>0</v>
      </c>
      <c r="AP44" s="2119"/>
      <c r="AQ44" s="2119"/>
      <c r="AR44" s="2119"/>
      <c r="AS44" s="2119"/>
      <c r="AT44" s="2119"/>
      <c r="AU44" s="2119"/>
      <c r="AV44" s="2120"/>
    </row>
    <row r="45" spans="1:48" ht="18.75" customHeight="1">
      <c r="A45" s="2000" t="s">
        <v>144</v>
      </c>
      <c r="B45" s="2001"/>
      <c r="C45" s="2001"/>
      <c r="D45" s="2002"/>
      <c r="E45" s="99" t="s">
        <v>743</v>
      </c>
      <c r="F45" s="99"/>
      <c r="G45" s="99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2003"/>
      <c r="AC45" s="2003"/>
      <c r="AD45" s="2004">
        <v>219</v>
      </c>
      <c r="AE45" s="2004"/>
      <c r="AF45" s="2004"/>
      <c r="AG45" s="2115">
        <f>ROUND(UnosPod!F218,0)</f>
        <v>46189</v>
      </c>
      <c r="AH45" s="2116"/>
      <c r="AI45" s="2116"/>
      <c r="AJ45" s="2116"/>
      <c r="AK45" s="2116"/>
      <c r="AL45" s="2116"/>
      <c r="AM45" s="2116"/>
      <c r="AN45" s="2117"/>
      <c r="AO45" s="2112">
        <f>UnosPod!AD129</f>
        <v>4041</v>
      </c>
      <c r="AP45" s="2113"/>
      <c r="AQ45" s="2113"/>
      <c r="AR45" s="2113"/>
      <c r="AS45" s="2113"/>
      <c r="AT45" s="2113"/>
      <c r="AU45" s="2113"/>
      <c r="AV45" s="2114"/>
    </row>
    <row r="46" spans="1:48" ht="19.5" customHeight="1">
      <c r="A46" s="2000" t="s">
        <v>744</v>
      </c>
      <c r="B46" s="2001"/>
      <c r="C46" s="2001"/>
      <c r="D46" s="2002"/>
      <c r="E46" s="99" t="s">
        <v>745</v>
      </c>
      <c r="F46" s="99"/>
      <c r="G46" s="99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2003"/>
      <c r="AC46" s="2003"/>
      <c r="AD46" s="2004">
        <v>220</v>
      </c>
      <c r="AE46" s="2004"/>
      <c r="AF46" s="2004"/>
      <c r="AG46" s="2115">
        <f>ROUND(SUM(UnosPod!F219:M221),0)</f>
        <v>12185</v>
      </c>
      <c r="AH46" s="2116"/>
      <c r="AI46" s="2116"/>
      <c r="AJ46" s="2116"/>
      <c r="AK46" s="2116"/>
      <c r="AL46" s="2116"/>
      <c r="AM46" s="2116"/>
      <c r="AN46" s="2117"/>
      <c r="AO46" s="2112">
        <f>UnosPod!AD130</f>
        <v>0</v>
      </c>
      <c r="AP46" s="2113"/>
      <c r="AQ46" s="2113"/>
      <c r="AR46" s="2113"/>
      <c r="AS46" s="2113"/>
      <c r="AT46" s="2113"/>
      <c r="AU46" s="2113"/>
      <c r="AV46" s="2114"/>
    </row>
    <row r="47" spans="1:48" ht="19.5" customHeight="1">
      <c r="A47" s="2000" t="s">
        <v>746</v>
      </c>
      <c r="B47" s="2001"/>
      <c r="C47" s="2001"/>
      <c r="D47" s="2002"/>
      <c r="E47" s="99" t="s">
        <v>747</v>
      </c>
      <c r="F47" s="99"/>
      <c r="G47" s="99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2003"/>
      <c r="AC47" s="2003"/>
      <c r="AD47" s="2004">
        <v>221</v>
      </c>
      <c r="AE47" s="2004"/>
      <c r="AF47" s="2004"/>
      <c r="AG47" s="2115">
        <f>ROUND(SUM(UnosPod!F222:M228),0)</f>
        <v>0</v>
      </c>
      <c r="AH47" s="2116"/>
      <c r="AI47" s="2116"/>
      <c r="AJ47" s="2116"/>
      <c r="AK47" s="2116"/>
      <c r="AL47" s="2116"/>
      <c r="AM47" s="2116"/>
      <c r="AN47" s="2117"/>
      <c r="AO47" s="2112">
        <f>UnosPod!AD131</f>
        <v>0</v>
      </c>
      <c r="AP47" s="2113"/>
      <c r="AQ47" s="2113"/>
      <c r="AR47" s="2113"/>
      <c r="AS47" s="2113"/>
      <c r="AT47" s="2113"/>
      <c r="AU47" s="2113"/>
      <c r="AV47" s="2114"/>
    </row>
    <row r="48" spans="1:48" ht="19.5" customHeight="1">
      <c r="A48" s="2000" t="s">
        <v>153</v>
      </c>
      <c r="B48" s="2001"/>
      <c r="C48" s="2001"/>
      <c r="D48" s="2002"/>
      <c r="E48" s="99" t="s">
        <v>748</v>
      </c>
      <c r="F48" s="99"/>
      <c r="G48" s="99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2003"/>
      <c r="AC48" s="2003"/>
      <c r="AD48" s="2004">
        <v>222</v>
      </c>
      <c r="AE48" s="2004"/>
      <c r="AF48" s="2004"/>
      <c r="AG48" s="2115">
        <f>ROUND(UnosPod!F239,0)</f>
        <v>53310</v>
      </c>
      <c r="AH48" s="2116"/>
      <c r="AI48" s="2116"/>
      <c r="AJ48" s="2116"/>
      <c r="AK48" s="2116"/>
      <c r="AL48" s="2116"/>
      <c r="AM48" s="2116"/>
      <c r="AN48" s="2117"/>
      <c r="AO48" s="2112">
        <f>UnosPod!AD132</f>
        <v>25403</v>
      </c>
      <c r="AP48" s="2113"/>
      <c r="AQ48" s="2113"/>
      <c r="AR48" s="2113"/>
      <c r="AS48" s="2113"/>
      <c r="AT48" s="2113"/>
      <c r="AU48" s="2113"/>
      <c r="AV48" s="2114"/>
    </row>
    <row r="49" spans="1:48" ht="27.75" customHeight="1">
      <c r="A49" s="2104" t="s">
        <v>749</v>
      </c>
      <c r="B49" s="2105"/>
      <c r="C49" s="2105"/>
      <c r="D49" s="2106"/>
      <c r="E49" s="220" t="s">
        <v>750</v>
      </c>
      <c r="F49" s="99"/>
      <c r="G49" s="99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2107"/>
      <c r="AC49" s="2107"/>
      <c r="AD49" s="2108">
        <v>223</v>
      </c>
      <c r="AE49" s="2108"/>
      <c r="AF49" s="2108"/>
      <c r="AG49" s="2109">
        <f>IF(UnosPod!F273&lt;0,0,UnosPod!F273)</f>
        <v>0</v>
      </c>
      <c r="AH49" s="2110"/>
      <c r="AI49" s="2110"/>
      <c r="AJ49" s="2110"/>
      <c r="AK49" s="2110"/>
      <c r="AL49" s="2110"/>
      <c r="AM49" s="2110"/>
      <c r="AN49" s="2111"/>
      <c r="AO49" s="2112">
        <f>UnosPod!AD133</f>
        <v>0</v>
      </c>
      <c r="AP49" s="2113"/>
      <c r="AQ49" s="2113"/>
      <c r="AR49" s="2113"/>
      <c r="AS49" s="2113"/>
      <c r="AT49" s="2113"/>
      <c r="AU49" s="2113"/>
      <c r="AV49" s="2114"/>
    </row>
    <row r="50" spans="1:48" ht="27.75" customHeight="1">
      <c r="A50" s="2104" t="s">
        <v>1430</v>
      </c>
      <c r="B50" s="2105"/>
      <c r="C50" s="2105"/>
      <c r="D50" s="2106"/>
      <c r="E50" s="220" t="s">
        <v>751</v>
      </c>
      <c r="F50" s="99"/>
      <c r="G50" s="99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2107"/>
      <c r="AC50" s="2107"/>
      <c r="AD50" s="2108">
        <v>224</v>
      </c>
      <c r="AE50" s="2108"/>
      <c r="AF50" s="2108"/>
      <c r="AG50" s="2109">
        <f>IF(UnosPod!F273&gt;0,0,(UnosPod!F273*-1))</f>
        <v>0</v>
      </c>
      <c r="AH50" s="2110"/>
      <c r="AI50" s="2110"/>
      <c r="AJ50" s="2110"/>
      <c r="AK50" s="2110"/>
      <c r="AL50" s="2110"/>
      <c r="AM50" s="2110"/>
      <c r="AN50" s="2111"/>
      <c r="AO50" s="2112">
        <f>UnosPod!AD134</f>
        <v>0</v>
      </c>
      <c r="AP50" s="2113"/>
      <c r="AQ50" s="2113"/>
      <c r="AR50" s="2113"/>
      <c r="AS50" s="2113"/>
      <c r="AT50" s="2113"/>
      <c r="AU50" s="2113"/>
      <c r="AV50" s="2114"/>
    </row>
    <row r="51" spans="1:48" ht="18" customHeight="1">
      <c r="A51" s="2098"/>
      <c r="B51" s="2099"/>
      <c r="C51" s="2099"/>
      <c r="D51" s="2100"/>
      <c r="E51" s="98" t="s">
        <v>752</v>
      </c>
      <c r="F51" s="99"/>
      <c r="G51" s="99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2003"/>
      <c r="AC51" s="2003"/>
      <c r="AD51" s="2004">
        <v>225</v>
      </c>
      <c r="AE51" s="2004"/>
      <c r="AF51" s="2004"/>
      <c r="AG51" s="2101">
        <f>IF(AG27-AG38&lt;0,0,AG27-AG38)</f>
        <v>0</v>
      </c>
      <c r="AH51" s="2102"/>
      <c r="AI51" s="2102"/>
      <c r="AJ51" s="2102"/>
      <c r="AK51" s="2102"/>
      <c r="AL51" s="2102"/>
      <c r="AM51" s="2102"/>
      <c r="AN51" s="2103"/>
      <c r="AO51" s="2101">
        <f>IF(AO27-AO38&lt;0,0,AO27-AO38)</f>
        <v>0</v>
      </c>
      <c r="AP51" s="2102"/>
      <c r="AQ51" s="2102"/>
      <c r="AR51" s="2102"/>
      <c r="AS51" s="2102"/>
      <c r="AT51" s="2102"/>
      <c r="AU51" s="2102"/>
      <c r="AV51" s="2103"/>
    </row>
    <row r="52" spans="1:48" ht="18" customHeight="1">
      <c r="A52" s="2098"/>
      <c r="B52" s="2099"/>
      <c r="C52" s="2099"/>
      <c r="D52" s="2100"/>
      <c r="E52" s="98" t="s">
        <v>753</v>
      </c>
      <c r="F52" s="99"/>
      <c r="G52" s="99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2003"/>
      <c r="AC52" s="2003"/>
      <c r="AD52" s="2004">
        <v>226</v>
      </c>
      <c r="AE52" s="2004"/>
      <c r="AF52" s="2004"/>
      <c r="AG52" s="2101">
        <f>IF(AG38-AG27&lt;0,0,AG38-AG27)</f>
        <v>292225</v>
      </c>
      <c r="AH52" s="2102"/>
      <c r="AI52" s="2102"/>
      <c r="AJ52" s="2102"/>
      <c r="AK52" s="2102"/>
      <c r="AL52" s="2102"/>
      <c r="AM52" s="2102"/>
      <c r="AN52" s="2103"/>
      <c r="AO52" s="2101">
        <f>IF(AO38-AO27&lt;0,0,AO38-AO27)</f>
        <v>75534</v>
      </c>
      <c r="AP52" s="2102"/>
      <c r="AQ52" s="2102"/>
      <c r="AR52" s="2102"/>
      <c r="AS52" s="2102"/>
      <c r="AT52" s="2102"/>
      <c r="AU52" s="2102"/>
      <c r="AV52" s="2103"/>
    </row>
    <row r="53" spans="1:48" ht="18" customHeight="1">
      <c r="A53" s="2098"/>
      <c r="B53" s="2099"/>
      <c r="C53" s="2099"/>
      <c r="D53" s="2100"/>
      <c r="E53" s="99" t="s">
        <v>754</v>
      </c>
      <c r="F53" s="99"/>
      <c r="G53" s="99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2003"/>
      <c r="AC53" s="2003"/>
      <c r="AD53" s="2004"/>
      <c r="AE53" s="2004"/>
      <c r="AF53" s="2004"/>
      <c r="AG53" s="2101"/>
      <c r="AH53" s="2102"/>
      <c r="AI53" s="2102"/>
      <c r="AJ53" s="2102"/>
      <c r="AK53" s="2102"/>
      <c r="AL53" s="2102"/>
      <c r="AM53" s="2102"/>
      <c r="AN53" s="2103"/>
      <c r="AO53" s="2101"/>
      <c r="AP53" s="2102"/>
      <c r="AQ53" s="2102"/>
      <c r="AR53" s="2102"/>
      <c r="AS53" s="2102"/>
      <c r="AT53" s="2102"/>
      <c r="AU53" s="2102"/>
      <c r="AV53" s="2103"/>
    </row>
    <row r="54" spans="1:48" ht="18" customHeight="1">
      <c r="A54" s="2022" t="s">
        <v>447</v>
      </c>
      <c r="B54" s="2023"/>
      <c r="C54" s="2023"/>
      <c r="D54" s="2024"/>
      <c r="E54" s="222" t="s">
        <v>1368</v>
      </c>
      <c r="F54" s="99"/>
      <c r="G54" s="99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2003"/>
      <c r="AC54" s="2003"/>
      <c r="AD54" s="2004">
        <v>227</v>
      </c>
      <c r="AE54" s="2004"/>
      <c r="AF54" s="2004"/>
      <c r="AG54" s="2101">
        <f>SUM(AG55:AN58)+AG62+AG63</f>
        <v>2822</v>
      </c>
      <c r="AH54" s="2102"/>
      <c r="AI54" s="2102"/>
      <c r="AJ54" s="2102"/>
      <c r="AK54" s="2102"/>
      <c r="AL54" s="2102"/>
      <c r="AM54" s="2102"/>
      <c r="AN54" s="2103"/>
      <c r="AO54" s="2101">
        <f>SUM(AO55:AV58)+AO62+AO63</f>
        <v>133</v>
      </c>
      <c r="AP54" s="2102"/>
      <c r="AQ54" s="2102"/>
      <c r="AR54" s="2102"/>
      <c r="AS54" s="2102"/>
      <c r="AT54" s="2102"/>
      <c r="AU54" s="2102"/>
      <c r="AV54" s="2103"/>
    </row>
    <row r="55" spans="1:48" ht="16.5" customHeight="1">
      <c r="A55" s="1968" t="s">
        <v>448</v>
      </c>
      <c r="B55" s="1969"/>
      <c r="C55" s="1969"/>
      <c r="D55" s="1970"/>
      <c r="E55" s="696" t="s">
        <v>755</v>
      </c>
      <c r="F55" s="103"/>
      <c r="G55" s="103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944"/>
      <c r="AC55" s="1944"/>
      <c r="AD55" s="1971">
        <v>228</v>
      </c>
      <c r="AE55" s="1971"/>
      <c r="AF55" s="1971"/>
      <c r="AG55" s="2092">
        <f>ROUND(UnosPod!F138,0)</f>
        <v>2700</v>
      </c>
      <c r="AH55" s="2093"/>
      <c r="AI55" s="2093"/>
      <c r="AJ55" s="2093"/>
      <c r="AK55" s="2093"/>
      <c r="AL55" s="2093"/>
      <c r="AM55" s="2093"/>
      <c r="AN55" s="2094"/>
      <c r="AO55" s="2092">
        <f>UnosPod!AD138</f>
        <v>133</v>
      </c>
      <c r="AP55" s="2093"/>
      <c r="AQ55" s="2093"/>
      <c r="AR55" s="2093"/>
      <c r="AS55" s="2093"/>
      <c r="AT55" s="2093"/>
      <c r="AU55" s="2093"/>
      <c r="AV55" s="2094"/>
    </row>
    <row r="56" spans="1:48" ht="16.5" customHeight="1">
      <c r="A56" s="1952" t="s">
        <v>264</v>
      </c>
      <c r="B56" s="1953"/>
      <c r="C56" s="1953"/>
      <c r="D56" s="1954"/>
      <c r="E56" s="697" t="s">
        <v>756</v>
      </c>
      <c r="F56" s="101"/>
      <c r="G56" s="101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1955"/>
      <c r="AC56" s="1955"/>
      <c r="AD56" s="1956">
        <v>229</v>
      </c>
      <c r="AE56" s="1956"/>
      <c r="AF56" s="1956"/>
      <c r="AG56" s="2089">
        <f>ROUND(UnosPod!F139,0)</f>
        <v>122</v>
      </c>
      <c r="AH56" s="2090"/>
      <c r="AI56" s="2090"/>
      <c r="AJ56" s="2090"/>
      <c r="AK56" s="2090"/>
      <c r="AL56" s="2090"/>
      <c r="AM56" s="2090"/>
      <c r="AN56" s="2091"/>
      <c r="AO56" s="2092">
        <f>UnosPod!AD139</f>
        <v>0</v>
      </c>
      <c r="AP56" s="2093"/>
      <c r="AQ56" s="2093"/>
      <c r="AR56" s="2093"/>
      <c r="AS56" s="2093"/>
      <c r="AT56" s="2093"/>
      <c r="AU56" s="2093"/>
      <c r="AV56" s="2094"/>
    </row>
    <row r="57" spans="1:48" ht="16.5" customHeight="1">
      <c r="A57" s="1952" t="s">
        <v>449</v>
      </c>
      <c r="B57" s="1953"/>
      <c r="C57" s="1953"/>
      <c r="D57" s="1954"/>
      <c r="E57" s="697" t="s">
        <v>757</v>
      </c>
      <c r="F57" s="101"/>
      <c r="G57" s="101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1955"/>
      <c r="AC57" s="1955"/>
      <c r="AD57" s="1956">
        <v>230</v>
      </c>
      <c r="AE57" s="1956"/>
      <c r="AF57" s="1956"/>
      <c r="AG57" s="2089">
        <f>ROUND(UnosPod!F140,0)</f>
        <v>0</v>
      </c>
      <c r="AH57" s="2090"/>
      <c r="AI57" s="2090"/>
      <c r="AJ57" s="2090"/>
      <c r="AK57" s="2090"/>
      <c r="AL57" s="2090"/>
      <c r="AM57" s="2090"/>
      <c r="AN57" s="2091"/>
      <c r="AO57" s="2092">
        <f>UnosPod!AD140</f>
        <v>0</v>
      </c>
      <c r="AP57" s="2093"/>
      <c r="AQ57" s="2093"/>
      <c r="AR57" s="2093"/>
      <c r="AS57" s="2093"/>
      <c r="AT57" s="2093"/>
      <c r="AU57" s="2093"/>
      <c r="AV57" s="2094"/>
    </row>
    <row r="58" spans="1:48" ht="16.5" customHeight="1">
      <c r="A58" s="1991" t="s">
        <v>325</v>
      </c>
      <c r="B58" s="1992"/>
      <c r="C58" s="1992"/>
      <c r="D58" s="1993"/>
      <c r="E58" s="698" t="s">
        <v>758</v>
      </c>
      <c r="F58" s="105"/>
      <c r="G58" s="105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994"/>
      <c r="AC58" s="1994"/>
      <c r="AD58" s="1995">
        <v>231</v>
      </c>
      <c r="AE58" s="1995"/>
      <c r="AF58" s="1995"/>
      <c r="AG58" s="2095">
        <f>ROUND(UnosPod!F141,0)</f>
        <v>0</v>
      </c>
      <c r="AH58" s="2096"/>
      <c r="AI58" s="2096"/>
      <c r="AJ58" s="2096"/>
      <c r="AK58" s="2096"/>
      <c r="AL58" s="2096"/>
      <c r="AM58" s="2096"/>
      <c r="AN58" s="2097"/>
      <c r="AO58" s="2092">
        <f>UnosPod!AD141</f>
        <v>0</v>
      </c>
      <c r="AP58" s="2093"/>
      <c r="AQ58" s="2093"/>
      <c r="AR58" s="2093"/>
      <c r="AS58" s="2093"/>
      <c r="AT58" s="2093"/>
      <c r="AU58" s="2093"/>
      <c r="AV58" s="2094"/>
    </row>
    <row r="59" spans="1:48" ht="16.5" customHeight="1">
      <c r="A59" s="672"/>
      <c r="B59" s="672"/>
      <c r="C59" s="672"/>
      <c r="D59" s="672"/>
      <c r="E59" s="699"/>
      <c r="F59" s="126"/>
      <c r="G59" s="126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97"/>
      <c r="AC59" s="97"/>
      <c r="AD59" s="689"/>
      <c r="AE59" s="689"/>
      <c r="AF59" s="689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</row>
    <row r="60" spans="1:48" ht="16.5" customHeight="1">
      <c r="A60" s="673"/>
      <c r="B60" s="673"/>
      <c r="C60" s="673"/>
      <c r="D60" s="673"/>
      <c r="E60" s="700"/>
      <c r="F60" s="110"/>
      <c r="G60" s="110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674"/>
      <c r="AC60" s="674"/>
      <c r="AD60" s="675"/>
      <c r="AE60" s="675"/>
      <c r="AF60" s="675"/>
      <c r="AG60" s="676"/>
      <c r="AH60" s="676"/>
      <c r="AI60" s="676"/>
      <c r="AJ60" s="676"/>
      <c r="AK60" s="676"/>
      <c r="AL60" s="676"/>
      <c r="AM60" s="676"/>
      <c r="AN60" s="676"/>
      <c r="AO60" s="676"/>
      <c r="AP60" s="676"/>
      <c r="AQ60" s="676"/>
      <c r="AR60" s="676"/>
      <c r="AS60" s="676"/>
      <c r="AT60" s="676"/>
      <c r="AU60" s="676"/>
      <c r="AV60" s="676"/>
    </row>
    <row r="61" spans="1:48" ht="15">
      <c r="A61" s="2126">
        <v>1</v>
      </c>
      <c r="B61" s="2127"/>
      <c r="C61" s="2127"/>
      <c r="D61" s="2128"/>
      <c r="E61" s="1950">
        <v>2</v>
      </c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2129">
        <v>3</v>
      </c>
      <c r="AC61" s="2129"/>
      <c r="AD61" s="2004">
        <v>4</v>
      </c>
      <c r="AE61" s="2004"/>
      <c r="AF61" s="2004"/>
      <c r="AG61" s="2130">
        <v>5</v>
      </c>
      <c r="AH61" s="2121"/>
      <c r="AI61" s="2121"/>
      <c r="AJ61" s="2121"/>
      <c r="AK61" s="2121"/>
      <c r="AL61" s="2121"/>
      <c r="AM61" s="2121"/>
      <c r="AN61" s="2122"/>
      <c r="AO61" s="2121">
        <v>6</v>
      </c>
      <c r="AP61" s="2121"/>
      <c r="AQ61" s="2121"/>
      <c r="AR61" s="2121"/>
      <c r="AS61" s="2121"/>
      <c r="AT61" s="2121"/>
      <c r="AU61" s="2121"/>
      <c r="AV61" s="2122"/>
    </row>
    <row r="62" spans="1:48" ht="18.75" customHeight="1">
      <c r="A62" s="1968" t="s">
        <v>450</v>
      </c>
      <c r="B62" s="1969"/>
      <c r="C62" s="1969"/>
      <c r="D62" s="1970"/>
      <c r="E62" s="696" t="s">
        <v>759</v>
      </c>
      <c r="F62" s="103"/>
      <c r="G62" s="103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944"/>
      <c r="AC62" s="1944"/>
      <c r="AD62" s="1971">
        <v>232</v>
      </c>
      <c r="AE62" s="1971"/>
      <c r="AF62" s="1971"/>
      <c r="AG62" s="2036">
        <f>ROUND(UnosPod!F142,0)</f>
        <v>0</v>
      </c>
      <c r="AH62" s="1989"/>
      <c r="AI62" s="1989"/>
      <c r="AJ62" s="1989"/>
      <c r="AK62" s="1989"/>
      <c r="AL62" s="1989"/>
      <c r="AM62" s="1989"/>
      <c r="AN62" s="1990"/>
      <c r="AO62" s="2036">
        <f>UnosPod!AD142</f>
        <v>0</v>
      </c>
      <c r="AP62" s="1989"/>
      <c r="AQ62" s="1989"/>
      <c r="AR62" s="1989"/>
      <c r="AS62" s="1989"/>
      <c r="AT62" s="1989"/>
      <c r="AU62" s="1989"/>
      <c r="AV62" s="1990"/>
    </row>
    <row r="63" spans="1:48" ht="18.75" customHeight="1">
      <c r="A63" s="1991" t="s">
        <v>214</v>
      </c>
      <c r="B63" s="1992"/>
      <c r="C63" s="1992"/>
      <c r="D63" s="1993"/>
      <c r="E63" s="698" t="s">
        <v>760</v>
      </c>
      <c r="F63" s="105"/>
      <c r="G63" s="105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994"/>
      <c r="AC63" s="1994"/>
      <c r="AD63" s="1995">
        <v>233</v>
      </c>
      <c r="AE63" s="1995"/>
      <c r="AF63" s="1995"/>
      <c r="AG63" s="1957">
        <f>ROUND(UnosPod!F143,0)</f>
        <v>0</v>
      </c>
      <c r="AH63" s="1958"/>
      <c r="AI63" s="1958"/>
      <c r="AJ63" s="1958"/>
      <c r="AK63" s="1958"/>
      <c r="AL63" s="1958"/>
      <c r="AM63" s="1958"/>
      <c r="AN63" s="1959"/>
      <c r="AO63" s="2036">
        <f>UnosPod!AD143</f>
        <v>0</v>
      </c>
      <c r="AP63" s="1989"/>
      <c r="AQ63" s="1989"/>
      <c r="AR63" s="1989"/>
      <c r="AS63" s="1989"/>
      <c r="AT63" s="1989"/>
      <c r="AU63" s="1989"/>
      <c r="AV63" s="1990"/>
    </row>
    <row r="64" spans="1:48" ht="18.75" customHeight="1">
      <c r="A64" s="2000" t="s">
        <v>221</v>
      </c>
      <c r="B64" s="2001"/>
      <c r="C64" s="2001"/>
      <c r="D64" s="2002"/>
      <c r="E64" s="222" t="s">
        <v>1390</v>
      </c>
      <c r="F64" s="99"/>
      <c r="G64" s="99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2003"/>
      <c r="AC64" s="2003"/>
      <c r="AD64" s="2004">
        <v>234</v>
      </c>
      <c r="AE64" s="2004"/>
      <c r="AF64" s="2004"/>
      <c r="AG64" s="2019">
        <f>SUM(AG65:AN69)</f>
        <v>6</v>
      </c>
      <c r="AH64" s="2020"/>
      <c r="AI64" s="2020"/>
      <c r="AJ64" s="2020"/>
      <c r="AK64" s="2020"/>
      <c r="AL64" s="2020"/>
      <c r="AM64" s="2020"/>
      <c r="AN64" s="2021"/>
      <c r="AO64" s="2019">
        <f>SUM(AO65:AV69)</f>
        <v>0</v>
      </c>
      <c r="AP64" s="2020"/>
      <c r="AQ64" s="2020"/>
      <c r="AR64" s="2020"/>
      <c r="AS64" s="2020"/>
      <c r="AT64" s="2020"/>
      <c r="AU64" s="2020"/>
      <c r="AV64" s="2021"/>
    </row>
    <row r="65" spans="1:48" ht="18.75" customHeight="1">
      <c r="A65" s="1978" t="s">
        <v>761</v>
      </c>
      <c r="B65" s="1979"/>
      <c r="C65" s="1979"/>
      <c r="D65" s="1980"/>
      <c r="E65" s="701" t="s">
        <v>762</v>
      </c>
      <c r="F65" s="100"/>
      <c r="G65" s="100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981"/>
      <c r="AC65" s="1981"/>
      <c r="AD65" s="1982">
        <v>235</v>
      </c>
      <c r="AE65" s="1982"/>
      <c r="AF65" s="1982"/>
      <c r="AG65" s="1972">
        <f>ROUND(UnosPod!F240,0)</f>
        <v>0</v>
      </c>
      <c r="AH65" s="1973"/>
      <c r="AI65" s="1973"/>
      <c r="AJ65" s="1973"/>
      <c r="AK65" s="1973"/>
      <c r="AL65" s="1973"/>
      <c r="AM65" s="1973"/>
      <c r="AN65" s="1974"/>
      <c r="AO65" s="1972">
        <f>UnosPod!AD145</f>
        <v>0</v>
      </c>
      <c r="AP65" s="1973"/>
      <c r="AQ65" s="1973"/>
      <c r="AR65" s="1973"/>
      <c r="AS65" s="1973"/>
      <c r="AT65" s="1973"/>
      <c r="AU65" s="1973"/>
      <c r="AV65" s="1974"/>
    </row>
    <row r="66" spans="1:48" ht="18.75" customHeight="1">
      <c r="A66" s="1952" t="s">
        <v>763</v>
      </c>
      <c r="B66" s="1953"/>
      <c r="C66" s="1953"/>
      <c r="D66" s="1954"/>
      <c r="E66" s="697" t="s">
        <v>764</v>
      </c>
      <c r="F66" s="101"/>
      <c r="G66" s="101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1955"/>
      <c r="AC66" s="1955"/>
      <c r="AD66" s="1956">
        <v>236</v>
      </c>
      <c r="AE66" s="1956"/>
      <c r="AF66" s="1956"/>
      <c r="AG66" s="1957">
        <f>ROUND(UnosPod!F241,0)</f>
        <v>0</v>
      </c>
      <c r="AH66" s="1958"/>
      <c r="AI66" s="1958"/>
      <c r="AJ66" s="1958"/>
      <c r="AK66" s="1958"/>
      <c r="AL66" s="1958"/>
      <c r="AM66" s="1958"/>
      <c r="AN66" s="1959"/>
      <c r="AO66" s="1957">
        <f>UnosPod!AD146</f>
        <v>0</v>
      </c>
      <c r="AP66" s="1958"/>
      <c r="AQ66" s="1958"/>
      <c r="AR66" s="1958"/>
      <c r="AS66" s="1958"/>
      <c r="AT66" s="1958"/>
      <c r="AU66" s="1958"/>
      <c r="AV66" s="1959"/>
    </row>
    <row r="67" spans="1:48" ht="18.75" customHeight="1">
      <c r="A67" s="1952" t="s">
        <v>765</v>
      </c>
      <c r="B67" s="1953"/>
      <c r="C67" s="1953"/>
      <c r="D67" s="1954"/>
      <c r="E67" s="697" t="s">
        <v>766</v>
      </c>
      <c r="F67" s="101"/>
      <c r="G67" s="101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1955"/>
      <c r="AC67" s="1955"/>
      <c r="AD67" s="1956">
        <v>237</v>
      </c>
      <c r="AE67" s="1956"/>
      <c r="AF67" s="1956"/>
      <c r="AG67" s="1957">
        <f>ROUND(UnosPod!F242,0)</f>
        <v>6</v>
      </c>
      <c r="AH67" s="1958"/>
      <c r="AI67" s="1958"/>
      <c r="AJ67" s="1958"/>
      <c r="AK67" s="1958"/>
      <c r="AL67" s="1958"/>
      <c r="AM67" s="1958"/>
      <c r="AN67" s="1959"/>
      <c r="AO67" s="1957">
        <f>UnosPod!AD147</f>
        <v>0</v>
      </c>
      <c r="AP67" s="1958"/>
      <c r="AQ67" s="1958"/>
      <c r="AR67" s="1958"/>
      <c r="AS67" s="1958"/>
      <c r="AT67" s="1958"/>
      <c r="AU67" s="1958"/>
      <c r="AV67" s="1959"/>
    </row>
    <row r="68" spans="1:48" ht="18.75" customHeight="1">
      <c r="A68" s="1952" t="s">
        <v>767</v>
      </c>
      <c r="B68" s="1953"/>
      <c r="C68" s="1953"/>
      <c r="D68" s="1954"/>
      <c r="E68" s="697" t="s">
        <v>768</v>
      </c>
      <c r="F68" s="101"/>
      <c r="G68" s="101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1955"/>
      <c r="AC68" s="1955"/>
      <c r="AD68" s="1956">
        <v>238</v>
      </c>
      <c r="AE68" s="1956"/>
      <c r="AF68" s="1956"/>
      <c r="AG68" s="1957">
        <f>ROUND(UnosPod!F243,0)</f>
        <v>0</v>
      </c>
      <c r="AH68" s="1958"/>
      <c r="AI68" s="1958"/>
      <c r="AJ68" s="1958"/>
      <c r="AK68" s="1958"/>
      <c r="AL68" s="1958"/>
      <c r="AM68" s="1958"/>
      <c r="AN68" s="1959"/>
      <c r="AO68" s="1957">
        <f>UnosPod!AD148</f>
        <v>0</v>
      </c>
      <c r="AP68" s="1958"/>
      <c r="AQ68" s="1958"/>
      <c r="AR68" s="1958"/>
      <c r="AS68" s="1958"/>
      <c r="AT68" s="1958"/>
      <c r="AU68" s="1958"/>
      <c r="AV68" s="1959"/>
    </row>
    <row r="69" spans="1:48" ht="18.75" customHeight="1">
      <c r="A69" s="1960" t="s">
        <v>769</v>
      </c>
      <c r="B69" s="1961"/>
      <c r="C69" s="1961"/>
      <c r="D69" s="1962"/>
      <c r="E69" s="702" t="s">
        <v>770</v>
      </c>
      <c r="F69" s="96"/>
      <c r="G69" s="96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963"/>
      <c r="AC69" s="1963"/>
      <c r="AD69" s="1964">
        <v>239</v>
      </c>
      <c r="AE69" s="1964"/>
      <c r="AF69" s="1964"/>
      <c r="AG69" s="1965">
        <f>ROUND(UnosPod!F244,0)</f>
        <v>0</v>
      </c>
      <c r="AH69" s="1966"/>
      <c r="AI69" s="1966"/>
      <c r="AJ69" s="1966"/>
      <c r="AK69" s="1966"/>
      <c r="AL69" s="1966"/>
      <c r="AM69" s="1966"/>
      <c r="AN69" s="1967"/>
      <c r="AO69" s="1965">
        <f>UnosPod!AD149</f>
        <v>0</v>
      </c>
      <c r="AP69" s="1966"/>
      <c r="AQ69" s="1966"/>
      <c r="AR69" s="1966"/>
      <c r="AS69" s="1966"/>
      <c r="AT69" s="1966"/>
      <c r="AU69" s="1966"/>
      <c r="AV69" s="1967"/>
    </row>
    <row r="70" spans="1:48" ht="18.75" customHeight="1">
      <c r="A70" s="2000"/>
      <c r="B70" s="2001"/>
      <c r="C70" s="2001"/>
      <c r="D70" s="2002"/>
      <c r="E70" s="98" t="s">
        <v>1369</v>
      </c>
      <c r="F70" s="99"/>
      <c r="G70" s="99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2003"/>
      <c r="AC70" s="2003"/>
      <c r="AD70" s="2004">
        <v>240</v>
      </c>
      <c r="AE70" s="2004"/>
      <c r="AF70" s="2004"/>
      <c r="AG70" s="2019">
        <f>IF(AG54-AG64&lt;0,0,AG54-AG64)</f>
        <v>2816</v>
      </c>
      <c r="AH70" s="2020"/>
      <c r="AI70" s="2020"/>
      <c r="AJ70" s="2020"/>
      <c r="AK70" s="2020"/>
      <c r="AL70" s="2020"/>
      <c r="AM70" s="2020"/>
      <c r="AN70" s="2021"/>
      <c r="AO70" s="2019">
        <f>IF(AO54-AO64&lt;0,0,AO54-AO64)</f>
        <v>133</v>
      </c>
      <c r="AP70" s="2020"/>
      <c r="AQ70" s="2020"/>
      <c r="AR70" s="2020"/>
      <c r="AS70" s="2020"/>
      <c r="AT70" s="2020"/>
      <c r="AU70" s="2020"/>
      <c r="AV70" s="2021"/>
    </row>
    <row r="71" spans="1:48" ht="18.75" customHeight="1">
      <c r="A71" s="2000"/>
      <c r="B71" s="2001"/>
      <c r="C71" s="2001"/>
      <c r="D71" s="2002"/>
      <c r="E71" s="98" t="s">
        <v>1370</v>
      </c>
      <c r="F71" s="99"/>
      <c r="G71" s="99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2003"/>
      <c r="AC71" s="2003"/>
      <c r="AD71" s="2004">
        <v>241</v>
      </c>
      <c r="AE71" s="2004"/>
      <c r="AF71" s="2004"/>
      <c r="AG71" s="2019">
        <f>IF(AG64-AG54&lt;0,0,AG64-AG54)</f>
        <v>0</v>
      </c>
      <c r="AH71" s="2020"/>
      <c r="AI71" s="2020"/>
      <c r="AJ71" s="2020"/>
      <c r="AK71" s="2020"/>
      <c r="AL71" s="2020"/>
      <c r="AM71" s="2020"/>
      <c r="AN71" s="2021"/>
      <c r="AO71" s="2019">
        <f>IF(AO64-AO54&lt;0,0,AO64-AO54)</f>
        <v>0</v>
      </c>
      <c r="AP71" s="2020"/>
      <c r="AQ71" s="2020"/>
      <c r="AR71" s="2020"/>
      <c r="AS71" s="2020"/>
      <c r="AT71" s="2020"/>
      <c r="AU71" s="2020"/>
      <c r="AV71" s="2021"/>
    </row>
    <row r="72" spans="1:48" ht="18.75" customHeight="1">
      <c r="A72" s="2000"/>
      <c r="B72" s="2001"/>
      <c r="C72" s="2001"/>
      <c r="D72" s="2002"/>
      <c r="E72" s="98" t="s">
        <v>1371</v>
      </c>
      <c r="F72" s="99"/>
      <c r="G72" s="99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2003"/>
      <c r="AC72" s="2003"/>
      <c r="AD72" s="2004">
        <v>242</v>
      </c>
      <c r="AE72" s="2004"/>
      <c r="AF72" s="2004"/>
      <c r="AG72" s="2019">
        <f>IF(AG51-AG52+AG70-AG71&lt;0,0,AG51-AG52+AG70-AG71)</f>
        <v>0</v>
      </c>
      <c r="AH72" s="2020"/>
      <c r="AI72" s="2020"/>
      <c r="AJ72" s="2020"/>
      <c r="AK72" s="2020"/>
      <c r="AL72" s="2020"/>
      <c r="AM72" s="2020"/>
      <c r="AN72" s="2021"/>
      <c r="AO72" s="2019">
        <f>IF(AO51-AO52+AO70-AO71&lt;0,0,AO51-AO52+AO70-AO71)</f>
        <v>0</v>
      </c>
      <c r="AP72" s="2020"/>
      <c r="AQ72" s="2020"/>
      <c r="AR72" s="2020"/>
      <c r="AS72" s="2020"/>
      <c r="AT72" s="2020"/>
      <c r="AU72" s="2020"/>
      <c r="AV72" s="2021"/>
    </row>
    <row r="73" spans="1:48" ht="18.75" customHeight="1">
      <c r="A73" s="2000"/>
      <c r="B73" s="2001"/>
      <c r="C73" s="2001"/>
      <c r="D73" s="2002"/>
      <c r="E73" s="98" t="s">
        <v>1372</v>
      </c>
      <c r="F73" s="99"/>
      <c r="G73" s="99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2003"/>
      <c r="AC73" s="2003"/>
      <c r="AD73" s="2004">
        <v>243</v>
      </c>
      <c r="AE73" s="2004"/>
      <c r="AF73" s="2004"/>
      <c r="AG73" s="2019">
        <f>IF(AG52-AG51+AG71-AG70&lt;0,0,AG52-AG51+AG71-AG70)</f>
        <v>289409</v>
      </c>
      <c r="AH73" s="2020"/>
      <c r="AI73" s="2020"/>
      <c r="AJ73" s="2020"/>
      <c r="AK73" s="2020"/>
      <c r="AL73" s="2020"/>
      <c r="AM73" s="2020"/>
      <c r="AN73" s="2021"/>
      <c r="AO73" s="2019">
        <f>IF(AO52-AO51+AO71-AO70&lt;0,0,AO52-AO51+AO71-AO70)</f>
        <v>75401</v>
      </c>
      <c r="AP73" s="2020"/>
      <c r="AQ73" s="2020"/>
      <c r="AR73" s="2020"/>
      <c r="AS73" s="2020"/>
      <c r="AT73" s="2020"/>
      <c r="AU73" s="2020"/>
      <c r="AV73" s="2021"/>
    </row>
    <row r="74" spans="1:48" ht="18.75" customHeight="1">
      <c r="A74" s="2028"/>
      <c r="B74" s="2007"/>
      <c r="C74" s="2007"/>
      <c r="D74" s="2029"/>
      <c r="E74" s="110" t="s">
        <v>771</v>
      </c>
      <c r="F74" s="110"/>
      <c r="G74" s="110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2030"/>
      <c r="AC74" s="2030"/>
      <c r="AD74" s="2031"/>
      <c r="AE74" s="2031"/>
      <c r="AF74" s="2031"/>
      <c r="AG74" s="2032"/>
      <c r="AH74" s="2010"/>
      <c r="AI74" s="2010"/>
      <c r="AJ74" s="2010"/>
      <c r="AK74" s="2010"/>
      <c r="AL74" s="2010"/>
      <c r="AM74" s="2010"/>
      <c r="AN74" s="2033"/>
      <c r="AO74" s="2032"/>
      <c r="AP74" s="2010"/>
      <c r="AQ74" s="2010"/>
      <c r="AR74" s="2010"/>
      <c r="AS74" s="2010"/>
      <c r="AT74" s="2010"/>
      <c r="AU74" s="2010"/>
      <c r="AV74" s="2033"/>
    </row>
    <row r="75" spans="1:48" s="90" customFormat="1" ht="15" customHeight="1">
      <c r="A75" s="1906" t="s">
        <v>772</v>
      </c>
      <c r="B75" s="1907"/>
      <c r="C75" s="1907"/>
      <c r="D75" s="1908"/>
      <c r="E75" s="2083" t="s">
        <v>864</v>
      </c>
      <c r="F75" s="2083"/>
      <c r="G75" s="2083"/>
      <c r="H75" s="2083"/>
      <c r="I75" s="2083"/>
      <c r="J75" s="2083"/>
      <c r="K75" s="2083"/>
      <c r="L75" s="2083"/>
      <c r="M75" s="2083"/>
      <c r="N75" s="2083"/>
      <c r="O75" s="2083"/>
      <c r="P75" s="2083"/>
      <c r="Q75" s="2083"/>
      <c r="R75" s="2083"/>
      <c r="S75" s="2083"/>
      <c r="T75" s="2083"/>
      <c r="U75" s="2083"/>
      <c r="V75" s="2083"/>
      <c r="W75" s="2083"/>
      <c r="X75" s="2083"/>
      <c r="Y75" s="2083"/>
      <c r="Z75" s="2083"/>
      <c r="AA75" s="2083"/>
      <c r="AB75" s="2073"/>
      <c r="AC75" s="2074"/>
      <c r="AD75" s="1912">
        <v>244</v>
      </c>
      <c r="AE75" s="1913"/>
      <c r="AF75" s="1914"/>
      <c r="AG75" s="2013">
        <f>SUM(AG78:AN86)</f>
        <v>0</v>
      </c>
      <c r="AH75" s="2014"/>
      <c r="AI75" s="2014"/>
      <c r="AJ75" s="2014"/>
      <c r="AK75" s="2014"/>
      <c r="AL75" s="2014"/>
      <c r="AM75" s="2014"/>
      <c r="AN75" s="2015"/>
      <c r="AO75" s="2013">
        <f>SUM(AO78:AV86)</f>
        <v>0</v>
      </c>
      <c r="AP75" s="2014"/>
      <c r="AQ75" s="2014"/>
      <c r="AR75" s="2014"/>
      <c r="AS75" s="2014"/>
      <c r="AT75" s="2014"/>
      <c r="AU75" s="2014"/>
      <c r="AV75" s="2015"/>
    </row>
    <row r="76" spans="1:48" s="90" customFormat="1" ht="15" customHeight="1">
      <c r="A76" s="2084"/>
      <c r="B76" s="2044"/>
      <c r="C76" s="2044"/>
      <c r="D76" s="2045"/>
      <c r="E76" s="703"/>
      <c r="F76" s="704" t="s">
        <v>1432</v>
      </c>
      <c r="G76" s="705"/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  <c r="S76" s="705"/>
      <c r="T76" s="705"/>
      <c r="U76" s="705"/>
      <c r="V76" s="705"/>
      <c r="W76" s="705"/>
      <c r="X76" s="705"/>
      <c r="Y76" s="705"/>
      <c r="Z76" s="705"/>
      <c r="AA76" s="706"/>
      <c r="AB76" s="2075"/>
      <c r="AC76" s="2076"/>
      <c r="AD76" s="2077"/>
      <c r="AE76" s="2078"/>
      <c r="AF76" s="2079"/>
      <c r="AG76" s="2085"/>
      <c r="AH76" s="2086"/>
      <c r="AI76" s="2086"/>
      <c r="AJ76" s="2086"/>
      <c r="AK76" s="2086"/>
      <c r="AL76" s="2086"/>
      <c r="AM76" s="2086"/>
      <c r="AN76" s="2087"/>
      <c r="AO76" s="2085"/>
      <c r="AP76" s="2086"/>
      <c r="AQ76" s="2086"/>
      <c r="AR76" s="2086"/>
      <c r="AS76" s="2086"/>
      <c r="AT76" s="2086"/>
      <c r="AU76" s="2086"/>
      <c r="AV76" s="2087"/>
    </row>
    <row r="77" spans="1:48" s="90" customFormat="1" ht="15" customHeight="1">
      <c r="A77" s="1909"/>
      <c r="B77" s="1910"/>
      <c r="C77" s="1910"/>
      <c r="D77" s="1911"/>
      <c r="E77" s="707"/>
      <c r="F77" s="708" t="s">
        <v>1433</v>
      </c>
      <c r="G77" s="707"/>
      <c r="H77" s="707"/>
      <c r="I77" s="707"/>
      <c r="J77" s="707"/>
      <c r="K77" s="707"/>
      <c r="L77" s="707"/>
      <c r="M77" s="707"/>
      <c r="N77" s="707"/>
      <c r="O77" s="707"/>
      <c r="P77" s="707"/>
      <c r="Q77" s="707"/>
      <c r="R77" s="707"/>
      <c r="S77" s="707"/>
      <c r="T77" s="707"/>
      <c r="U77" s="707"/>
      <c r="V77" s="707"/>
      <c r="W77" s="707"/>
      <c r="X77" s="707"/>
      <c r="Y77" s="707"/>
      <c r="Z77" s="707"/>
      <c r="AA77" s="707"/>
      <c r="AB77" s="227"/>
      <c r="AC77" s="243"/>
      <c r="AD77" s="1915"/>
      <c r="AE77" s="1916"/>
      <c r="AF77" s="1917"/>
      <c r="AG77" s="2038"/>
      <c r="AH77" s="2088"/>
      <c r="AI77" s="2088"/>
      <c r="AJ77" s="2088"/>
      <c r="AK77" s="2088"/>
      <c r="AL77" s="2088"/>
      <c r="AM77" s="2088"/>
      <c r="AN77" s="2040"/>
      <c r="AO77" s="2038"/>
      <c r="AP77" s="2088"/>
      <c r="AQ77" s="2088"/>
      <c r="AR77" s="2088"/>
      <c r="AS77" s="2088"/>
      <c r="AT77" s="2088"/>
      <c r="AU77" s="2088"/>
      <c r="AV77" s="2040"/>
    </row>
    <row r="78" spans="1:48" ht="17.25" customHeight="1">
      <c r="A78" s="1968" t="s">
        <v>451</v>
      </c>
      <c r="B78" s="1969"/>
      <c r="C78" s="1969"/>
      <c r="D78" s="1970"/>
      <c r="E78" s="709" t="s">
        <v>1391</v>
      </c>
      <c r="F78" s="103"/>
      <c r="G78" s="103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944"/>
      <c r="AC78" s="1944"/>
      <c r="AD78" s="1971">
        <v>245</v>
      </c>
      <c r="AE78" s="1971"/>
      <c r="AF78" s="1971"/>
      <c r="AG78" s="2036">
        <f>ROUND(UnosPod!F145,0)</f>
        <v>0</v>
      </c>
      <c r="AH78" s="1989"/>
      <c r="AI78" s="1989"/>
      <c r="AJ78" s="1989"/>
      <c r="AK78" s="1989"/>
      <c r="AL78" s="1989"/>
      <c r="AM78" s="1989"/>
      <c r="AN78" s="1990"/>
      <c r="AO78" s="2036">
        <f>UnosPod!AD155</f>
        <v>0</v>
      </c>
      <c r="AP78" s="1989"/>
      <c r="AQ78" s="1989"/>
      <c r="AR78" s="1989"/>
      <c r="AS78" s="1989"/>
      <c r="AT78" s="1989"/>
      <c r="AU78" s="1989"/>
      <c r="AV78" s="1990"/>
    </row>
    <row r="79" spans="1:48" ht="17.25" customHeight="1">
      <c r="A79" s="1952" t="s">
        <v>452</v>
      </c>
      <c r="B79" s="1953"/>
      <c r="C79" s="1953"/>
      <c r="D79" s="1954"/>
      <c r="E79" s="710" t="s">
        <v>1392</v>
      </c>
      <c r="F79" s="101"/>
      <c r="G79" s="101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1955"/>
      <c r="AC79" s="1955"/>
      <c r="AD79" s="1956">
        <v>246</v>
      </c>
      <c r="AE79" s="1956"/>
      <c r="AF79" s="1956"/>
      <c r="AG79" s="1957">
        <f>ROUND(UnosPod!F146,0)</f>
        <v>0</v>
      </c>
      <c r="AH79" s="1958"/>
      <c r="AI79" s="1958"/>
      <c r="AJ79" s="1958"/>
      <c r="AK79" s="1958"/>
      <c r="AL79" s="1958"/>
      <c r="AM79" s="1958"/>
      <c r="AN79" s="1959"/>
      <c r="AO79" s="2036">
        <f>UnosPod!AD156</f>
        <v>0</v>
      </c>
      <c r="AP79" s="1989"/>
      <c r="AQ79" s="1989"/>
      <c r="AR79" s="1989"/>
      <c r="AS79" s="1989"/>
      <c r="AT79" s="1989"/>
      <c r="AU79" s="1989"/>
      <c r="AV79" s="1990"/>
    </row>
    <row r="80" spans="1:48" ht="17.25" customHeight="1">
      <c r="A80" s="1952" t="s">
        <v>453</v>
      </c>
      <c r="B80" s="1953"/>
      <c r="C80" s="1953"/>
      <c r="D80" s="1954"/>
      <c r="E80" s="710" t="s">
        <v>1393</v>
      </c>
      <c r="F80" s="101"/>
      <c r="G80" s="101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1955"/>
      <c r="AC80" s="1955"/>
      <c r="AD80" s="1956">
        <v>247</v>
      </c>
      <c r="AE80" s="1956"/>
      <c r="AF80" s="1956"/>
      <c r="AG80" s="1957">
        <f>ROUND(UnosPod!F147,0)</f>
        <v>0</v>
      </c>
      <c r="AH80" s="1958"/>
      <c r="AI80" s="1958"/>
      <c r="AJ80" s="1958"/>
      <c r="AK80" s="1958"/>
      <c r="AL80" s="1958"/>
      <c r="AM80" s="1958"/>
      <c r="AN80" s="1959"/>
      <c r="AO80" s="2036">
        <f>UnosPod!AD157</f>
        <v>0</v>
      </c>
      <c r="AP80" s="1989"/>
      <c r="AQ80" s="1989"/>
      <c r="AR80" s="1989"/>
      <c r="AS80" s="1989"/>
      <c r="AT80" s="1989"/>
      <c r="AU80" s="1989"/>
      <c r="AV80" s="1990"/>
    </row>
    <row r="81" spans="1:48" ht="17.25" customHeight="1">
      <c r="A81" s="1952" t="s">
        <v>455</v>
      </c>
      <c r="B81" s="1953"/>
      <c r="C81" s="1953"/>
      <c r="D81" s="1954"/>
      <c r="E81" s="710" t="s">
        <v>1394</v>
      </c>
      <c r="F81" s="101"/>
      <c r="G81" s="101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1955"/>
      <c r="AC81" s="1955"/>
      <c r="AD81" s="1956">
        <v>248</v>
      </c>
      <c r="AE81" s="1956"/>
      <c r="AF81" s="1956"/>
      <c r="AG81" s="1957">
        <f>ROUND(UnosPod!F149,0)</f>
        <v>0</v>
      </c>
      <c r="AH81" s="1958"/>
      <c r="AI81" s="1958"/>
      <c r="AJ81" s="1958"/>
      <c r="AK81" s="1958"/>
      <c r="AL81" s="1958"/>
      <c r="AM81" s="1958"/>
      <c r="AN81" s="1959"/>
      <c r="AO81" s="2036">
        <f>UnosPod!AD158</f>
        <v>0</v>
      </c>
      <c r="AP81" s="1989"/>
      <c r="AQ81" s="1989"/>
      <c r="AR81" s="1989"/>
      <c r="AS81" s="1989"/>
      <c r="AT81" s="1989"/>
      <c r="AU81" s="1989"/>
      <c r="AV81" s="1990"/>
    </row>
    <row r="82" spans="1:48" ht="17.25" customHeight="1">
      <c r="A82" s="1952" t="s">
        <v>215</v>
      </c>
      <c r="B82" s="1953"/>
      <c r="C82" s="1953"/>
      <c r="D82" s="1954"/>
      <c r="E82" s="710" t="s">
        <v>1395</v>
      </c>
      <c r="F82" s="101"/>
      <c r="G82" s="101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1955"/>
      <c r="AC82" s="1955"/>
      <c r="AD82" s="1956">
        <v>249</v>
      </c>
      <c r="AE82" s="1956"/>
      <c r="AF82" s="1956"/>
      <c r="AG82" s="1957">
        <f>ROUND(UnosPod!F150,0)</f>
        <v>0</v>
      </c>
      <c r="AH82" s="1958"/>
      <c r="AI82" s="1958"/>
      <c r="AJ82" s="1958"/>
      <c r="AK82" s="1958"/>
      <c r="AL82" s="1958"/>
      <c r="AM82" s="1958"/>
      <c r="AN82" s="1959"/>
      <c r="AO82" s="2036">
        <f>UnosPod!AD159</f>
        <v>0</v>
      </c>
      <c r="AP82" s="1989"/>
      <c r="AQ82" s="1989"/>
      <c r="AR82" s="1989"/>
      <c r="AS82" s="1989"/>
      <c r="AT82" s="1989"/>
      <c r="AU82" s="1989"/>
      <c r="AV82" s="1990"/>
    </row>
    <row r="83" spans="1:48" ht="17.25" customHeight="1">
      <c r="A83" s="1952" t="s">
        <v>216</v>
      </c>
      <c r="B83" s="1953"/>
      <c r="C83" s="1953"/>
      <c r="D83" s="1954"/>
      <c r="E83" s="710" t="s">
        <v>1396</v>
      </c>
      <c r="F83" s="101"/>
      <c r="G83" s="101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1955"/>
      <c r="AC83" s="1955"/>
      <c r="AD83" s="1956">
        <v>250</v>
      </c>
      <c r="AE83" s="1956"/>
      <c r="AF83" s="1956"/>
      <c r="AG83" s="1957">
        <f>ROUND(UnosPod!F151,0)</f>
        <v>0</v>
      </c>
      <c r="AH83" s="1958"/>
      <c r="AI83" s="1958"/>
      <c r="AJ83" s="1958"/>
      <c r="AK83" s="1958"/>
      <c r="AL83" s="1958"/>
      <c r="AM83" s="1958"/>
      <c r="AN83" s="1959"/>
      <c r="AO83" s="2036">
        <f>UnosPod!AD160</f>
        <v>0</v>
      </c>
      <c r="AP83" s="1989"/>
      <c r="AQ83" s="1989"/>
      <c r="AR83" s="1989"/>
      <c r="AS83" s="1989"/>
      <c r="AT83" s="1989"/>
      <c r="AU83" s="1989"/>
      <c r="AV83" s="1990"/>
    </row>
    <row r="84" spans="1:48" ht="17.25" customHeight="1">
      <c r="A84" s="1952" t="s">
        <v>217</v>
      </c>
      <c r="B84" s="1953"/>
      <c r="C84" s="1953"/>
      <c r="D84" s="1954"/>
      <c r="E84" s="710" t="s">
        <v>1397</v>
      </c>
      <c r="F84" s="101"/>
      <c r="G84" s="101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1955"/>
      <c r="AC84" s="1955"/>
      <c r="AD84" s="1956">
        <v>251</v>
      </c>
      <c r="AE84" s="1956"/>
      <c r="AF84" s="1956"/>
      <c r="AG84" s="1957">
        <f>ROUND(UnosPod!F152,0)</f>
        <v>0</v>
      </c>
      <c r="AH84" s="1958"/>
      <c r="AI84" s="1958"/>
      <c r="AJ84" s="1958"/>
      <c r="AK84" s="1958"/>
      <c r="AL84" s="1958"/>
      <c r="AM84" s="1958"/>
      <c r="AN84" s="1959"/>
      <c r="AO84" s="2036">
        <f>UnosPod!AD161</f>
        <v>0</v>
      </c>
      <c r="AP84" s="1989"/>
      <c r="AQ84" s="1989"/>
      <c r="AR84" s="1989"/>
      <c r="AS84" s="1989"/>
      <c r="AT84" s="1989"/>
      <c r="AU84" s="1989"/>
      <c r="AV84" s="1990"/>
    </row>
    <row r="85" spans="1:48" ht="17.25" customHeight="1">
      <c r="A85" s="1952" t="s">
        <v>218</v>
      </c>
      <c r="B85" s="1953"/>
      <c r="C85" s="1953"/>
      <c r="D85" s="1954"/>
      <c r="E85" s="710" t="s">
        <v>1398</v>
      </c>
      <c r="F85" s="101"/>
      <c r="G85" s="101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1955"/>
      <c r="AC85" s="1955"/>
      <c r="AD85" s="1956">
        <v>252</v>
      </c>
      <c r="AE85" s="1956"/>
      <c r="AF85" s="1956"/>
      <c r="AG85" s="1957">
        <f>ROUND(UnosPod!F153,0)</f>
        <v>0</v>
      </c>
      <c r="AH85" s="1958"/>
      <c r="AI85" s="1958"/>
      <c r="AJ85" s="1958"/>
      <c r="AK85" s="1958"/>
      <c r="AL85" s="1958"/>
      <c r="AM85" s="1958"/>
      <c r="AN85" s="1959"/>
      <c r="AO85" s="2036">
        <f>UnosPod!AD162</f>
        <v>0</v>
      </c>
      <c r="AP85" s="1989"/>
      <c r="AQ85" s="1989"/>
      <c r="AR85" s="1989"/>
      <c r="AS85" s="1989"/>
      <c r="AT85" s="1989"/>
      <c r="AU85" s="1989"/>
      <c r="AV85" s="1990"/>
    </row>
    <row r="86" spans="1:48" ht="17.25" customHeight="1">
      <c r="A86" s="1991" t="s">
        <v>219</v>
      </c>
      <c r="B86" s="1992"/>
      <c r="C86" s="1992"/>
      <c r="D86" s="1993"/>
      <c r="E86" s="711" t="s">
        <v>1399</v>
      </c>
      <c r="F86" s="105"/>
      <c r="G86" s="105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994"/>
      <c r="AC86" s="1994"/>
      <c r="AD86" s="1995">
        <v>253</v>
      </c>
      <c r="AE86" s="1995"/>
      <c r="AF86" s="1995"/>
      <c r="AG86" s="2035">
        <f>ROUND(UnosPod!F154,0)</f>
        <v>0</v>
      </c>
      <c r="AH86" s="1996"/>
      <c r="AI86" s="1996"/>
      <c r="AJ86" s="1996"/>
      <c r="AK86" s="1996"/>
      <c r="AL86" s="1996"/>
      <c r="AM86" s="1996"/>
      <c r="AN86" s="1997"/>
      <c r="AO86" s="2036">
        <f>UnosPod!AD163</f>
        <v>0</v>
      </c>
      <c r="AP86" s="1989"/>
      <c r="AQ86" s="1989"/>
      <c r="AR86" s="1989"/>
      <c r="AS86" s="1989"/>
      <c r="AT86" s="1989"/>
      <c r="AU86" s="1989"/>
      <c r="AV86" s="1990"/>
    </row>
    <row r="87" spans="1:48" s="90" customFormat="1" ht="14.25" customHeight="1">
      <c r="A87" s="1906" t="s">
        <v>773</v>
      </c>
      <c r="B87" s="1907"/>
      <c r="C87" s="1907"/>
      <c r="D87" s="1908"/>
      <c r="E87" s="2083" t="s">
        <v>774</v>
      </c>
      <c r="F87" s="2083"/>
      <c r="G87" s="2083"/>
      <c r="H87" s="2083"/>
      <c r="I87" s="2083"/>
      <c r="J87" s="2083"/>
      <c r="K87" s="2083"/>
      <c r="L87" s="2083"/>
      <c r="M87" s="2083"/>
      <c r="N87" s="2083"/>
      <c r="O87" s="2083"/>
      <c r="P87" s="2083"/>
      <c r="Q87" s="2083"/>
      <c r="R87" s="2083"/>
      <c r="S87" s="2083"/>
      <c r="T87" s="2083"/>
      <c r="U87" s="2083"/>
      <c r="V87" s="2083"/>
      <c r="W87" s="2083"/>
      <c r="X87" s="2083"/>
      <c r="Y87" s="2083"/>
      <c r="Z87" s="2083"/>
      <c r="AA87" s="2083"/>
      <c r="AB87" s="2073"/>
      <c r="AC87" s="2074"/>
      <c r="AD87" s="1912">
        <v>254</v>
      </c>
      <c r="AE87" s="1913"/>
      <c r="AF87" s="1914"/>
      <c r="AG87" s="2013">
        <f>SUM(AG90:AN98)</f>
        <v>0</v>
      </c>
      <c r="AH87" s="2014"/>
      <c r="AI87" s="2014"/>
      <c r="AJ87" s="2014"/>
      <c r="AK87" s="2014"/>
      <c r="AL87" s="2014"/>
      <c r="AM87" s="2014"/>
      <c r="AN87" s="2015"/>
      <c r="AO87" s="2013">
        <f>SUM(AO90:AV98)</f>
        <v>0</v>
      </c>
      <c r="AP87" s="2014"/>
      <c r="AQ87" s="2014"/>
      <c r="AR87" s="2014"/>
      <c r="AS87" s="2014"/>
      <c r="AT87" s="2014"/>
      <c r="AU87" s="2014"/>
      <c r="AV87" s="2015"/>
    </row>
    <row r="88" spans="1:48" s="90" customFormat="1" ht="14.25" customHeight="1">
      <c r="A88" s="2084"/>
      <c r="B88" s="2044"/>
      <c r="C88" s="2044"/>
      <c r="D88" s="2045"/>
      <c r="E88" s="703"/>
      <c r="F88" s="704" t="s">
        <v>1434</v>
      </c>
      <c r="G88" s="705"/>
      <c r="H88" s="705"/>
      <c r="I88" s="705"/>
      <c r="J88" s="705"/>
      <c r="K88" s="705"/>
      <c r="L88" s="705"/>
      <c r="M88" s="705"/>
      <c r="N88" s="705"/>
      <c r="O88" s="705"/>
      <c r="P88" s="705"/>
      <c r="Q88" s="705"/>
      <c r="R88" s="705"/>
      <c r="S88" s="705"/>
      <c r="T88" s="705"/>
      <c r="U88" s="705"/>
      <c r="V88" s="705"/>
      <c r="W88" s="705"/>
      <c r="X88" s="705"/>
      <c r="Y88" s="705"/>
      <c r="Z88" s="705"/>
      <c r="AA88" s="706"/>
      <c r="AB88" s="2075"/>
      <c r="AC88" s="2076"/>
      <c r="AD88" s="2077"/>
      <c r="AE88" s="2078"/>
      <c r="AF88" s="2079"/>
      <c r="AG88" s="2085"/>
      <c r="AH88" s="2086"/>
      <c r="AI88" s="2086"/>
      <c r="AJ88" s="2086"/>
      <c r="AK88" s="2086"/>
      <c r="AL88" s="2086"/>
      <c r="AM88" s="2086"/>
      <c r="AN88" s="2087"/>
      <c r="AO88" s="2085"/>
      <c r="AP88" s="2086"/>
      <c r="AQ88" s="2086"/>
      <c r="AR88" s="2086"/>
      <c r="AS88" s="2086"/>
      <c r="AT88" s="2086"/>
      <c r="AU88" s="2086"/>
      <c r="AV88" s="2087"/>
    </row>
    <row r="89" spans="1:48" s="90" customFormat="1" ht="14.25" customHeight="1">
      <c r="A89" s="1909"/>
      <c r="B89" s="1910"/>
      <c r="C89" s="1910"/>
      <c r="D89" s="1911"/>
      <c r="E89" s="712"/>
      <c r="F89" s="708" t="s">
        <v>1435</v>
      </c>
      <c r="G89" s="712"/>
      <c r="H89" s="712"/>
      <c r="I89" s="712"/>
      <c r="J89" s="712"/>
      <c r="K89" s="712"/>
      <c r="L89" s="712"/>
      <c r="M89" s="712"/>
      <c r="N89" s="712"/>
      <c r="O89" s="712"/>
      <c r="P89" s="712"/>
      <c r="Q89" s="712"/>
      <c r="R89" s="712"/>
      <c r="S89" s="712"/>
      <c r="T89" s="712"/>
      <c r="U89" s="712"/>
      <c r="V89" s="712"/>
      <c r="W89" s="712"/>
      <c r="X89" s="712"/>
      <c r="Y89" s="712"/>
      <c r="Z89" s="712"/>
      <c r="AA89" s="712"/>
      <c r="AB89" s="227"/>
      <c r="AC89" s="243"/>
      <c r="AD89" s="1915"/>
      <c r="AE89" s="1916"/>
      <c r="AF89" s="1917"/>
      <c r="AG89" s="2038"/>
      <c r="AH89" s="2088"/>
      <c r="AI89" s="2088"/>
      <c r="AJ89" s="2088"/>
      <c r="AK89" s="2088"/>
      <c r="AL89" s="2088"/>
      <c r="AM89" s="2088"/>
      <c r="AN89" s="2040"/>
      <c r="AO89" s="2038"/>
      <c r="AP89" s="2088"/>
      <c r="AQ89" s="2088"/>
      <c r="AR89" s="2088"/>
      <c r="AS89" s="2088"/>
      <c r="AT89" s="2088"/>
      <c r="AU89" s="2088"/>
      <c r="AV89" s="2040"/>
    </row>
    <row r="90" spans="1:48" ht="17.25" customHeight="1">
      <c r="A90" s="1968" t="s">
        <v>775</v>
      </c>
      <c r="B90" s="1969"/>
      <c r="C90" s="1969"/>
      <c r="D90" s="1970"/>
      <c r="E90" s="221" t="s">
        <v>776</v>
      </c>
      <c r="F90" s="103"/>
      <c r="G90" s="103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944"/>
      <c r="AC90" s="1944"/>
      <c r="AD90" s="1971">
        <v>255</v>
      </c>
      <c r="AE90" s="1971"/>
      <c r="AF90" s="1971"/>
      <c r="AG90" s="2036">
        <f>ROUND(UnosPod!F246,0)</f>
        <v>0</v>
      </c>
      <c r="AH90" s="1989"/>
      <c r="AI90" s="1989"/>
      <c r="AJ90" s="1989"/>
      <c r="AK90" s="1989"/>
      <c r="AL90" s="1989"/>
      <c r="AM90" s="1989"/>
      <c r="AN90" s="1990"/>
      <c r="AO90" s="2036">
        <f>UnosPod!AD165</f>
        <v>0</v>
      </c>
      <c r="AP90" s="1989"/>
      <c r="AQ90" s="1989"/>
      <c r="AR90" s="1989"/>
      <c r="AS90" s="1989"/>
      <c r="AT90" s="1989"/>
      <c r="AU90" s="1989"/>
      <c r="AV90" s="1990"/>
    </row>
    <row r="91" spans="1:48" ht="17.25" customHeight="1">
      <c r="A91" s="1952" t="s">
        <v>777</v>
      </c>
      <c r="B91" s="1953"/>
      <c r="C91" s="1953"/>
      <c r="D91" s="1954"/>
      <c r="E91" s="223" t="s">
        <v>778</v>
      </c>
      <c r="F91" s="101"/>
      <c r="G91" s="10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1955"/>
      <c r="AC91" s="1955"/>
      <c r="AD91" s="1956">
        <v>256</v>
      </c>
      <c r="AE91" s="1956"/>
      <c r="AF91" s="1956"/>
      <c r="AG91" s="2036">
        <f>ROUND(UnosPod!F247,0)</f>
        <v>0</v>
      </c>
      <c r="AH91" s="1989"/>
      <c r="AI91" s="1989"/>
      <c r="AJ91" s="1989"/>
      <c r="AK91" s="1989"/>
      <c r="AL91" s="1989"/>
      <c r="AM91" s="1989"/>
      <c r="AN91" s="1990"/>
      <c r="AO91" s="2036">
        <f>UnosPod!AD166</f>
        <v>0</v>
      </c>
      <c r="AP91" s="1989"/>
      <c r="AQ91" s="1989"/>
      <c r="AR91" s="1989"/>
      <c r="AS91" s="1989"/>
      <c r="AT91" s="1989"/>
      <c r="AU91" s="1989"/>
      <c r="AV91" s="1990"/>
    </row>
    <row r="92" spans="1:48" ht="17.25" customHeight="1">
      <c r="A92" s="1952" t="s">
        <v>779</v>
      </c>
      <c r="B92" s="1953"/>
      <c r="C92" s="1953"/>
      <c r="D92" s="1954"/>
      <c r="E92" s="223" t="s">
        <v>780</v>
      </c>
      <c r="F92" s="101"/>
      <c r="G92" s="101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1955"/>
      <c r="AC92" s="1955"/>
      <c r="AD92" s="1956">
        <v>257</v>
      </c>
      <c r="AE92" s="1956"/>
      <c r="AF92" s="1956"/>
      <c r="AG92" s="2036">
        <f>ROUND(UnosPod!F248,0)</f>
        <v>0</v>
      </c>
      <c r="AH92" s="1989"/>
      <c r="AI92" s="1989"/>
      <c r="AJ92" s="1989"/>
      <c r="AK92" s="1989"/>
      <c r="AL92" s="1989"/>
      <c r="AM92" s="1989"/>
      <c r="AN92" s="1990"/>
      <c r="AO92" s="2036">
        <f>UnosPod!AD167</f>
        <v>0</v>
      </c>
      <c r="AP92" s="1989"/>
      <c r="AQ92" s="1989"/>
      <c r="AR92" s="1989"/>
      <c r="AS92" s="1989"/>
      <c r="AT92" s="1989"/>
      <c r="AU92" s="1989"/>
      <c r="AV92" s="1990"/>
    </row>
    <row r="93" spans="1:48" ht="17.25" customHeight="1">
      <c r="A93" s="1952" t="s">
        <v>781</v>
      </c>
      <c r="B93" s="1953"/>
      <c r="C93" s="1953"/>
      <c r="D93" s="1954"/>
      <c r="E93" s="223" t="s">
        <v>782</v>
      </c>
      <c r="F93" s="101"/>
      <c r="G93" s="101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1955"/>
      <c r="AC93" s="1955"/>
      <c r="AD93" s="1956">
        <v>258</v>
      </c>
      <c r="AE93" s="1956"/>
      <c r="AF93" s="1956"/>
      <c r="AG93" s="1957">
        <f>ROUND(UnosPod!F250,0)</f>
        <v>0</v>
      </c>
      <c r="AH93" s="1958"/>
      <c r="AI93" s="1958"/>
      <c r="AJ93" s="1958"/>
      <c r="AK93" s="1958"/>
      <c r="AL93" s="1958"/>
      <c r="AM93" s="1958"/>
      <c r="AN93" s="1959"/>
      <c r="AO93" s="2036">
        <f>UnosPod!AD168</f>
        <v>0</v>
      </c>
      <c r="AP93" s="1989"/>
      <c r="AQ93" s="1989"/>
      <c r="AR93" s="1989"/>
      <c r="AS93" s="1989"/>
      <c r="AT93" s="1989"/>
      <c r="AU93" s="1989"/>
      <c r="AV93" s="1990"/>
    </row>
    <row r="94" spans="1:48" ht="17.25" customHeight="1">
      <c r="A94" s="1952" t="s">
        <v>783</v>
      </c>
      <c r="B94" s="1953"/>
      <c r="C94" s="1953"/>
      <c r="D94" s="1954"/>
      <c r="E94" s="223" t="s">
        <v>784</v>
      </c>
      <c r="F94" s="101"/>
      <c r="G94" s="101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1955"/>
      <c r="AC94" s="1955"/>
      <c r="AD94" s="1956">
        <v>259</v>
      </c>
      <c r="AE94" s="1956"/>
      <c r="AF94" s="1956"/>
      <c r="AG94" s="1957">
        <f>ROUND(UnosPod!F251,0)</f>
        <v>0</v>
      </c>
      <c r="AH94" s="1958"/>
      <c r="AI94" s="1958"/>
      <c r="AJ94" s="1958"/>
      <c r="AK94" s="1958"/>
      <c r="AL94" s="1958"/>
      <c r="AM94" s="1958"/>
      <c r="AN94" s="1959"/>
      <c r="AO94" s="2036">
        <f>UnosPod!AD169</f>
        <v>0</v>
      </c>
      <c r="AP94" s="1989"/>
      <c r="AQ94" s="1989"/>
      <c r="AR94" s="1989"/>
      <c r="AS94" s="1989"/>
      <c r="AT94" s="1989"/>
      <c r="AU94" s="1989"/>
      <c r="AV94" s="1990"/>
    </row>
    <row r="95" spans="1:48" ht="17.25" customHeight="1">
      <c r="A95" s="1952" t="s">
        <v>785</v>
      </c>
      <c r="B95" s="1953"/>
      <c r="C95" s="1953"/>
      <c r="D95" s="1954"/>
      <c r="E95" s="223" t="s">
        <v>786</v>
      </c>
      <c r="F95" s="101"/>
      <c r="G95" s="101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1955"/>
      <c r="AC95" s="1955"/>
      <c r="AD95" s="1956">
        <v>260</v>
      </c>
      <c r="AE95" s="1956"/>
      <c r="AF95" s="1956"/>
      <c r="AG95" s="1957">
        <f>ROUND(UnosPod!F252,0)</f>
        <v>0</v>
      </c>
      <c r="AH95" s="1958"/>
      <c r="AI95" s="1958"/>
      <c r="AJ95" s="1958"/>
      <c r="AK95" s="1958"/>
      <c r="AL95" s="1958"/>
      <c r="AM95" s="1958"/>
      <c r="AN95" s="1959"/>
      <c r="AO95" s="2036">
        <f>UnosPod!AD170</f>
        <v>0</v>
      </c>
      <c r="AP95" s="1989"/>
      <c r="AQ95" s="1989"/>
      <c r="AR95" s="1989"/>
      <c r="AS95" s="1989"/>
      <c r="AT95" s="1989"/>
      <c r="AU95" s="1989"/>
      <c r="AV95" s="1990"/>
    </row>
    <row r="96" spans="1:48" ht="17.25" customHeight="1">
      <c r="A96" s="1952" t="s">
        <v>787</v>
      </c>
      <c r="B96" s="1953"/>
      <c r="C96" s="1953"/>
      <c r="D96" s="1954"/>
      <c r="E96" s="223" t="s">
        <v>788</v>
      </c>
      <c r="F96" s="101"/>
      <c r="G96" s="101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1955"/>
      <c r="AC96" s="1955"/>
      <c r="AD96" s="1956">
        <v>261</v>
      </c>
      <c r="AE96" s="1956"/>
      <c r="AF96" s="1956"/>
      <c r="AG96" s="1957">
        <f>ROUND(UnosPod!F253,0)</f>
        <v>0</v>
      </c>
      <c r="AH96" s="1958"/>
      <c r="AI96" s="1958"/>
      <c r="AJ96" s="1958"/>
      <c r="AK96" s="1958"/>
      <c r="AL96" s="1958"/>
      <c r="AM96" s="1958"/>
      <c r="AN96" s="1959"/>
      <c r="AO96" s="2036">
        <f>UnosPod!AD171</f>
        <v>0</v>
      </c>
      <c r="AP96" s="1989"/>
      <c r="AQ96" s="1989"/>
      <c r="AR96" s="1989"/>
      <c r="AS96" s="1989"/>
      <c r="AT96" s="1989"/>
      <c r="AU96" s="1989"/>
      <c r="AV96" s="1990"/>
    </row>
    <row r="97" spans="1:48" ht="17.25" customHeight="1">
      <c r="A97" s="1952" t="s">
        <v>789</v>
      </c>
      <c r="B97" s="1953"/>
      <c r="C97" s="1953"/>
      <c r="D97" s="1954"/>
      <c r="E97" s="223" t="s">
        <v>790</v>
      </c>
      <c r="F97" s="101"/>
      <c r="G97" s="101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1955"/>
      <c r="AC97" s="1955"/>
      <c r="AD97" s="1956">
        <v>262</v>
      </c>
      <c r="AE97" s="1956"/>
      <c r="AF97" s="1956"/>
      <c r="AG97" s="1957">
        <f>ROUND(UnosPod!F254,0)</f>
        <v>0</v>
      </c>
      <c r="AH97" s="1958"/>
      <c r="AI97" s="1958"/>
      <c r="AJ97" s="1958"/>
      <c r="AK97" s="1958"/>
      <c r="AL97" s="1958"/>
      <c r="AM97" s="1958"/>
      <c r="AN97" s="1959"/>
      <c r="AO97" s="2036">
        <f>UnosPod!AD172</f>
        <v>0</v>
      </c>
      <c r="AP97" s="1989"/>
      <c r="AQ97" s="1989"/>
      <c r="AR97" s="1989"/>
      <c r="AS97" s="1989"/>
      <c r="AT97" s="1989"/>
      <c r="AU97" s="1989"/>
      <c r="AV97" s="1990"/>
    </row>
    <row r="98" spans="1:48" ht="17.25" customHeight="1">
      <c r="A98" s="1991" t="s">
        <v>791</v>
      </c>
      <c r="B98" s="1992"/>
      <c r="C98" s="1992"/>
      <c r="D98" s="1993"/>
      <c r="E98" s="713" t="s">
        <v>1461</v>
      </c>
      <c r="F98" s="105"/>
      <c r="G98" s="105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994"/>
      <c r="AC98" s="1994"/>
      <c r="AD98" s="1995">
        <v>263</v>
      </c>
      <c r="AE98" s="1995"/>
      <c r="AF98" s="1995"/>
      <c r="AG98" s="2035">
        <f>ROUND(UnosPod!F255,0)</f>
        <v>0</v>
      </c>
      <c r="AH98" s="1996"/>
      <c r="AI98" s="1996"/>
      <c r="AJ98" s="1996"/>
      <c r="AK98" s="1996"/>
      <c r="AL98" s="1996"/>
      <c r="AM98" s="1996"/>
      <c r="AN98" s="1997"/>
      <c r="AO98" s="2036">
        <f>UnosPod!AD173</f>
        <v>0</v>
      </c>
      <c r="AP98" s="1989"/>
      <c r="AQ98" s="1989"/>
      <c r="AR98" s="1989"/>
      <c r="AS98" s="1989"/>
      <c r="AT98" s="1989"/>
      <c r="AU98" s="1989"/>
      <c r="AV98" s="1990"/>
    </row>
    <row r="99" spans="1:48" ht="17.25" customHeight="1">
      <c r="A99" s="2000"/>
      <c r="B99" s="2001"/>
      <c r="C99" s="2001"/>
      <c r="D99" s="2002"/>
      <c r="E99" s="98" t="s">
        <v>1373</v>
      </c>
      <c r="F99" s="99"/>
      <c r="G99" s="99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2003"/>
      <c r="AC99" s="2003"/>
      <c r="AD99" s="2004">
        <v>264</v>
      </c>
      <c r="AE99" s="2004"/>
      <c r="AF99" s="2004"/>
      <c r="AG99" s="2019">
        <f>IF(AG75-AG87&lt;0,0,AG75-AG87)</f>
        <v>0</v>
      </c>
      <c r="AH99" s="2020"/>
      <c r="AI99" s="2020"/>
      <c r="AJ99" s="2020"/>
      <c r="AK99" s="2020"/>
      <c r="AL99" s="2020"/>
      <c r="AM99" s="2020"/>
      <c r="AN99" s="2021"/>
      <c r="AO99" s="2019">
        <f>IF(AO75-AO87&lt;0,0,AO75-AO87)</f>
        <v>0</v>
      </c>
      <c r="AP99" s="2020"/>
      <c r="AQ99" s="2020"/>
      <c r="AR99" s="2020"/>
      <c r="AS99" s="2020"/>
      <c r="AT99" s="2020"/>
      <c r="AU99" s="2020"/>
      <c r="AV99" s="2021"/>
    </row>
    <row r="100" spans="1:48" ht="17.25" customHeight="1">
      <c r="A100" s="2000"/>
      <c r="B100" s="2001"/>
      <c r="C100" s="2001"/>
      <c r="D100" s="2002"/>
      <c r="E100" s="98" t="s">
        <v>1374</v>
      </c>
      <c r="F100" s="99"/>
      <c r="G100" s="99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2003"/>
      <c r="AC100" s="2003"/>
      <c r="AD100" s="2004">
        <v>265</v>
      </c>
      <c r="AE100" s="2004"/>
      <c r="AF100" s="2004"/>
      <c r="AG100" s="2019">
        <f>IF(AG87-AG75&lt;0,0,AG87-AG75)</f>
        <v>0</v>
      </c>
      <c r="AH100" s="2020"/>
      <c r="AI100" s="2020"/>
      <c r="AJ100" s="2020"/>
      <c r="AK100" s="2020"/>
      <c r="AL100" s="2020"/>
      <c r="AM100" s="2020"/>
      <c r="AN100" s="2021"/>
      <c r="AO100" s="2019">
        <f>IF(AO87-AO75&lt;0,0,AO87-AO75)</f>
        <v>0</v>
      </c>
      <c r="AP100" s="2020"/>
      <c r="AQ100" s="2020"/>
      <c r="AR100" s="2020"/>
      <c r="AS100" s="2020"/>
      <c r="AT100" s="2020"/>
      <c r="AU100" s="2020"/>
      <c r="AV100" s="2021"/>
    </row>
    <row r="101" spans="1:48" s="90" customFormat="1" ht="18" customHeight="1">
      <c r="A101" s="2064"/>
      <c r="B101" s="2065"/>
      <c r="C101" s="2065"/>
      <c r="D101" s="2066"/>
      <c r="E101" s="2070" t="s">
        <v>792</v>
      </c>
      <c r="F101" s="2071"/>
      <c r="G101" s="2071"/>
      <c r="H101" s="2071"/>
      <c r="I101" s="2071"/>
      <c r="J101" s="2071"/>
      <c r="K101" s="2071"/>
      <c r="L101" s="2071"/>
      <c r="M101" s="2071"/>
      <c r="N101" s="2071"/>
      <c r="O101" s="2071"/>
      <c r="P101" s="2071"/>
      <c r="Q101" s="2071"/>
      <c r="R101" s="2071"/>
      <c r="S101" s="2071"/>
      <c r="T101" s="2071"/>
      <c r="U101" s="2071"/>
      <c r="V101" s="2071"/>
      <c r="W101" s="2071"/>
      <c r="X101" s="2071"/>
      <c r="Y101" s="2071"/>
      <c r="Z101" s="2071"/>
      <c r="AA101" s="2072"/>
      <c r="AB101" s="2073"/>
      <c r="AC101" s="2074"/>
      <c r="AD101" s="1912"/>
      <c r="AE101" s="1913"/>
      <c r="AF101" s="1914"/>
      <c r="AG101" s="1918"/>
      <c r="AH101" s="1919"/>
      <c r="AI101" s="1919"/>
      <c r="AJ101" s="1919"/>
      <c r="AK101" s="1919"/>
      <c r="AL101" s="1919"/>
      <c r="AM101" s="1919"/>
      <c r="AN101" s="1920"/>
      <c r="AO101" s="1918"/>
      <c r="AP101" s="1919"/>
      <c r="AQ101" s="1919"/>
      <c r="AR101" s="1919"/>
      <c r="AS101" s="1919"/>
      <c r="AT101" s="1919"/>
      <c r="AU101" s="1919"/>
      <c r="AV101" s="1920"/>
    </row>
    <row r="102" spans="1:48" s="90" customFormat="1" ht="15" customHeight="1">
      <c r="A102" s="2067"/>
      <c r="B102" s="2068"/>
      <c r="C102" s="2068"/>
      <c r="D102" s="2069"/>
      <c r="E102" s="703"/>
      <c r="F102" s="704" t="s">
        <v>1437</v>
      </c>
      <c r="G102" s="704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4"/>
      <c r="V102" s="704"/>
      <c r="W102" s="704"/>
      <c r="X102" s="704"/>
      <c r="Y102" s="704"/>
      <c r="Z102" s="704"/>
      <c r="AA102" s="714"/>
      <c r="AB102" s="2075"/>
      <c r="AC102" s="2076"/>
      <c r="AD102" s="2077"/>
      <c r="AE102" s="2078"/>
      <c r="AF102" s="2079"/>
      <c r="AG102" s="2080"/>
      <c r="AH102" s="2081"/>
      <c r="AI102" s="2081"/>
      <c r="AJ102" s="2081"/>
      <c r="AK102" s="2081"/>
      <c r="AL102" s="2081"/>
      <c r="AM102" s="2081"/>
      <c r="AN102" s="2082"/>
      <c r="AO102" s="2080"/>
      <c r="AP102" s="2081"/>
      <c r="AQ102" s="2081"/>
      <c r="AR102" s="2081"/>
      <c r="AS102" s="2081"/>
      <c r="AT102" s="2081"/>
      <c r="AU102" s="2081"/>
      <c r="AV102" s="2082"/>
    </row>
    <row r="103" spans="1:48" s="90" customFormat="1" ht="15" customHeight="1">
      <c r="A103" s="677"/>
      <c r="B103" s="678"/>
      <c r="C103" s="678"/>
      <c r="D103" s="679"/>
      <c r="E103" s="715"/>
      <c r="F103" s="704" t="s">
        <v>1436</v>
      </c>
      <c r="G103" s="715"/>
      <c r="H103" s="715"/>
      <c r="I103" s="715"/>
      <c r="J103" s="715"/>
      <c r="K103" s="715"/>
      <c r="L103" s="715"/>
      <c r="M103" s="715"/>
      <c r="N103" s="715"/>
      <c r="O103" s="715"/>
      <c r="P103" s="715"/>
      <c r="Q103" s="715"/>
      <c r="R103" s="715"/>
      <c r="S103" s="715"/>
      <c r="T103" s="715"/>
      <c r="U103" s="715"/>
      <c r="V103" s="715"/>
      <c r="W103" s="715"/>
      <c r="X103" s="715"/>
      <c r="Y103" s="715"/>
      <c r="Z103" s="715"/>
      <c r="AA103" s="715"/>
      <c r="AB103" s="680"/>
      <c r="AC103" s="681"/>
      <c r="AD103" s="682"/>
      <c r="AE103" s="683"/>
      <c r="AF103" s="684"/>
      <c r="AG103" s="685"/>
      <c r="AH103" s="686"/>
      <c r="AI103" s="686"/>
      <c r="AJ103" s="686"/>
      <c r="AK103" s="686"/>
      <c r="AL103" s="686"/>
      <c r="AM103" s="686"/>
      <c r="AN103" s="687"/>
      <c r="AO103" s="685"/>
      <c r="AP103" s="686"/>
      <c r="AQ103" s="686"/>
      <c r="AR103" s="686"/>
      <c r="AS103" s="686"/>
      <c r="AT103" s="686"/>
      <c r="AU103" s="686"/>
      <c r="AV103" s="687"/>
    </row>
    <row r="104" spans="1:48" ht="18.75" customHeight="1">
      <c r="A104" s="2000" t="s">
        <v>793</v>
      </c>
      <c r="B104" s="2001"/>
      <c r="C104" s="2001"/>
      <c r="D104" s="2002"/>
      <c r="E104" s="222" t="s">
        <v>1401</v>
      </c>
      <c r="F104" s="99"/>
      <c r="G104" s="99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2059"/>
      <c r="AC104" s="2060"/>
      <c r="AD104" s="1949">
        <v>266</v>
      </c>
      <c r="AE104" s="1950"/>
      <c r="AF104" s="1951"/>
      <c r="AG104" s="2019">
        <f>SUM(AG105:AN114)</f>
        <v>0</v>
      </c>
      <c r="AH104" s="2020"/>
      <c r="AI104" s="2020"/>
      <c r="AJ104" s="2020"/>
      <c r="AK104" s="2020"/>
      <c r="AL104" s="2020"/>
      <c r="AM104" s="2020"/>
      <c r="AN104" s="2021"/>
      <c r="AO104" s="2019">
        <f>SUM(AO105:AV114)</f>
        <v>0</v>
      </c>
      <c r="AP104" s="2020"/>
      <c r="AQ104" s="2020"/>
      <c r="AR104" s="2020"/>
      <c r="AS104" s="2020"/>
      <c r="AT104" s="2020"/>
      <c r="AU104" s="2020"/>
      <c r="AV104" s="2021"/>
    </row>
    <row r="105" spans="1:48" ht="17.25" customHeight="1">
      <c r="A105" s="1968" t="s">
        <v>109</v>
      </c>
      <c r="B105" s="1969"/>
      <c r="C105" s="1969"/>
      <c r="D105" s="1970"/>
      <c r="E105" s="709" t="s">
        <v>1400</v>
      </c>
      <c r="F105" s="103"/>
      <c r="G105" s="103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2011"/>
      <c r="AC105" s="2012"/>
      <c r="AD105" s="2061">
        <v>267</v>
      </c>
      <c r="AE105" s="2062"/>
      <c r="AF105" s="2063"/>
      <c r="AG105" s="2036">
        <f>ROUND(UnosPod!F156,0)</f>
        <v>0</v>
      </c>
      <c r="AH105" s="1989"/>
      <c r="AI105" s="1989"/>
      <c r="AJ105" s="1989"/>
      <c r="AK105" s="1989"/>
      <c r="AL105" s="1989"/>
      <c r="AM105" s="1989"/>
      <c r="AN105" s="1990"/>
      <c r="AO105" s="2036">
        <f>UnosPod!AD177</f>
        <v>0</v>
      </c>
      <c r="AP105" s="1989"/>
      <c r="AQ105" s="1989"/>
      <c r="AR105" s="1989"/>
      <c r="AS105" s="1989"/>
      <c r="AT105" s="1989"/>
      <c r="AU105" s="1989"/>
      <c r="AV105" s="1990"/>
    </row>
    <row r="106" spans="1:48" ht="17.25" customHeight="1">
      <c r="A106" s="1952" t="s">
        <v>185</v>
      </c>
      <c r="B106" s="1953"/>
      <c r="C106" s="1953"/>
      <c r="D106" s="1954"/>
      <c r="E106" s="710" t="s">
        <v>1402</v>
      </c>
      <c r="F106" s="101"/>
      <c r="G106" s="101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2050"/>
      <c r="AC106" s="2051"/>
      <c r="AD106" s="2052">
        <v>268</v>
      </c>
      <c r="AE106" s="2053"/>
      <c r="AF106" s="2054"/>
      <c r="AG106" s="1957">
        <f>ROUND(UnosPod!F157,0)</f>
        <v>0</v>
      </c>
      <c r="AH106" s="1958"/>
      <c r="AI106" s="1958"/>
      <c r="AJ106" s="1958"/>
      <c r="AK106" s="1958"/>
      <c r="AL106" s="1958"/>
      <c r="AM106" s="1958"/>
      <c r="AN106" s="1959"/>
      <c r="AO106" s="2036">
        <f>UnosPod!AD178</f>
        <v>0</v>
      </c>
      <c r="AP106" s="1989"/>
      <c r="AQ106" s="1989"/>
      <c r="AR106" s="1989"/>
      <c r="AS106" s="1989"/>
      <c r="AT106" s="1989"/>
      <c r="AU106" s="1989"/>
      <c r="AV106" s="1990"/>
    </row>
    <row r="107" spans="1:48" ht="17.25" customHeight="1">
      <c r="A107" s="1952" t="s">
        <v>110</v>
      </c>
      <c r="B107" s="1953"/>
      <c r="C107" s="1953"/>
      <c r="D107" s="1954"/>
      <c r="E107" s="710" t="s">
        <v>1403</v>
      </c>
      <c r="F107" s="101"/>
      <c r="G107" s="101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2050"/>
      <c r="AC107" s="2051"/>
      <c r="AD107" s="2052">
        <v>269</v>
      </c>
      <c r="AE107" s="2053"/>
      <c r="AF107" s="2054"/>
      <c r="AG107" s="1957">
        <f>ROUND(UnosPod!F158,0)</f>
        <v>0</v>
      </c>
      <c r="AH107" s="1958"/>
      <c r="AI107" s="1958"/>
      <c r="AJ107" s="1958"/>
      <c r="AK107" s="1958"/>
      <c r="AL107" s="1958"/>
      <c r="AM107" s="1958"/>
      <c r="AN107" s="1959"/>
      <c r="AO107" s="2036">
        <f>UnosPod!AD179</f>
        <v>0</v>
      </c>
      <c r="AP107" s="1989"/>
      <c r="AQ107" s="1989"/>
      <c r="AR107" s="1989"/>
      <c r="AS107" s="1989"/>
      <c r="AT107" s="1989"/>
      <c r="AU107" s="1989"/>
      <c r="AV107" s="1990"/>
    </row>
    <row r="108" spans="1:48" ht="17.25" customHeight="1">
      <c r="A108" s="1952" t="s">
        <v>794</v>
      </c>
      <c r="B108" s="1953"/>
      <c r="C108" s="1953"/>
      <c r="D108" s="1954"/>
      <c r="E108" s="710" t="s">
        <v>1404</v>
      </c>
      <c r="F108" s="101"/>
      <c r="G108" s="101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2050"/>
      <c r="AC108" s="2051"/>
      <c r="AD108" s="2052">
        <v>270</v>
      </c>
      <c r="AE108" s="2053"/>
      <c r="AF108" s="2054"/>
      <c r="AG108" s="1957">
        <f>ROUND(UnosPod!F159,0)</f>
        <v>0</v>
      </c>
      <c r="AH108" s="1958"/>
      <c r="AI108" s="1958"/>
      <c r="AJ108" s="1958"/>
      <c r="AK108" s="1958"/>
      <c r="AL108" s="1958"/>
      <c r="AM108" s="1958"/>
      <c r="AN108" s="1959"/>
      <c r="AO108" s="2036">
        <f>UnosPod!AD180</f>
        <v>0</v>
      </c>
      <c r="AP108" s="1989"/>
      <c r="AQ108" s="1989"/>
      <c r="AR108" s="1989"/>
      <c r="AS108" s="1989"/>
      <c r="AT108" s="1989"/>
      <c r="AU108" s="1989"/>
      <c r="AV108" s="1990"/>
    </row>
    <row r="109" spans="1:48" ht="18.75" customHeight="1">
      <c r="A109" s="2043" t="s">
        <v>706</v>
      </c>
      <c r="B109" s="2044"/>
      <c r="C109" s="2044"/>
      <c r="D109" s="2045"/>
      <c r="E109" s="2055" t="s">
        <v>1405</v>
      </c>
      <c r="F109" s="2056"/>
      <c r="G109" s="2056"/>
      <c r="H109" s="2056"/>
      <c r="I109" s="2056"/>
      <c r="J109" s="2056"/>
      <c r="K109" s="2056"/>
      <c r="L109" s="2056"/>
      <c r="M109" s="2056"/>
      <c r="N109" s="2056"/>
      <c r="O109" s="2056"/>
      <c r="P109" s="2056"/>
      <c r="Q109" s="2056"/>
      <c r="R109" s="2056"/>
      <c r="S109" s="2056"/>
      <c r="T109" s="2056"/>
      <c r="U109" s="2056"/>
      <c r="V109" s="2056"/>
      <c r="W109" s="2056"/>
      <c r="X109" s="2056"/>
      <c r="Y109" s="2056"/>
      <c r="Z109" s="2056"/>
      <c r="AA109" s="2057"/>
      <c r="AB109" s="1943"/>
      <c r="AC109" s="1943"/>
      <c r="AD109" s="2046">
        <v>271</v>
      </c>
      <c r="AE109" s="2046"/>
      <c r="AF109" s="2046"/>
      <c r="AG109" s="1940">
        <f>ROUND(UnosPod!F160,0)</f>
        <v>0</v>
      </c>
      <c r="AH109" s="1941"/>
      <c r="AI109" s="1941"/>
      <c r="AJ109" s="1941"/>
      <c r="AK109" s="1941"/>
      <c r="AL109" s="1941"/>
      <c r="AM109" s="1941"/>
      <c r="AN109" s="1942"/>
      <c r="AO109" s="1940">
        <f>UnosPod!AD181</f>
        <v>0</v>
      </c>
      <c r="AP109" s="1941"/>
      <c r="AQ109" s="1941"/>
      <c r="AR109" s="1941"/>
      <c r="AS109" s="1941"/>
      <c r="AT109" s="1941"/>
      <c r="AU109" s="1941"/>
      <c r="AV109" s="1942"/>
    </row>
    <row r="110" spans="1:48" ht="18.75" customHeight="1">
      <c r="A110" s="2043"/>
      <c r="B110" s="2044"/>
      <c r="C110" s="2044"/>
      <c r="D110" s="2045"/>
      <c r="E110" s="2048" t="s">
        <v>795</v>
      </c>
      <c r="F110" s="2049"/>
      <c r="G110" s="2049"/>
      <c r="H110" s="2049"/>
      <c r="I110" s="2049"/>
      <c r="J110" s="2049"/>
      <c r="K110" s="2049"/>
      <c r="L110" s="2049"/>
      <c r="M110" s="2049"/>
      <c r="N110" s="2049"/>
      <c r="O110" s="2049"/>
      <c r="P110" s="2049"/>
      <c r="Q110" s="2049"/>
      <c r="R110" s="2049"/>
      <c r="S110" s="2049"/>
      <c r="T110" s="2049"/>
      <c r="U110" s="2049"/>
      <c r="V110" s="2049"/>
      <c r="W110" s="2049"/>
      <c r="X110" s="2049"/>
      <c r="Y110" s="2049"/>
      <c r="Z110" s="2049"/>
      <c r="AA110" s="2049"/>
      <c r="AB110" s="2058"/>
      <c r="AC110" s="2058"/>
      <c r="AD110" s="2047"/>
      <c r="AE110" s="2047"/>
      <c r="AF110" s="2047"/>
      <c r="AG110" s="1931"/>
      <c r="AH110" s="1932"/>
      <c r="AI110" s="1932"/>
      <c r="AJ110" s="1932"/>
      <c r="AK110" s="1932"/>
      <c r="AL110" s="1932"/>
      <c r="AM110" s="1932"/>
      <c r="AN110" s="1933"/>
      <c r="AO110" s="1931"/>
      <c r="AP110" s="1932"/>
      <c r="AQ110" s="1932"/>
      <c r="AR110" s="1932"/>
      <c r="AS110" s="1932"/>
      <c r="AT110" s="1932"/>
      <c r="AU110" s="1932"/>
      <c r="AV110" s="1933"/>
    </row>
    <row r="111" spans="1:48" ht="18" customHeight="1">
      <c r="A111" s="1952" t="s">
        <v>111</v>
      </c>
      <c r="B111" s="1953"/>
      <c r="C111" s="1953"/>
      <c r="D111" s="1954"/>
      <c r="E111" s="223" t="s">
        <v>796</v>
      </c>
      <c r="F111" s="101"/>
      <c r="G111" s="101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1955"/>
      <c r="AC111" s="1955"/>
      <c r="AD111" s="1956">
        <v>272</v>
      </c>
      <c r="AE111" s="1956"/>
      <c r="AF111" s="1956"/>
      <c r="AG111" s="1957">
        <f>ROUND(UnosPod!F161,0)</f>
        <v>0</v>
      </c>
      <c r="AH111" s="1958"/>
      <c r="AI111" s="1958"/>
      <c r="AJ111" s="1958"/>
      <c r="AK111" s="1958"/>
      <c r="AL111" s="1958"/>
      <c r="AM111" s="1958"/>
      <c r="AN111" s="1959"/>
      <c r="AO111" s="1957">
        <f>UnosPod!AD182</f>
        <v>0</v>
      </c>
      <c r="AP111" s="1958"/>
      <c r="AQ111" s="1958"/>
      <c r="AR111" s="1958"/>
      <c r="AS111" s="1958"/>
      <c r="AT111" s="1958"/>
      <c r="AU111" s="1958"/>
      <c r="AV111" s="1959"/>
    </row>
    <row r="112" spans="1:48" ht="18" customHeight="1">
      <c r="A112" s="1952" t="s">
        <v>797</v>
      </c>
      <c r="B112" s="1953"/>
      <c r="C112" s="1953"/>
      <c r="D112" s="1954"/>
      <c r="E112" s="710" t="s">
        <v>1406</v>
      </c>
      <c r="F112" s="101"/>
      <c r="G112" s="101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1955"/>
      <c r="AC112" s="1955"/>
      <c r="AD112" s="1956">
        <v>273</v>
      </c>
      <c r="AE112" s="1956"/>
      <c r="AF112" s="1956"/>
      <c r="AG112" s="1957">
        <f>ROUND(UnosPod!F162,0)</f>
        <v>0</v>
      </c>
      <c r="AH112" s="1958"/>
      <c r="AI112" s="1958"/>
      <c r="AJ112" s="1958"/>
      <c r="AK112" s="1958"/>
      <c r="AL112" s="1958"/>
      <c r="AM112" s="1958"/>
      <c r="AN112" s="1959"/>
      <c r="AO112" s="1957">
        <f>UnosPod!AD183</f>
        <v>0</v>
      </c>
      <c r="AP112" s="1958"/>
      <c r="AQ112" s="1958"/>
      <c r="AR112" s="1958"/>
      <c r="AS112" s="1958"/>
      <c r="AT112" s="1958"/>
      <c r="AU112" s="1958"/>
      <c r="AV112" s="1959"/>
    </row>
    <row r="113" spans="1:48" ht="18" customHeight="1">
      <c r="A113" s="1952" t="s">
        <v>112</v>
      </c>
      <c r="B113" s="1953"/>
      <c r="C113" s="1953"/>
      <c r="D113" s="1954"/>
      <c r="E113" s="710" t="s">
        <v>1407</v>
      </c>
      <c r="F113" s="101"/>
      <c r="G113" s="101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1955"/>
      <c r="AC113" s="1955"/>
      <c r="AD113" s="1956">
        <v>274</v>
      </c>
      <c r="AE113" s="1956"/>
      <c r="AF113" s="1956"/>
      <c r="AG113" s="1957">
        <f>ROUND(UnosPod!F163,0)</f>
        <v>0</v>
      </c>
      <c r="AH113" s="1958"/>
      <c r="AI113" s="1958"/>
      <c r="AJ113" s="1958"/>
      <c r="AK113" s="1958"/>
      <c r="AL113" s="1958"/>
      <c r="AM113" s="1958"/>
      <c r="AN113" s="1959"/>
      <c r="AO113" s="1957">
        <f>UnosPod!AD184</f>
        <v>0</v>
      </c>
      <c r="AP113" s="1958"/>
      <c r="AQ113" s="1958"/>
      <c r="AR113" s="1958"/>
      <c r="AS113" s="1958"/>
      <c r="AT113" s="1958"/>
      <c r="AU113" s="1958"/>
      <c r="AV113" s="1959"/>
    </row>
    <row r="114" spans="1:48" ht="18" customHeight="1">
      <c r="A114" s="1991" t="s">
        <v>114</v>
      </c>
      <c r="B114" s="1992"/>
      <c r="C114" s="1992"/>
      <c r="D114" s="1993"/>
      <c r="E114" s="224" t="s">
        <v>798</v>
      </c>
      <c r="F114" s="105"/>
      <c r="G114" s="105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994"/>
      <c r="AC114" s="1994"/>
      <c r="AD114" s="1995">
        <v>275</v>
      </c>
      <c r="AE114" s="1995"/>
      <c r="AF114" s="1995"/>
      <c r="AG114" s="2035">
        <f>ROUND(UnosPod!F165,0)</f>
        <v>0</v>
      </c>
      <c r="AH114" s="1996"/>
      <c r="AI114" s="1996"/>
      <c r="AJ114" s="1996"/>
      <c r="AK114" s="1996"/>
      <c r="AL114" s="1996"/>
      <c r="AM114" s="1996"/>
      <c r="AN114" s="1997"/>
      <c r="AO114" s="1957">
        <f>UnosPod!AD185</f>
        <v>0</v>
      </c>
      <c r="AP114" s="1958"/>
      <c r="AQ114" s="1958"/>
      <c r="AR114" s="1958"/>
      <c r="AS114" s="1958"/>
      <c r="AT114" s="1958"/>
      <c r="AU114" s="1958"/>
      <c r="AV114" s="1959"/>
    </row>
    <row r="115" spans="1:48" ht="15" customHeight="1">
      <c r="A115" s="672"/>
      <c r="B115" s="672"/>
      <c r="C115" s="672"/>
      <c r="D115" s="672"/>
      <c r="E115" s="226"/>
      <c r="F115" s="126"/>
      <c r="G115" s="126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97"/>
      <c r="AC115" s="97"/>
      <c r="AD115" s="689"/>
      <c r="AE115" s="689"/>
      <c r="AF115" s="689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</row>
    <row r="116" spans="1:48" ht="15" customHeight="1">
      <c r="A116" s="673"/>
      <c r="B116" s="673"/>
      <c r="C116" s="673"/>
      <c r="D116" s="673"/>
      <c r="E116" s="225"/>
      <c r="F116" s="110"/>
      <c r="G116" s="110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674"/>
      <c r="AC116" s="674"/>
      <c r="AD116" s="675"/>
      <c r="AE116" s="675"/>
      <c r="AF116" s="675"/>
      <c r="AG116" s="676"/>
      <c r="AH116" s="676"/>
      <c r="AI116" s="676"/>
      <c r="AJ116" s="676"/>
      <c r="AK116" s="676"/>
      <c r="AL116" s="676"/>
      <c r="AM116" s="676"/>
      <c r="AN116" s="676"/>
      <c r="AO116" s="676"/>
      <c r="AP116" s="676"/>
      <c r="AQ116" s="676"/>
      <c r="AR116" s="676"/>
      <c r="AS116" s="676"/>
      <c r="AT116" s="676"/>
      <c r="AU116" s="676"/>
      <c r="AV116" s="676"/>
    </row>
    <row r="117" spans="1:48" ht="15" customHeight="1">
      <c r="A117" s="673"/>
      <c r="B117" s="673"/>
      <c r="C117" s="673"/>
      <c r="D117" s="673"/>
      <c r="E117" s="225"/>
      <c r="F117" s="110"/>
      <c r="G117" s="110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674"/>
      <c r="AC117" s="674"/>
      <c r="AD117" s="675"/>
      <c r="AE117" s="675"/>
      <c r="AF117" s="675"/>
      <c r="AG117" s="676"/>
      <c r="AH117" s="676"/>
      <c r="AI117" s="676"/>
      <c r="AJ117" s="676"/>
      <c r="AK117" s="676"/>
      <c r="AL117" s="676"/>
      <c r="AM117" s="676"/>
      <c r="AN117" s="676"/>
      <c r="AO117" s="676"/>
      <c r="AP117" s="676"/>
      <c r="AQ117" s="676"/>
      <c r="AR117" s="676"/>
      <c r="AS117" s="676"/>
      <c r="AT117" s="676"/>
      <c r="AU117" s="676"/>
      <c r="AV117" s="676"/>
    </row>
    <row r="118" spans="1:48" s="82" customFormat="1" ht="15" customHeight="1">
      <c r="A118" s="1949">
        <v>1</v>
      </c>
      <c r="B118" s="1950"/>
      <c r="C118" s="1950"/>
      <c r="D118" s="1951"/>
      <c r="E118" s="1949">
        <v>2</v>
      </c>
      <c r="F118" s="1950"/>
      <c r="G118" s="1950"/>
      <c r="H118" s="1950"/>
      <c r="I118" s="1950"/>
      <c r="J118" s="1950"/>
      <c r="K118" s="1950"/>
      <c r="L118" s="1950"/>
      <c r="M118" s="1950"/>
      <c r="N118" s="1950"/>
      <c r="O118" s="1950"/>
      <c r="P118" s="1950"/>
      <c r="Q118" s="1950"/>
      <c r="R118" s="1950"/>
      <c r="S118" s="1950"/>
      <c r="T118" s="1950"/>
      <c r="U118" s="1950"/>
      <c r="V118" s="1950"/>
      <c r="W118" s="1950"/>
      <c r="X118" s="1950"/>
      <c r="Y118" s="1950"/>
      <c r="Z118" s="1950"/>
      <c r="AA118" s="1951"/>
      <c r="AB118" s="1949">
        <v>3</v>
      </c>
      <c r="AC118" s="1951"/>
      <c r="AD118" s="1949">
        <v>4</v>
      </c>
      <c r="AE118" s="1950"/>
      <c r="AF118" s="1951"/>
      <c r="AG118" s="1949">
        <v>5</v>
      </c>
      <c r="AH118" s="1950"/>
      <c r="AI118" s="1950"/>
      <c r="AJ118" s="1950"/>
      <c r="AK118" s="1950"/>
      <c r="AL118" s="1950"/>
      <c r="AM118" s="1950"/>
      <c r="AN118" s="1951"/>
      <c r="AO118" s="1949">
        <v>6</v>
      </c>
      <c r="AP118" s="1950"/>
      <c r="AQ118" s="1950"/>
      <c r="AR118" s="1950"/>
      <c r="AS118" s="1950"/>
      <c r="AT118" s="1950"/>
      <c r="AU118" s="1950"/>
      <c r="AV118" s="1951"/>
    </row>
    <row r="119" spans="1:48" ht="19.5" customHeight="1">
      <c r="A119" s="2000" t="s">
        <v>799</v>
      </c>
      <c r="B119" s="2001"/>
      <c r="C119" s="2001"/>
      <c r="D119" s="2002"/>
      <c r="E119" s="222" t="s">
        <v>1375</v>
      </c>
      <c r="F119" s="99"/>
      <c r="G119" s="99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2003"/>
      <c r="AC119" s="2003"/>
      <c r="AD119" s="2004">
        <v>276</v>
      </c>
      <c r="AE119" s="2004"/>
      <c r="AF119" s="2004"/>
      <c r="AG119" s="2019">
        <f>SUM(AG120:AN128)</f>
        <v>0</v>
      </c>
      <c r="AH119" s="2020"/>
      <c r="AI119" s="2020"/>
      <c r="AJ119" s="2020"/>
      <c r="AK119" s="2020"/>
      <c r="AL119" s="2020"/>
      <c r="AM119" s="2020"/>
      <c r="AN119" s="2021"/>
      <c r="AO119" s="2019">
        <f>SUM(AO120:AV128)</f>
        <v>0</v>
      </c>
      <c r="AP119" s="2020"/>
      <c r="AQ119" s="2020"/>
      <c r="AR119" s="2020"/>
      <c r="AS119" s="2020"/>
      <c r="AT119" s="2020"/>
      <c r="AU119" s="2020"/>
      <c r="AV119" s="2021"/>
    </row>
    <row r="120" spans="1:48" ht="19.5" customHeight="1">
      <c r="A120" s="1968" t="s">
        <v>800</v>
      </c>
      <c r="B120" s="1969"/>
      <c r="C120" s="1969"/>
      <c r="D120" s="1970"/>
      <c r="E120" s="221" t="s">
        <v>801</v>
      </c>
      <c r="F120" s="103"/>
      <c r="G120" s="103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944"/>
      <c r="AC120" s="1944"/>
      <c r="AD120" s="1971">
        <v>277</v>
      </c>
      <c r="AE120" s="1971"/>
      <c r="AF120" s="1971"/>
      <c r="AG120" s="2036">
        <f>ROUND(UnosPod!F258,0)</f>
        <v>0</v>
      </c>
      <c r="AH120" s="1989"/>
      <c r="AI120" s="1989"/>
      <c r="AJ120" s="1989"/>
      <c r="AK120" s="1989"/>
      <c r="AL120" s="1989"/>
      <c r="AM120" s="1989"/>
      <c r="AN120" s="1990"/>
      <c r="AO120" s="2036">
        <f>UnosPod!AD187</f>
        <v>0</v>
      </c>
      <c r="AP120" s="1989"/>
      <c r="AQ120" s="1989"/>
      <c r="AR120" s="1989"/>
      <c r="AS120" s="1989"/>
      <c r="AT120" s="1989"/>
      <c r="AU120" s="1989"/>
      <c r="AV120" s="1990"/>
    </row>
    <row r="121" spans="1:48" ht="19.5" customHeight="1">
      <c r="A121" s="1952" t="s">
        <v>802</v>
      </c>
      <c r="B121" s="1953"/>
      <c r="C121" s="1953"/>
      <c r="D121" s="1954"/>
      <c r="E121" s="223" t="s">
        <v>803</v>
      </c>
      <c r="F121" s="101"/>
      <c r="G121" s="101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1955"/>
      <c r="AC121" s="1955"/>
      <c r="AD121" s="1956">
        <v>278</v>
      </c>
      <c r="AE121" s="1956"/>
      <c r="AF121" s="1956"/>
      <c r="AG121" s="1957">
        <f>ROUND(UnosPod!F259,0)</f>
        <v>0</v>
      </c>
      <c r="AH121" s="1958"/>
      <c r="AI121" s="1958"/>
      <c r="AJ121" s="1958"/>
      <c r="AK121" s="1958"/>
      <c r="AL121" s="1958"/>
      <c r="AM121" s="1958"/>
      <c r="AN121" s="1959"/>
      <c r="AO121" s="2036">
        <f>UnosPod!AD188</f>
        <v>0</v>
      </c>
      <c r="AP121" s="1989"/>
      <c r="AQ121" s="1989"/>
      <c r="AR121" s="1989"/>
      <c r="AS121" s="1989"/>
      <c r="AT121" s="1989"/>
      <c r="AU121" s="1989"/>
      <c r="AV121" s="1990"/>
    </row>
    <row r="122" spans="1:48" ht="19.5" customHeight="1">
      <c r="A122" s="1952" t="s">
        <v>804</v>
      </c>
      <c r="B122" s="1953"/>
      <c r="C122" s="1953"/>
      <c r="D122" s="1954"/>
      <c r="E122" s="223" t="s">
        <v>805</v>
      </c>
      <c r="F122" s="101"/>
      <c r="G122" s="101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1955"/>
      <c r="AC122" s="1955"/>
      <c r="AD122" s="1956">
        <v>279</v>
      </c>
      <c r="AE122" s="1956"/>
      <c r="AF122" s="1956"/>
      <c r="AG122" s="1957">
        <f>ROUND(UnosPod!F260,0)</f>
        <v>0</v>
      </c>
      <c r="AH122" s="1958"/>
      <c r="AI122" s="1958"/>
      <c r="AJ122" s="1958"/>
      <c r="AK122" s="1958"/>
      <c r="AL122" s="1958"/>
      <c r="AM122" s="1958"/>
      <c r="AN122" s="1959"/>
      <c r="AO122" s="2036">
        <f>UnosPod!AD189</f>
        <v>0</v>
      </c>
      <c r="AP122" s="1989"/>
      <c r="AQ122" s="1989"/>
      <c r="AR122" s="1989"/>
      <c r="AS122" s="1989"/>
      <c r="AT122" s="1989"/>
      <c r="AU122" s="1989"/>
      <c r="AV122" s="1990"/>
    </row>
    <row r="123" spans="1:48" ht="19.5" customHeight="1">
      <c r="A123" s="1952" t="s">
        <v>806</v>
      </c>
      <c r="B123" s="1953"/>
      <c r="C123" s="1953"/>
      <c r="D123" s="1954"/>
      <c r="E123" s="223" t="s">
        <v>807</v>
      </c>
      <c r="F123" s="101"/>
      <c r="G123" s="101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1955"/>
      <c r="AC123" s="1955"/>
      <c r="AD123" s="1956">
        <v>280</v>
      </c>
      <c r="AE123" s="1956"/>
      <c r="AF123" s="1956"/>
      <c r="AG123" s="1957">
        <f>ROUND(UnosPod!F261,0)</f>
        <v>0</v>
      </c>
      <c r="AH123" s="1958"/>
      <c r="AI123" s="1958"/>
      <c r="AJ123" s="1958"/>
      <c r="AK123" s="1958"/>
      <c r="AL123" s="1958"/>
      <c r="AM123" s="1958"/>
      <c r="AN123" s="1959"/>
      <c r="AO123" s="2036">
        <f>UnosPod!AD190</f>
        <v>0</v>
      </c>
      <c r="AP123" s="1989"/>
      <c r="AQ123" s="1989"/>
      <c r="AR123" s="1989"/>
      <c r="AS123" s="1989"/>
      <c r="AT123" s="1989"/>
      <c r="AU123" s="1989"/>
      <c r="AV123" s="1990"/>
    </row>
    <row r="124" spans="1:48" ht="19.5" customHeight="1">
      <c r="A124" s="2043" t="s">
        <v>808</v>
      </c>
      <c r="B124" s="2044"/>
      <c r="C124" s="2044"/>
      <c r="D124" s="2045"/>
      <c r="E124" s="716" t="s">
        <v>1408</v>
      </c>
      <c r="F124" s="110"/>
      <c r="G124" s="110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994"/>
      <c r="AC124" s="1994"/>
      <c r="AD124" s="2046">
        <v>281</v>
      </c>
      <c r="AE124" s="2046"/>
      <c r="AF124" s="2046"/>
      <c r="AG124" s="1940">
        <f>ROUND(UnosPod!F262,0)</f>
        <v>0</v>
      </c>
      <c r="AH124" s="1941"/>
      <c r="AI124" s="1941"/>
      <c r="AJ124" s="1941"/>
      <c r="AK124" s="1941"/>
      <c r="AL124" s="1941"/>
      <c r="AM124" s="1941"/>
      <c r="AN124" s="1942"/>
      <c r="AO124" s="1940">
        <f>UnosPod!AD191</f>
        <v>0</v>
      </c>
      <c r="AP124" s="1941"/>
      <c r="AQ124" s="1941"/>
      <c r="AR124" s="1941"/>
      <c r="AS124" s="1941"/>
      <c r="AT124" s="1941"/>
      <c r="AU124" s="1941"/>
      <c r="AV124" s="1942"/>
    </row>
    <row r="125" spans="1:48" ht="19.5" customHeight="1">
      <c r="A125" s="2043"/>
      <c r="B125" s="2044"/>
      <c r="C125" s="2044"/>
      <c r="D125" s="2045"/>
      <c r="E125" s="717" t="s">
        <v>809</v>
      </c>
      <c r="F125" s="110"/>
      <c r="G125" s="110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944"/>
      <c r="AC125" s="1944"/>
      <c r="AD125" s="2047"/>
      <c r="AE125" s="2047"/>
      <c r="AF125" s="2047"/>
      <c r="AG125" s="1931"/>
      <c r="AH125" s="1932"/>
      <c r="AI125" s="1932"/>
      <c r="AJ125" s="1932"/>
      <c r="AK125" s="1932"/>
      <c r="AL125" s="1932"/>
      <c r="AM125" s="1932"/>
      <c r="AN125" s="1933"/>
      <c r="AO125" s="1931"/>
      <c r="AP125" s="1932"/>
      <c r="AQ125" s="1932"/>
      <c r="AR125" s="1932"/>
      <c r="AS125" s="1932"/>
      <c r="AT125" s="1932"/>
      <c r="AU125" s="1932"/>
      <c r="AV125" s="1933"/>
    </row>
    <row r="126" spans="1:48" ht="19.5" customHeight="1">
      <c r="A126" s="1952" t="s">
        <v>810</v>
      </c>
      <c r="B126" s="1953"/>
      <c r="C126" s="1953"/>
      <c r="D126" s="1954"/>
      <c r="E126" s="223" t="s">
        <v>811</v>
      </c>
      <c r="F126" s="101"/>
      <c r="G126" s="101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1955"/>
      <c r="AC126" s="1955"/>
      <c r="AD126" s="1956">
        <v>282</v>
      </c>
      <c r="AE126" s="1956"/>
      <c r="AF126" s="1956"/>
      <c r="AG126" s="1957">
        <f>ROUND(UnosPod!F263,0)</f>
        <v>0</v>
      </c>
      <c r="AH126" s="1958"/>
      <c r="AI126" s="1958"/>
      <c r="AJ126" s="1958"/>
      <c r="AK126" s="1958"/>
      <c r="AL126" s="1958"/>
      <c r="AM126" s="1958"/>
      <c r="AN126" s="1959"/>
      <c r="AO126" s="1957">
        <f>UnosPod!AD192</f>
        <v>0</v>
      </c>
      <c r="AP126" s="1958"/>
      <c r="AQ126" s="1958"/>
      <c r="AR126" s="1958"/>
      <c r="AS126" s="1958"/>
      <c r="AT126" s="1958"/>
      <c r="AU126" s="1958"/>
      <c r="AV126" s="1959"/>
    </row>
    <row r="127" spans="1:48" ht="19.5" customHeight="1">
      <c r="A127" s="1952" t="s">
        <v>812</v>
      </c>
      <c r="B127" s="1953"/>
      <c r="C127" s="1953"/>
      <c r="D127" s="1954"/>
      <c r="E127" s="223" t="s">
        <v>813</v>
      </c>
      <c r="F127" s="101"/>
      <c r="G127" s="101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1955"/>
      <c r="AC127" s="1955"/>
      <c r="AD127" s="1956">
        <v>283</v>
      </c>
      <c r="AE127" s="1956"/>
      <c r="AF127" s="1956"/>
      <c r="AG127" s="1957">
        <f>ROUND(UnosPod!F264,0)</f>
        <v>0</v>
      </c>
      <c r="AH127" s="1958"/>
      <c r="AI127" s="1958"/>
      <c r="AJ127" s="1958"/>
      <c r="AK127" s="1958"/>
      <c r="AL127" s="1958"/>
      <c r="AM127" s="1958"/>
      <c r="AN127" s="1959"/>
      <c r="AO127" s="1957">
        <f>UnosPod!AD193</f>
        <v>0</v>
      </c>
      <c r="AP127" s="1958"/>
      <c r="AQ127" s="1958"/>
      <c r="AR127" s="1958"/>
      <c r="AS127" s="1958"/>
      <c r="AT127" s="1958"/>
      <c r="AU127" s="1958"/>
      <c r="AV127" s="1959"/>
    </row>
    <row r="128" spans="1:48" ht="19.5" customHeight="1">
      <c r="A128" s="1991" t="s">
        <v>814</v>
      </c>
      <c r="B128" s="1992"/>
      <c r="C128" s="1992"/>
      <c r="D128" s="1993"/>
      <c r="E128" s="224" t="s">
        <v>815</v>
      </c>
      <c r="F128" s="105"/>
      <c r="G128" s="105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994"/>
      <c r="AC128" s="1994"/>
      <c r="AD128" s="1995">
        <v>284</v>
      </c>
      <c r="AE128" s="1995"/>
      <c r="AF128" s="1995"/>
      <c r="AG128" s="2035">
        <f>ROUND(UnosPod!F266,0)</f>
        <v>0</v>
      </c>
      <c r="AH128" s="1996"/>
      <c r="AI128" s="1996"/>
      <c r="AJ128" s="1996"/>
      <c r="AK128" s="1996"/>
      <c r="AL128" s="1996"/>
      <c r="AM128" s="1996"/>
      <c r="AN128" s="1997"/>
      <c r="AO128" s="1957">
        <f>UnosPod!AD194</f>
        <v>0</v>
      </c>
      <c r="AP128" s="1958"/>
      <c r="AQ128" s="1958"/>
      <c r="AR128" s="1958"/>
      <c r="AS128" s="1958"/>
      <c r="AT128" s="1958"/>
      <c r="AU128" s="1958"/>
      <c r="AV128" s="1959"/>
    </row>
    <row r="129" spans="1:48" ht="19.5" customHeight="1">
      <c r="A129" s="2000" t="s">
        <v>816</v>
      </c>
      <c r="B129" s="2001"/>
      <c r="C129" s="2001"/>
      <c r="D129" s="2002"/>
      <c r="E129" s="222" t="s">
        <v>1462</v>
      </c>
      <c r="F129" s="99"/>
      <c r="G129" s="99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2003"/>
      <c r="AC129" s="2003"/>
      <c r="AD129" s="2004">
        <v>285</v>
      </c>
      <c r="AE129" s="2004"/>
      <c r="AF129" s="2004"/>
      <c r="AG129" s="2019">
        <f>SUM(AG130:AN132)</f>
        <v>0</v>
      </c>
      <c r="AH129" s="2020"/>
      <c r="AI129" s="2020"/>
      <c r="AJ129" s="2020"/>
      <c r="AK129" s="2020"/>
      <c r="AL129" s="2020"/>
      <c r="AM129" s="2020"/>
      <c r="AN129" s="2021"/>
      <c r="AO129" s="2019">
        <f>SUM(AO130:AV132)</f>
        <v>0</v>
      </c>
      <c r="AP129" s="2020"/>
      <c r="AQ129" s="2020"/>
      <c r="AR129" s="2020"/>
      <c r="AS129" s="2020"/>
      <c r="AT129" s="2020"/>
      <c r="AU129" s="2020"/>
      <c r="AV129" s="2021"/>
    </row>
    <row r="130" spans="1:48" ht="19.5" customHeight="1">
      <c r="A130" s="1968" t="s">
        <v>817</v>
      </c>
      <c r="B130" s="1969"/>
      <c r="C130" s="1969"/>
      <c r="D130" s="1970"/>
      <c r="E130" s="709" t="s">
        <v>1409</v>
      </c>
      <c r="F130" s="103"/>
      <c r="G130" s="103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944"/>
      <c r="AC130" s="1944"/>
      <c r="AD130" s="1971">
        <v>286</v>
      </c>
      <c r="AE130" s="1971"/>
      <c r="AF130" s="1971"/>
      <c r="AG130" s="2036">
        <f>ROUND(UnosPod!F121,0)</f>
        <v>0</v>
      </c>
      <c r="AH130" s="1989"/>
      <c r="AI130" s="1989"/>
      <c r="AJ130" s="1989"/>
      <c r="AK130" s="1989"/>
      <c r="AL130" s="1989"/>
      <c r="AM130" s="1989"/>
      <c r="AN130" s="1990"/>
      <c r="AO130" s="2036">
        <f>UnosPod!AD196</f>
        <v>0</v>
      </c>
      <c r="AP130" s="1989"/>
      <c r="AQ130" s="1989"/>
      <c r="AR130" s="1989"/>
      <c r="AS130" s="1989"/>
      <c r="AT130" s="1989"/>
      <c r="AU130" s="1989"/>
      <c r="AV130" s="1990"/>
    </row>
    <row r="131" spans="1:48" ht="19.5" customHeight="1">
      <c r="A131" s="1952" t="s">
        <v>818</v>
      </c>
      <c r="B131" s="1953"/>
      <c r="C131" s="1953"/>
      <c r="D131" s="1954"/>
      <c r="E131" s="223" t="s">
        <v>819</v>
      </c>
      <c r="F131" s="101"/>
      <c r="G131" s="101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1955"/>
      <c r="AC131" s="1955"/>
      <c r="AD131" s="1956">
        <v>287</v>
      </c>
      <c r="AE131" s="1956"/>
      <c r="AF131" s="1956"/>
      <c r="AG131" s="1957">
        <f>ROUND(UnosPod!F122,0)</f>
        <v>0</v>
      </c>
      <c r="AH131" s="1958"/>
      <c r="AI131" s="1958"/>
      <c r="AJ131" s="1958"/>
      <c r="AK131" s="1958"/>
      <c r="AL131" s="1958"/>
      <c r="AM131" s="1958"/>
      <c r="AN131" s="1959"/>
      <c r="AO131" s="2036">
        <f>UnosPod!AD197</f>
        <v>0</v>
      </c>
      <c r="AP131" s="1989"/>
      <c r="AQ131" s="1989"/>
      <c r="AR131" s="1989"/>
      <c r="AS131" s="1989"/>
      <c r="AT131" s="1989"/>
      <c r="AU131" s="1989"/>
      <c r="AV131" s="1990"/>
    </row>
    <row r="132" spans="1:48" ht="19.5" customHeight="1">
      <c r="A132" s="1991" t="s">
        <v>820</v>
      </c>
      <c r="B132" s="1992"/>
      <c r="C132" s="1992"/>
      <c r="D132" s="1993"/>
      <c r="E132" s="713" t="s">
        <v>1464</v>
      </c>
      <c r="F132" s="105"/>
      <c r="G132" s="105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994"/>
      <c r="AC132" s="1994"/>
      <c r="AD132" s="1995">
        <v>288</v>
      </c>
      <c r="AE132" s="1995"/>
      <c r="AF132" s="1995"/>
      <c r="AG132" s="2035">
        <f>ROUND(UnosPod!F123,0)</f>
        <v>0</v>
      </c>
      <c r="AH132" s="1996"/>
      <c r="AI132" s="1996"/>
      <c r="AJ132" s="1996"/>
      <c r="AK132" s="1996"/>
      <c r="AL132" s="1996"/>
      <c r="AM132" s="1996"/>
      <c r="AN132" s="1997"/>
      <c r="AO132" s="2036">
        <f>UnosPod!AD198</f>
        <v>0</v>
      </c>
      <c r="AP132" s="1989"/>
      <c r="AQ132" s="1989"/>
      <c r="AR132" s="1989"/>
      <c r="AS132" s="1989"/>
      <c r="AT132" s="1989"/>
      <c r="AU132" s="1989"/>
      <c r="AV132" s="1990"/>
    </row>
    <row r="133" spans="1:48" ht="19.5" customHeight="1">
      <c r="A133" s="2000" t="s">
        <v>816</v>
      </c>
      <c r="B133" s="2001"/>
      <c r="C133" s="2001"/>
      <c r="D133" s="2002"/>
      <c r="E133" s="222" t="s">
        <v>1376</v>
      </c>
      <c r="F133" s="99"/>
      <c r="G133" s="99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2003"/>
      <c r="AC133" s="2003"/>
      <c r="AD133" s="2004">
        <v>289</v>
      </c>
      <c r="AE133" s="2004"/>
      <c r="AF133" s="2004"/>
      <c r="AG133" s="2019">
        <f>SUM(AG134:AN136)</f>
        <v>0</v>
      </c>
      <c r="AH133" s="2020"/>
      <c r="AI133" s="2020"/>
      <c r="AJ133" s="2020"/>
      <c r="AK133" s="2020"/>
      <c r="AL133" s="2020"/>
      <c r="AM133" s="2020"/>
      <c r="AN133" s="2021"/>
      <c r="AO133" s="2019">
        <f>SUM(AO134:AV136)</f>
        <v>0</v>
      </c>
      <c r="AP133" s="2020"/>
      <c r="AQ133" s="2020"/>
      <c r="AR133" s="2020"/>
      <c r="AS133" s="2020"/>
      <c r="AT133" s="2020"/>
      <c r="AU133" s="2020"/>
      <c r="AV133" s="2021"/>
    </row>
    <row r="134" spans="1:48" ht="19.5" customHeight="1">
      <c r="A134" s="1968" t="s">
        <v>821</v>
      </c>
      <c r="B134" s="1969"/>
      <c r="C134" s="1969"/>
      <c r="D134" s="1970"/>
      <c r="E134" s="709" t="s">
        <v>1410</v>
      </c>
      <c r="F134" s="103"/>
      <c r="G134" s="103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944"/>
      <c r="AC134" s="1944"/>
      <c r="AD134" s="1971">
        <v>290</v>
      </c>
      <c r="AE134" s="1971"/>
      <c r="AF134" s="1971"/>
      <c r="AG134" s="2036">
        <f>ROUND(UnosPod!F124,0)</f>
        <v>0</v>
      </c>
      <c r="AH134" s="1989"/>
      <c r="AI134" s="1989"/>
      <c r="AJ134" s="1989"/>
      <c r="AK134" s="1989"/>
      <c r="AL134" s="1989"/>
      <c r="AM134" s="1989"/>
      <c r="AN134" s="1990"/>
      <c r="AO134" s="2036">
        <f>UnosPod!AD200</f>
        <v>0</v>
      </c>
      <c r="AP134" s="1989"/>
      <c r="AQ134" s="1989"/>
      <c r="AR134" s="1989"/>
      <c r="AS134" s="1989"/>
      <c r="AT134" s="1989"/>
      <c r="AU134" s="1989"/>
      <c r="AV134" s="1990"/>
    </row>
    <row r="135" spans="1:48" ht="19.5" customHeight="1">
      <c r="A135" s="1952" t="s">
        <v>822</v>
      </c>
      <c r="B135" s="1953"/>
      <c r="C135" s="1953"/>
      <c r="D135" s="1954"/>
      <c r="E135" s="223" t="s">
        <v>823</v>
      </c>
      <c r="F135" s="101"/>
      <c r="G135" s="101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1955"/>
      <c r="AC135" s="1955"/>
      <c r="AD135" s="1956">
        <v>291</v>
      </c>
      <c r="AE135" s="1956"/>
      <c r="AF135" s="1956"/>
      <c r="AG135" s="1957">
        <f>ROUND(UnosPod!F125,0)</f>
        <v>0</v>
      </c>
      <c r="AH135" s="1958"/>
      <c r="AI135" s="1958"/>
      <c r="AJ135" s="1958"/>
      <c r="AK135" s="1958"/>
      <c r="AL135" s="1958"/>
      <c r="AM135" s="1958"/>
      <c r="AN135" s="1959"/>
      <c r="AO135" s="2036">
        <f>UnosPod!AD201</f>
        <v>0</v>
      </c>
      <c r="AP135" s="1989"/>
      <c r="AQ135" s="1989"/>
      <c r="AR135" s="1989"/>
      <c r="AS135" s="1989"/>
      <c r="AT135" s="1989"/>
      <c r="AU135" s="1989"/>
      <c r="AV135" s="1990"/>
    </row>
    <row r="136" spans="1:48" ht="19.5" customHeight="1">
      <c r="A136" s="1991" t="s">
        <v>824</v>
      </c>
      <c r="B136" s="1992"/>
      <c r="C136" s="1992"/>
      <c r="D136" s="1993"/>
      <c r="E136" s="713" t="s">
        <v>1463</v>
      </c>
      <c r="F136" s="105"/>
      <c r="G136" s="105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994"/>
      <c r="AC136" s="1994"/>
      <c r="AD136" s="1995">
        <v>292</v>
      </c>
      <c r="AE136" s="1995"/>
      <c r="AF136" s="1995"/>
      <c r="AG136" s="2035">
        <f>ROUND(UnosPod!F126,0)</f>
        <v>0</v>
      </c>
      <c r="AH136" s="1996"/>
      <c r="AI136" s="1996"/>
      <c r="AJ136" s="1996"/>
      <c r="AK136" s="1996"/>
      <c r="AL136" s="1996"/>
      <c r="AM136" s="1996"/>
      <c r="AN136" s="1997"/>
      <c r="AO136" s="2036">
        <f>UnosPod!AD202</f>
        <v>0</v>
      </c>
      <c r="AP136" s="1989"/>
      <c r="AQ136" s="1989"/>
      <c r="AR136" s="1989"/>
      <c r="AS136" s="1989"/>
      <c r="AT136" s="1989"/>
      <c r="AU136" s="1989"/>
      <c r="AV136" s="1990"/>
    </row>
    <row r="137" spans="1:48" ht="19.5" customHeight="1">
      <c r="A137" s="2000"/>
      <c r="B137" s="2001"/>
      <c r="C137" s="2001"/>
      <c r="D137" s="2002"/>
      <c r="E137" s="98" t="s">
        <v>1377</v>
      </c>
      <c r="F137" s="99"/>
      <c r="G137" s="99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2003"/>
      <c r="AC137" s="2003"/>
      <c r="AD137" s="2004">
        <v>293</v>
      </c>
      <c r="AE137" s="2004"/>
      <c r="AF137" s="2004"/>
      <c r="AG137" s="2019">
        <f>IF(AG104-AG119+AG129-AG133&lt;0,0,AG104-AG119+AG129-AG133)</f>
        <v>0</v>
      </c>
      <c r="AH137" s="2020"/>
      <c r="AI137" s="2020"/>
      <c r="AJ137" s="2020"/>
      <c r="AK137" s="2020"/>
      <c r="AL137" s="2020"/>
      <c r="AM137" s="2020"/>
      <c r="AN137" s="2021"/>
      <c r="AO137" s="2019">
        <f>IF(AO104-AO119+AO129-AO133&lt;0,0,AO104-AO119+AO129-AO133)</f>
        <v>0</v>
      </c>
      <c r="AP137" s="2020"/>
      <c r="AQ137" s="2020"/>
      <c r="AR137" s="2020"/>
      <c r="AS137" s="2020"/>
      <c r="AT137" s="2020"/>
      <c r="AU137" s="2020"/>
      <c r="AV137" s="2021"/>
    </row>
    <row r="138" spans="1:48" ht="19.5" customHeight="1">
      <c r="A138" s="2000"/>
      <c r="B138" s="2001"/>
      <c r="C138" s="2001"/>
      <c r="D138" s="2002"/>
      <c r="E138" s="98" t="s">
        <v>1378</v>
      </c>
      <c r="F138" s="99"/>
      <c r="G138" s="99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2003"/>
      <c r="AC138" s="2003"/>
      <c r="AD138" s="2004">
        <v>294</v>
      </c>
      <c r="AE138" s="2004"/>
      <c r="AF138" s="2004"/>
      <c r="AG138" s="2019">
        <f>IF(AG119+AG133-AG104-AG129&lt;0,0,AG119+AG133-AG104-AG129)</f>
        <v>0</v>
      </c>
      <c r="AH138" s="2020"/>
      <c r="AI138" s="2020"/>
      <c r="AJ138" s="2020"/>
      <c r="AK138" s="2020"/>
      <c r="AL138" s="2020"/>
      <c r="AM138" s="2020"/>
      <c r="AN138" s="2021"/>
      <c r="AO138" s="2019">
        <f>IF(AO119+AO133-AO104-AO129&lt;0,0,AO119+AO133-AO104-AO129)</f>
        <v>0</v>
      </c>
      <c r="AP138" s="2020"/>
      <c r="AQ138" s="2020"/>
      <c r="AR138" s="2020"/>
      <c r="AS138" s="2020"/>
      <c r="AT138" s="2020"/>
      <c r="AU138" s="2020"/>
      <c r="AV138" s="2021"/>
    </row>
    <row r="139" spans="1:48" ht="16.5" customHeight="1">
      <c r="A139" s="1906" t="s">
        <v>825</v>
      </c>
      <c r="B139" s="1907"/>
      <c r="C139" s="1907"/>
      <c r="D139" s="1908"/>
      <c r="E139" s="718" t="s">
        <v>1438</v>
      </c>
      <c r="F139" s="719"/>
      <c r="G139" s="719"/>
      <c r="H139" s="719"/>
      <c r="I139" s="719"/>
      <c r="J139" s="719"/>
      <c r="K139" s="719"/>
      <c r="L139" s="719"/>
      <c r="M139" s="719"/>
      <c r="N139" s="719"/>
      <c r="O139" s="719"/>
      <c r="P139" s="719"/>
      <c r="Q139" s="719"/>
      <c r="R139" s="719"/>
      <c r="S139" s="719"/>
      <c r="T139" s="719"/>
      <c r="U139" s="719"/>
      <c r="V139" s="719"/>
      <c r="W139" s="719"/>
      <c r="X139" s="719"/>
      <c r="Y139" s="719"/>
      <c r="Z139" s="719"/>
      <c r="AA139" s="720"/>
      <c r="AB139" s="1924"/>
      <c r="AC139" s="1924"/>
      <c r="AD139" s="1912">
        <v>295</v>
      </c>
      <c r="AE139" s="1913"/>
      <c r="AF139" s="1914"/>
      <c r="AG139" s="1918">
        <f>ROUND(UnosPod!F167+UnosPod!F168,0)</f>
        <v>0</v>
      </c>
      <c r="AH139" s="1919"/>
      <c r="AI139" s="1919"/>
      <c r="AJ139" s="1919"/>
      <c r="AK139" s="1919"/>
      <c r="AL139" s="1919"/>
      <c r="AM139" s="1919"/>
      <c r="AN139" s="1920"/>
      <c r="AO139" s="1918">
        <f>UnosPod!AD205</f>
        <v>0</v>
      </c>
      <c r="AP139" s="1919"/>
      <c r="AQ139" s="1919"/>
      <c r="AR139" s="1919"/>
      <c r="AS139" s="1919"/>
      <c r="AT139" s="1919"/>
      <c r="AU139" s="1919"/>
      <c r="AV139" s="1920"/>
    </row>
    <row r="140" spans="1:48" ht="16.5" customHeight="1">
      <c r="A140" s="1928"/>
      <c r="B140" s="1929"/>
      <c r="C140" s="1929"/>
      <c r="D140" s="1930"/>
      <c r="E140" s="721" t="s">
        <v>1439</v>
      </c>
      <c r="F140" s="103"/>
      <c r="G140" s="103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944"/>
      <c r="AC140" s="1944"/>
      <c r="AD140" s="1925"/>
      <c r="AE140" s="1926"/>
      <c r="AF140" s="1927"/>
      <c r="AG140" s="1931"/>
      <c r="AH140" s="1932"/>
      <c r="AI140" s="1932"/>
      <c r="AJ140" s="1932"/>
      <c r="AK140" s="1932"/>
      <c r="AL140" s="1932"/>
      <c r="AM140" s="1932"/>
      <c r="AN140" s="1933"/>
      <c r="AO140" s="1931"/>
      <c r="AP140" s="1932"/>
      <c r="AQ140" s="1932"/>
      <c r="AR140" s="1932"/>
      <c r="AS140" s="1932"/>
      <c r="AT140" s="1932"/>
      <c r="AU140" s="1932"/>
      <c r="AV140" s="1933"/>
    </row>
    <row r="141" spans="1:48" ht="17.25" customHeight="1">
      <c r="A141" s="1934" t="s">
        <v>826</v>
      </c>
      <c r="B141" s="1935"/>
      <c r="C141" s="1935"/>
      <c r="D141" s="1936"/>
      <c r="E141" s="248" t="s">
        <v>1440</v>
      </c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5"/>
      <c r="AB141" s="1943"/>
      <c r="AC141" s="1943"/>
      <c r="AD141" s="1937">
        <v>296</v>
      </c>
      <c r="AE141" s="1938"/>
      <c r="AF141" s="1939"/>
      <c r="AG141" s="1940">
        <f>ROUND(UnosPod!F268+UnosPod!F269,0)</f>
        <v>0</v>
      </c>
      <c r="AH141" s="1941"/>
      <c r="AI141" s="1941"/>
      <c r="AJ141" s="1941"/>
      <c r="AK141" s="1941"/>
      <c r="AL141" s="1941"/>
      <c r="AM141" s="1941"/>
      <c r="AN141" s="1942"/>
      <c r="AO141" s="1940">
        <f>UnosPod!AD206</f>
        <v>0</v>
      </c>
      <c r="AP141" s="1941"/>
      <c r="AQ141" s="1941"/>
      <c r="AR141" s="1941"/>
      <c r="AS141" s="1941"/>
      <c r="AT141" s="1941"/>
      <c r="AU141" s="1941"/>
      <c r="AV141" s="1942"/>
    </row>
    <row r="142" spans="1:48" ht="17.25" customHeight="1">
      <c r="A142" s="1909"/>
      <c r="B142" s="1910"/>
      <c r="C142" s="1910"/>
      <c r="D142" s="1911"/>
      <c r="E142" s="722" t="s">
        <v>1439</v>
      </c>
      <c r="F142" s="246"/>
      <c r="G142" s="246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1905"/>
      <c r="AC142" s="1905"/>
      <c r="AD142" s="1915"/>
      <c r="AE142" s="1916"/>
      <c r="AF142" s="1917"/>
      <c r="AG142" s="1921"/>
      <c r="AH142" s="1922"/>
      <c r="AI142" s="1922"/>
      <c r="AJ142" s="1922"/>
      <c r="AK142" s="1922"/>
      <c r="AL142" s="1922"/>
      <c r="AM142" s="1922"/>
      <c r="AN142" s="1923"/>
      <c r="AO142" s="1921"/>
      <c r="AP142" s="1922"/>
      <c r="AQ142" s="1922"/>
      <c r="AR142" s="1922"/>
      <c r="AS142" s="1922"/>
      <c r="AT142" s="1922"/>
      <c r="AU142" s="1922"/>
      <c r="AV142" s="1923"/>
    </row>
    <row r="143" spans="1:48" ht="19.5" customHeight="1">
      <c r="A143" s="2000"/>
      <c r="B143" s="2001"/>
      <c r="C143" s="2001"/>
      <c r="D143" s="2002"/>
      <c r="E143" s="99" t="s">
        <v>827</v>
      </c>
      <c r="F143" s="99"/>
      <c r="G143" s="99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2003"/>
      <c r="AC143" s="2003"/>
      <c r="AD143" s="2004"/>
      <c r="AE143" s="2004"/>
      <c r="AF143" s="2004"/>
      <c r="AG143" s="2025"/>
      <c r="AH143" s="2005"/>
      <c r="AI143" s="2005"/>
      <c r="AJ143" s="2005"/>
      <c r="AK143" s="2005"/>
      <c r="AL143" s="2005"/>
      <c r="AM143" s="2005"/>
      <c r="AN143" s="2006"/>
      <c r="AO143" s="2041"/>
      <c r="AP143" s="2041"/>
      <c r="AQ143" s="2041"/>
      <c r="AR143" s="2041"/>
      <c r="AS143" s="2041"/>
      <c r="AT143" s="2041"/>
      <c r="AU143" s="2041"/>
      <c r="AV143" s="2042"/>
    </row>
    <row r="144" spans="1:48" ht="15.75" customHeight="1">
      <c r="A144" s="1906"/>
      <c r="B144" s="1907"/>
      <c r="C144" s="1907"/>
      <c r="D144" s="1908"/>
      <c r="E144" s="231" t="s">
        <v>1411</v>
      </c>
      <c r="F144" s="126"/>
      <c r="G144" s="126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983"/>
      <c r="AC144" s="1984"/>
      <c r="AD144" s="1912">
        <v>297</v>
      </c>
      <c r="AE144" s="1913"/>
      <c r="AF144" s="1914"/>
      <c r="AG144" s="2013">
        <f>IF(AG72-AG73+AG99-AG100+AG137-AG138+AG139-AG141&lt;0,0,AG72-AG73+AG99-AG100+AG137-AG138+AG139-AG141)</f>
        <v>0</v>
      </c>
      <c r="AH144" s="2014"/>
      <c r="AI144" s="2014"/>
      <c r="AJ144" s="2014"/>
      <c r="AK144" s="2014"/>
      <c r="AL144" s="2014"/>
      <c r="AM144" s="2014"/>
      <c r="AN144" s="2015"/>
      <c r="AO144" s="2013">
        <f>IF(AO72-AO73+AO99-AO100+AO137-AO138+AO139-AO141&lt;0,0,AO72-AO73+AO99-AO100+AO137-AO138+AO139-AO141)</f>
        <v>0</v>
      </c>
      <c r="AP144" s="2014"/>
      <c r="AQ144" s="2014"/>
      <c r="AR144" s="2014"/>
      <c r="AS144" s="2014"/>
      <c r="AT144" s="2014"/>
      <c r="AU144" s="2014"/>
      <c r="AV144" s="2015"/>
    </row>
    <row r="145" spans="1:48" ht="15.75" customHeight="1">
      <c r="A145" s="667"/>
      <c r="B145" s="232"/>
      <c r="C145" s="232"/>
      <c r="D145" s="668"/>
      <c r="E145" s="127" t="s">
        <v>1412</v>
      </c>
      <c r="F145" s="128"/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985"/>
      <c r="AC145" s="1986"/>
      <c r="AD145" s="1915"/>
      <c r="AE145" s="1987"/>
      <c r="AF145" s="1917"/>
      <c r="AG145" s="2038"/>
      <c r="AH145" s="2039"/>
      <c r="AI145" s="2039"/>
      <c r="AJ145" s="2039"/>
      <c r="AK145" s="2039"/>
      <c r="AL145" s="2039"/>
      <c r="AM145" s="2039"/>
      <c r="AN145" s="2040"/>
      <c r="AO145" s="2038"/>
      <c r="AP145" s="2039"/>
      <c r="AQ145" s="2039"/>
      <c r="AR145" s="2039"/>
      <c r="AS145" s="2039"/>
      <c r="AT145" s="2039"/>
      <c r="AU145" s="2039"/>
      <c r="AV145" s="2040"/>
    </row>
    <row r="146" spans="1:48" ht="16.5" customHeight="1">
      <c r="A146" s="1906"/>
      <c r="B146" s="1907"/>
      <c r="C146" s="1907"/>
      <c r="D146" s="1908"/>
      <c r="E146" s="231" t="s">
        <v>1413</v>
      </c>
      <c r="F146" s="126"/>
      <c r="G146" s="126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983"/>
      <c r="AC146" s="1984"/>
      <c r="AD146" s="1912">
        <v>298</v>
      </c>
      <c r="AE146" s="1913"/>
      <c r="AF146" s="1914"/>
      <c r="AG146" s="2013">
        <f>IF(AG73-AG72+AG100-AG99+AG138-AG137+AG141-AG139&lt;0,0,AG73-AG72+AG100-AG99+AG138-AG137+AG141-AG139)</f>
        <v>289409</v>
      </c>
      <c r="AH146" s="2014"/>
      <c r="AI146" s="2014"/>
      <c r="AJ146" s="2014"/>
      <c r="AK146" s="2014"/>
      <c r="AL146" s="2014"/>
      <c r="AM146" s="2014"/>
      <c r="AN146" s="2015"/>
      <c r="AO146" s="2013">
        <f>IF(AO73-AO72+AO100-AO99+AO138-AO137+AO141-AO139&lt;0,0,AO73-AO72+AO100-AO99+AO138-AO137+AO141-AO139)</f>
        <v>75401</v>
      </c>
      <c r="AP146" s="2014"/>
      <c r="AQ146" s="2014"/>
      <c r="AR146" s="2014"/>
      <c r="AS146" s="2014"/>
      <c r="AT146" s="2014"/>
      <c r="AU146" s="2014"/>
      <c r="AV146" s="2015"/>
    </row>
    <row r="147" spans="1:48" ht="16.5" customHeight="1">
      <c r="A147" s="667"/>
      <c r="B147" s="232"/>
      <c r="C147" s="232"/>
      <c r="D147" s="668"/>
      <c r="E147" s="127" t="s">
        <v>1414</v>
      </c>
      <c r="F147" s="128"/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985"/>
      <c r="AC147" s="1986"/>
      <c r="AD147" s="1915"/>
      <c r="AE147" s="1987"/>
      <c r="AF147" s="1917"/>
      <c r="AG147" s="2038"/>
      <c r="AH147" s="2039"/>
      <c r="AI147" s="2039"/>
      <c r="AJ147" s="2039"/>
      <c r="AK147" s="2039"/>
      <c r="AL147" s="2039"/>
      <c r="AM147" s="2039"/>
      <c r="AN147" s="2040"/>
      <c r="AO147" s="2038"/>
      <c r="AP147" s="2039"/>
      <c r="AQ147" s="2039"/>
      <c r="AR147" s="2039"/>
      <c r="AS147" s="2039"/>
      <c r="AT147" s="2039"/>
      <c r="AU147" s="2039"/>
      <c r="AV147" s="2040"/>
    </row>
    <row r="148" spans="1:48" ht="19.5" customHeight="1">
      <c r="A148" s="2000"/>
      <c r="B148" s="2001"/>
      <c r="C148" s="2001"/>
      <c r="D148" s="2002"/>
      <c r="E148" s="99" t="s">
        <v>828</v>
      </c>
      <c r="F148" s="99"/>
      <c r="G148" s="99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2003"/>
      <c r="AC148" s="2003"/>
      <c r="AD148" s="2004"/>
      <c r="AE148" s="2004"/>
      <c r="AF148" s="2004"/>
      <c r="AG148" s="2025"/>
      <c r="AH148" s="2005"/>
      <c r="AI148" s="2005"/>
      <c r="AJ148" s="2005"/>
      <c r="AK148" s="2005"/>
      <c r="AL148" s="2005"/>
      <c r="AM148" s="2005"/>
      <c r="AN148" s="2006"/>
      <c r="AO148" s="2025"/>
      <c r="AP148" s="2005"/>
      <c r="AQ148" s="2005"/>
      <c r="AR148" s="2005"/>
      <c r="AS148" s="2005"/>
      <c r="AT148" s="2005"/>
      <c r="AU148" s="2005"/>
      <c r="AV148" s="2006"/>
    </row>
    <row r="149" spans="1:48" ht="19.5" customHeight="1">
      <c r="A149" s="1968" t="s">
        <v>829</v>
      </c>
      <c r="B149" s="1969"/>
      <c r="C149" s="1969"/>
      <c r="D149" s="1970"/>
      <c r="E149" s="221" t="s">
        <v>830</v>
      </c>
      <c r="F149" s="103"/>
      <c r="G149" s="103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944"/>
      <c r="AC149" s="1944"/>
      <c r="AD149" s="1971">
        <v>299</v>
      </c>
      <c r="AE149" s="1971"/>
      <c r="AF149" s="1971"/>
      <c r="AG149" s="2036" t="e">
        <f>IF(#REF!-#REF!-B.Uspjeha!AG162&lt;0,0,#REF!-#REF!-B.Uspjeha!AG162)</f>
        <v>#REF!</v>
      </c>
      <c r="AH149" s="1989"/>
      <c r="AI149" s="1989"/>
      <c r="AJ149" s="1989"/>
      <c r="AK149" s="1989"/>
      <c r="AL149" s="1989"/>
      <c r="AM149" s="1989"/>
      <c r="AN149" s="1990"/>
      <c r="AO149" s="2036">
        <f>UnosPod!AD209</f>
        <v>0</v>
      </c>
      <c r="AP149" s="1989"/>
      <c r="AQ149" s="1989"/>
      <c r="AR149" s="1989"/>
      <c r="AS149" s="1989"/>
      <c r="AT149" s="1989"/>
      <c r="AU149" s="1989"/>
      <c r="AV149" s="1990"/>
    </row>
    <row r="150" spans="1:48" ht="19.5" customHeight="1">
      <c r="A150" s="1952" t="s">
        <v>831</v>
      </c>
      <c r="B150" s="1953"/>
      <c r="C150" s="1953"/>
      <c r="D150" s="1954"/>
      <c r="E150" s="223" t="s">
        <v>832</v>
      </c>
      <c r="F150" s="101"/>
      <c r="G150" s="101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1955"/>
      <c r="AC150" s="1955"/>
      <c r="AD150" s="1956">
        <v>300</v>
      </c>
      <c r="AE150" s="1956"/>
      <c r="AF150" s="1956"/>
      <c r="AG150" s="1957">
        <f>ROUND(UnosPod!F287,0)</f>
        <v>0</v>
      </c>
      <c r="AH150" s="1958"/>
      <c r="AI150" s="1958"/>
      <c r="AJ150" s="1958"/>
      <c r="AK150" s="1958"/>
      <c r="AL150" s="1958"/>
      <c r="AM150" s="1958"/>
      <c r="AN150" s="1959"/>
      <c r="AO150" s="2036">
        <f>UnosPod!AD210</f>
        <v>0</v>
      </c>
      <c r="AP150" s="1989"/>
      <c r="AQ150" s="1989"/>
      <c r="AR150" s="1989"/>
      <c r="AS150" s="1989"/>
      <c r="AT150" s="1989"/>
      <c r="AU150" s="1989"/>
      <c r="AV150" s="1990"/>
    </row>
    <row r="151" spans="1:48" ht="19.5" customHeight="1">
      <c r="A151" s="1991" t="s">
        <v>833</v>
      </c>
      <c r="B151" s="1992"/>
      <c r="C151" s="1992"/>
      <c r="D151" s="1993"/>
      <c r="E151" s="224" t="s">
        <v>834</v>
      </c>
      <c r="F151" s="105"/>
      <c r="G151" s="105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994"/>
      <c r="AC151" s="1994"/>
      <c r="AD151" s="1995">
        <v>301</v>
      </c>
      <c r="AE151" s="1995"/>
      <c r="AF151" s="1995"/>
      <c r="AG151" s="1957">
        <f>ROUND(UnosPod!F288,0)</f>
        <v>0</v>
      </c>
      <c r="AH151" s="1958"/>
      <c r="AI151" s="1958"/>
      <c r="AJ151" s="1958"/>
      <c r="AK151" s="1958"/>
      <c r="AL151" s="1958"/>
      <c r="AM151" s="1958"/>
      <c r="AN151" s="1959"/>
      <c r="AO151" s="2036">
        <f>UnosPod!AD211</f>
        <v>0</v>
      </c>
      <c r="AP151" s="1989"/>
      <c r="AQ151" s="1989"/>
      <c r="AR151" s="1989"/>
      <c r="AS151" s="1989"/>
      <c r="AT151" s="1989"/>
      <c r="AU151" s="1989"/>
      <c r="AV151" s="1990"/>
    </row>
    <row r="152" spans="1:48" ht="19.5" customHeight="1">
      <c r="A152" s="2000"/>
      <c r="B152" s="2001"/>
      <c r="C152" s="2001"/>
      <c r="D152" s="2002"/>
      <c r="E152" s="99" t="s">
        <v>835</v>
      </c>
      <c r="F152" s="99"/>
      <c r="G152" s="99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2003"/>
      <c r="AC152" s="2003"/>
      <c r="AD152" s="2004"/>
      <c r="AE152" s="2004"/>
      <c r="AF152" s="2004"/>
      <c r="AG152" s="2025"/>
      <c r="AH152" s="2005"/>
      <c r="AI152" s="2005"/>
      <c r="AJ152" s="2005"/>
      <c r="AK152" s="2005"/>
      <c r="AL152" s="2005"/>
      <c r="AM152" s="2005"/>
      <c r="AN152" s="2006"/>
      <c r="AO152" s="2025"/>
      <c r="AP152" s="2005"/>
      <c r="AQ152" s="2005"/>
      <c r="AR152" s="2005"/>
      <c r="AS152" s="2005"/>
      <c r="AT152" s="2005"/>
      <c r="AU152" s="2005"/>
      <c r="AV152" s="2006"/>
    </row>
    <row r="153" spans="1:48" s="89" customFormat="1" ht="19.5" customHeight="1">
      <c r="A153" s="2022"/>
      <c r="B153" s="2023"/>
      <c r="C153" s="2023"/>
      <c r="D153" s="2024"/>
      <c r="E153" s="222" t="s">
        <v>1379</v>
      </c>
      <c r="F153" s="102"/>
      <c r="G153" s="102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2003"/>
      <c r="AC153" s="2003"/>
      <c r="AD153" s="2004">
        <v>302</v>
      </c>
      <c r="AE153" s="2004"/>
      <c r="AF153" s="2004"/>
      <c r="AG153" s="2019" t="e">
        <f>IF(AG144-AG146-AG149-AG150+AG151&lt;0,0,AG144-AG146-AG149-AG150+AG151)</f>
        <v>#REF!</v>
      </c>
      <c r="AH153" s="2020"/>
      <c r="AI153" s="2020"/>
      <c r="AJ153" s="2020"/>
      <c r="AK153" s="2020"/>
      <c r="AL153" s="2020"/>
      <c r="AM153" s="2020"/>
      <c r="AN153" s="2021"/>
      <c r="AO153" s="2019">
        <f>IF(AO144-AO146-AO149-AO150+AO151&lt;0,0,AO144-AO146-AO149-AO150+AO151)</f>
        <v>0</v>
      </c>
      <c r="AP153" s="2020"/>
      <c r="AQ153" s="2020"/>
      <c r="AR153" s="2020"/>
      <c r="AS153" s="2020"/>
      <c r="AT153" s="2020"/>
      <c r="AU153" s="2020"/>
      <c r="AV153" s="2021"/>
    </row>
    <row r="154" spans="1:48" s="89" customFormat="1" ht="19.5" customHeight="1">
      <c r="A154" s="2022"/>
      <c r="B154" s="2023"/>
      <c r="C154" s="2023"/>
      <c r="D154" s="2024"/>
      <c r="E154" s="222" t="s">
        <v>1380</v>
      </c>
      <c r="F154" s="102"/>
      <c r="G154" s="102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2003"/>
      <c r="AC154" s="2003"/>
      <c r="AD154" s="2004">
        <v>303</v>
      </c>
      <c r="AE154" s="2004"/>
      <c r="AF154" s="2004"/>
      <c r="AG154" s="2019" t="e">
        <f>IF(AG146-AG144+AG149+AG150-AG151&lt;0,0,AG146-AG144+AG149+AG150-AG151)</f>
        <v>#REF!</v>
      </c>
      <c r="AH154" s="2020"/>
      <c r="AI154" s="2020"/>
      <c r="AJ154" s="2020"/>
      <c r="AK154" s="2020"/>
      <c r="AL154" s="2020"/>
      <c r="AM154" s="2020"/>
      <c r="AN154" s="2021"/>
      <c r="AO154" s="2019">
        <f>IF(AO146-AO144+AO149+AO150-AO151&lt;0,0,AO146-AO144+AO149+AO150-AO151)</f>
        <v>75401</v>
      </c>
      <c r="AP154" s="2020"/>
      <c r="AQ154" s="2020"/>
      <c r="AR154" s="2020"/>
      <c r="AS154" s="2020"/>
      <c r="AT154" s="2020"/>
      <c r="AU154" s="2020"/>
      <c r="AV154" s="2021"/>
    </row>
    <row r="155" spans="1:48" ht="19.5" customHeight="1">
      <c r="A155" s="2000"/>
      <c r="B155" s="2001"/>
      <c r="C155" s="2001"/>
      <c r="D155" s="2002"/>
      <c r="E155" s="99" t="s">
        <v>836</v>
      </c>
      <c r="F155" s="99"/>
      <c r="G155" s="99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2003"/>
      <c r="AC155" s="2003"/>
      <c r="AD155" s="2004"/>
      <c r="AE155" s="2004"/>
      <c r="AF155" s="2004"/>
      <c r="AG155" s="2025"/>
      <c r="AH155" s="2005"/>
      <c r="AI155" s="2005"/>
      <c r="AJ155" s="2005"/>
      <c r="AK155" s="2005"/>
      <c r="AL155" s="2005"/>
      <c r="AM155" s="2005"/>
      <c r="AN155" s="2006"/>
      <c r="AO155" s="2025"/>
      <c r="AP155" s="2005"/>
      <c r="AQ155" s="2005"/>
      <c r="AR155" s="2005"/>
      <c r="AS155" s="2005"/>
      <c r="AT155" s="2005"/>
      <c r="AU155" s="2005"/>
      <c r="AV155" s="2006"/>
    </row>
    <row r="156" spans="1:48" ht="15.75" customHeight="1">
      <c r="A156" s="1906" t="s">
        <v>837</v>
      </c>
      <c r="B156" s="1907"/>
      <c r="C156" s="1907"/>
      <c r="D156" s="1908"/>
      <c r="E156" s="718" t="s">
        <v>1441</v>
      </c>
      <c r="F156" s="723"/>
      <c r="G156" s="723"/>
      <c r="H156" s="723"/>
      <c r="I156" s="723"/>
      <c r="J156" s="723"/>
      <c r="K156" s="723"/>
      <c r="L156" s="723"/>
      <c r="M156" s="723"/>
      <c r="N156" s="723"/>
      <c r="O156" s="723"/>
      <c r="P156" s="723"/>
      <c r="Q156" s="723"/>
      <c r="R156" s="723"/>
      <c r="S156" s="723"/>
      <c r="T156" s="723"/>
      <c r="U156" s="723"/>
      <c r="V156" s="723"/>
      <c r="W156" s="723"/>
      <c r="X156" s="723"/>
      <c r="Y156" s="723"/>
      <c r="Z156" s="723"/>
      <c r="AA156" s="724"/>
      <c r="AB156" s="1924"/>
      <c r="AC156" s="1924"/>
      <c r="AD156" s="1912">
        <v>304</v>
      </c>
      <c r="AE156" s="1913"/>
      <c r="AF156" s="1914"/>
      <c r="AG156" s="1918">
        <f>ROUND(UnosPod!F148+UnosPod!F164,0)</f>
        <v>0</v>
      </c>
      <c r="AH156" s="1919"/>
      <c r="AI156" s="1919"/>
      <c r="AJ156" s="1919"/>
      <c r="AK156" s="1919"/>
      <c r="AL156" s="1919"/>
      <c r="AM156" s="1919"/>
      <c r="AN156" s="1920"/>
      <c r="AO156" s="1918">
        <f>UnosPod!AD214</f>
        <v>0</v>
      </c>
      <c r="AP156" s="1919"/>
      <c r="AQ156" s="1919"/>
      <c r="AR156" s="1919"/>
      <c r="AS156" s="1919"/>
      <c r="AT156" s="1919"/>
      <c r="AU156" s="1919"/>
      <c r="AV156" s="1920"/>
    </row>
    <row r="157" spans="1:48" ht="15.75" customHeight="1">
      <c r="A157" s="1909"/>
      <c r="B157" s="1910"/>
      <c r="C157" s="1910"/>
      <c r="D157" s="1911"/>
      <c r="E157" s="249" t="s">
        <v>1442</v>
      </c>
      <c r="F157" s="246"/>
      <c r="G157" s="246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1905"/>
      <c r="AC157" s="1905"/>
      <c r="AD157" s="1915"/>
      <c r="AE157" s="1916"/>
      <c r="AF157" s="1917"/>
      <c r="AG157" s="1921"/>
      <c r="AH157" s="1922"/>
      <c r="AI157" s="1922"/>
      <c r="AJ157" s="1922"/>
      <c r="AK157" s="1922"/>
      <c r="AL157" s="1922"/>
      <c r="AM157" s="1922"/>
      <c r="AN157" s="1923"/>
      <c r="AO157" s="1921"/>
      <c r="AP157" s="1922"/>
      <c r="AQ157" s="1922"/>
      <c r="AR157" s="1922"/>
      <c r="AS157" s="1922"/>
      <c r="AT157" s="1922"/>
      <c r="AU157" s="1922"/>
      <c r="AV157" s="1923"/>
    </row>
    <row r="158" spans="1:48" ht="15" customHeight="1">
      <c r="A158" s="1906" t="s">
        <v>838</v>
      </c>
      <c r="B158" s="1907"/>
      <c r="C158" s="1907"/>
      <c r="D158" s="1908"/>
      <c r="E158" s="623" t="s">
        <v>1443</v>
      </c>
      <c r="F158" s="624"/>
      <c r="G158" s="624"/>
      <c r="H158" s="624"/>
      <c r="I158" s="624"/>
      <c r="J158" s="624"/>
      <c r="K158" s="624"/>
      <c r="L158" s="624"/>
      <c r="M158" s="624"/>
      <c r="N158" s="624"/>
      <c r="O158" s="624"/>
      <c r="P158" s="624"/>
      <c r="Q158" s="624"/>
      <c r="R158" s="624"/>
      <c r="S158" s="624"/>
      <c r="T158" s="624"/>
      <c r="U158" s="624"/>
      <c r="V158" s="624"/>
      <c r="W158" s="624"/>
      <c r="X158" s="624"/>
      <c r="Y158" s="624"/>
      <c r="Z158" s="624"/>
      <c r="AA158" s="625"/>
      <c r="AB158" s="1924"/>
      <c r="AC158" s="1924"/>
      <c r="AD158" s="1912">
        <v>305</v>
      </c>
      <c r="AE158" s="1913"/>
      <c r="AF158" s="1914"/>
      <c r="AG158" s="1918">
        <f>ROUND(UnosPod!F249+UnosPod!F265,0)</f>
        <v>0</v>
      </c>
      <c r="AH158" s="1919"/>
      <c r="AI158" s="1919"/>
      <c r="AJ158" s="1919"/>
      <c r="AK158" s="1919"/>
      <c r="AL158" s="1919"/>
      <c r="AM158" s="1919"/>
      <c r="AN158" s="1920"/>
      <c r="AO158" s="1918">
        <f>UnosPod!AD215</f>
        <v>0</v>
      </c>
      <c r="AP158" s="1919"/>
      <c r="AQ158" s="1919"/>
      <c r="AR158" s="1919"/>
      <c r="AS158" s="1919"/>
      <c r="AT158" s="1919"/>
      <c r="AU158" s="1919"/>
      <c r="AV158" s="1920"/>
    </row>
    <row r="159" spans="1:48" ht="15" customHeight="1">
      <c r="A159" s="1909"/>
      <c r="B159" s="1910"/>
      <c r="C159" s="1910"/>
      <c r="D159" s="1911"/>
      <c r="E159" s="249" t="s">
        <v>1442</v>
      </c>
      <c r="F159" s="246"/>
      <c r="G159" s="246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1905"/>
      <c r="AC159" s="1905"/>
      <c r="AD159" s="1915"/>
      <c r="AE159" s="1916"/>
      <c r="AF159" s="1917"/>
      <c r="AG159" s="1921"/>
      <c r="AH159" s="1922"/>
      <c r="AI159" s="1922"/>
      <c r="AJ159" s="1922"/>
      <c r="AK159" s="1922"/>
      <c r="AL159" s="1922"/>
      <c r="AM159" s="1922"/>
      <c r="AN159" s="1923"/>
      <c r="AO159" s="1921"/>
      <c r="AP159" s="1922"/>
      <c r="AQ159" s="1922"/>
      <c r="AR159" s="1922"/>
      <c r="AS159" s="1922"/>
      <c r="AT159" s="1922"/>
      <c r="AU159" s="1922"/>
      <c r="AV159" s="1923"/>
    </row>
    <row r="160" spans="1:48" s="89" customFormat="1" ht="19.5" customHeight="1">
      <c r="A160" s="2022"/>
      <c r="B160" s="2023"/>
      <c r="C160" s="2023"/>
      <c r="D160" s="2024"/>
      <c r="E160" s="222" t="s">
        <v>1381</v>
      </c>
      <c r="F160" s="102"/>
      <c r="G160" s="102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2003"/>
      <c r="AC160" s="2003"/>
      <c r="AD160" s="2004">
        <v>306</v>
      </c>
      <c r="AE160" s="2004"/>
      <c r="AF160" s="2004"/>
      <c r="AG160" s="2019">
        <f>IF(AG156-AG158&lt;0,0,AG156-AG158)</f>
        <v>0</v>
      </c>
      <c r="AH160" s="2020"/>
      <c r="AI160" s="2020"/>
      <c r="AJ160" s="2020"/>
      <c r="AK160" s="2020"/>
      <c r="AL160" s="2020"/>
      <c r="AM160" s="2020"/>
      <c r="AN160" s="2021"/>
      <c r="AO160" s="2019">
        <f>IF(AO156-AO158&lt;0,0,AO156-AO158)</f>
        <v>0</v>
      </c>
      <c r="AP160" s="2020"/>
      <c r="AQ160" s="2020"/>
      <c r="AR160" s="2020"/>
      <c r="AS160" s="2020"/>
      <c r="AT160" s="2020"/>
      <c r="AU160" s="2020"/>
      <c r="AV160" s="2021"/>
    </row>
    <row r="161" spans="1:48" s="89" customFormat="1" ht="19.5" customHeight="1">
      <c r="A161" s="2022"/>
      <c r="B161" s="2023"/>
      <c r="C161" s="2023"/>
      <c r="D161" s="2024"/>
      <c r="E161" s="222" t="s">
        <v>1382</v>
      </c>
      <c r="F161" s="102"/>
      <c r="G161" s="102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2003"/>
      <c r="AC161" s="2003"/>
      <c r="AD161" s="2004">
        <v>307</v>
      </c>
      <c r="AE161" s="2004"/>
      <c r="AF161" s="2004"/>
      <c r="AG161" s="2019">
        <f>IF(AG158-AG156&lt;0,0,AG158-AG156)</f>
        <v>0</v>
      </c>
      <c r="AH161" s="2020"/>
      <c r="AI161" s="2020"/>
      <c r="AJ161" s="2020"/>
      <c r="AK161" s="2020"/>
      <c r="AL161" s="2020"/>
      <c r="AM161" s="2020"/>
      <c r="AN161" s="2021"/>
      <c r="AO161" s="2019">
        <f>IF(AO158-AO156&lt;0,0,AO158-AO156)</f>
        <v>0</v>
      </c>
      <c r="AP161" s="2020"/>
      <c r="AQ161" s="2020"/>
      <c r="AR161" s="2020"/>
      <c r="AS161" s="2020"/>
      <c r="AT161" s="2020"/>
      <c r="AU161" s="2020"/>
      <c r="AV161" s="2021"/>
    </row>
    <row r="162" spans="1:48" ht="19.5" customHeight="1">
      <c r="A162" s="1968" t="s">
        <v>839</v>
      </c>
      <c r="B162" s="1969"/>
      <c r="C162" s="1969"/>
      <c r="D162" s="1970"/>
      <c r="E162" s="221" t="s">
        <v>840</v>
      </c>
      <c r="F162" s="103"/>
      <c r="G162" s="103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944"/>
      <c r="AC162" s="1944"/>
      <c r="AD162" s="1971">
        <v>308</v>
      </c>
      <c r="AE162" s="1971"/>
      <c r="AF162" s="1971"/>
      <c r="AG162" s="2036"/>
      <c r="AH162" s="1989"/>
      <c r="AI162" s="1989"/>
      <c r="AJ162" s="1989"/>
      <c r="AK162" s="1989"/>
      <c r="AL162" s="1989"/>
      <c r="AM162" s="1989"/>
      <c r="AN162" s="1990"/>
      <c r="AO162" s="2036">
        <f>UnosPod!AD218</f>
        <v>0</v>
      </c>
      <c r="AP162" s="1989"/>
      <c r="AQ162" s="1989"/>
      <c r="AR162" s="1989"/>
      <c r="AS162" s="1989"/>
      <c r="AT162" s="1989"/>
      <c r="AU162" s="1989"/>
      <c r="AV162" s="1990"/>
    </row>
    <row r="163" spans="1:48" ht="19.5" customHeight="1">
      <c r="A163" s="1952"/>
      <c r="B163" s="1953"/>
      <c r="C163" s="1953"/>
      <c r="D163" s="1954"/>
      <c r="E163" s="223" t="s">
        <v>841</v>
      </c>
      <c r="F163" s="101"/>
      <c r="G163" s="101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2037"/>
      <c r="AC163" s="2037"/>
      <c r="AD163" s="1956">
        <v>309</v>
      </c>
      <c r="AE163" s="1956"/>
      <c r="AF163" s="1956"/>
      <c r="AG163" s="1957">
        <f>IF(AG160-AG161-AG162&lt;0,0,AG160-AG161-AG162)</f>
        <v>0</v>
      </c>
      <c r="AH163" s="1958"/>
      <c r="AI163" s="1958"/>
      <c r="AJ163" s="1958"/>
      <c r="AK163" s="1958"/>
      <c r="AL163" s="1958"/>
      <c r="AM163" s="1958"/>
      <c r="AN163" s="1959"/>
      <c r="AO163" s="1957">
        <f>IF(AO160-AO161-AO162&lt;0,0,AO160-AO161-AO162)</f>
        <v>0</v>
      </c>
      <c r="AP163" s="1958"/>
      <c r="AQ163" s="1958"/>
      <c r="AR163" s="1958"/>
      <c r="AS163" s="1958"/>
      <c r="AT163" s="1958"/>
      <c r="AU163" s="1958"/>
      <c r="AV163" s="1959"/>
    </row>
    <row r="164" spans="1:48" ht="19.5" customHeight="1">
      <c r="A164" s="1991"/>
      <c r="B164" s="1992"/>
      <c r="C164" s="1992"/>
      <c r="D164" s="1993"/>
      <c r="E164" s="224" t="s">
        <v>842</v>
      </c>
      <c r="F164" s="105"/>
      <c r="G164" s="105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2034"/>
      <c r="AC164" s="2034"/>
      <c r="AD164" s="1995">
        <v>310</v>
      </c>
      <c r="AE164" s="1995"/>
      <c r="AF164" s="1995"/>
      <c r="AG164" s="2035">
        <f>IF(AG161-AG160+AG162&lt;0,0,AG161-AG160+AG162)</f>
        <v>0</v>
      </c>
      <c r="AH164" s="1996"/>
      <c r="AI164" s="1996"/>
      <c r="AJ164" s="1996"/>
      <c r="AK164" s="1996"/>
      <c r="AL164" s="1996"/>
      <c r="AM164" s="1996"/>
      <c r="AN164" s="1997"/>
      <c r="AO164" s="2035">
        <f>IF(AO161-AO160+AO162&lt;0,0,AO161-AO160+AO162)</f>
        <v>0</v>
      </c>
      <c r="AP164" s="1996"/>
      <c r="AQ164" s="1996"/>
      <c r="AR164" s="1996"/>
      <c r="AS164" s="1996"/>
      <c r="AT164" s="1996"/>
      <c r="AU164" s="1996"/>
      <c r="AV164" s="1997"/>
    </row>
    <row r="165" spans="1:48" ht="19.5" customHeight="1">
      <c r="A165" s="2000"/>
      <c r="B165" s="2001"/>
      <c r="C165" s="2001"/>
      <c r="D165" s="2002"/>
      <c r="E165" s="99" t="s">
        <v>843</v>
      </c>
      <c r="F165" s="99"/>
      <c r="G165" s="99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2003"/>
      <c r="AC165" s="2003"/>
      <c r="AD165" s="2004"/>
      <c r="AE165" s="2004"/>
      <c r="AF165" s="2004"/>
      <c r="AG165" s="2025"/>
      <c r="AH165" s="2005"/>
      <c r="AI165" s="2005"/>
      <c r="AJ165" s="2005"/>
      <c r="AK165" s="2005"/>
      <c r="AL165" s="2005"/>
      <c r="AM165" s="2005"/>
      <c r="AN165" s="2006"/>
      <c r="AO165" s="2025"/>
      <c r="AP165" s="2005"/>
      <c r="AQ165" s="2005"/>
      <c r="AR165" s="2005"/>
      <c r="AS165" s="2005"/>
      <c r="AT165" s="2005"/>
      <c r="AU165" s="2005"/>
      <c r="AV165" s="2006"/>
    </row>
    <row r="166" spans="1:48" s="89" customFormat="1" ht="19.5" customHeight="1">
      <c r="A166" s="2022"/>
      <c r="B166" s="2023"/>
      <c r="C166" s="2023"/>
      <c r="D166" s="2024"/>
      <c r="E166" s="222" t="s">
        <v>1383</v>
      </c>
      <c r="F166" s="102"/>
      <c r="G166" s="102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2003"/>
      <c r="AC166" s="2003"/>
      <c r="AD166" s="2004">
        <v>311</v>
      </c>
      <c r="AE166" s="2004"/>
      <c r="AF166" s="2004"/>
      <c r="AG166" s="2019" t="e">
        <f>IF(AG153-AG154+AG163-AG164&lt;0,0,AG153-AG154+AG163-AG164)</f>
        <v>#REF!</v>
      </c>
      <c r="AH166" s="2020"/>
      <c r="AI166" s="2020"/>
      <c r="AJ166" s="2020"/>
      <c r="AK166" s="2020"/>
      <c r="AL166" s="2020"/>
      <c r="AM166" s="2020"/>
      <c r="AN166" s="2021"/>
      <c r="AO166" s="2019">
        <f>IF(AO153-AO154+AO163-AO164&lt;0,0,AO153-AO154+AO163-AO164)</f>
        <v>0</v>
      </c>
      <c r="AP166" s="2020"/>
      <c r="AQ166" s="2020"/>
      <c r="AR166" s="2020"/>
      <c r="AS166" s="2020"/>
      <c r="AT166" s="2020"/>
      <c r="AU166" s="2020"/>
      <c r="AV166" s="2021"/>
    </row>
    <row r="167" spans="1:48" s="89" customFormat="1" ht="19.5" customHeight="1">
      <c r="A167" s="2022"/>
      <c r="B167" s="2023"/>
      <c r="C167" s="2023"/>
      <c r="D167" s="2024"/>
      <c r="E167" s="222" t="s">
        <v>1384</v>
      </c>
      <c r="F167" s="102"/>
      <c r="G167" s="102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2003"/>
      <c r="AC167" s="2003"/>
      <c r="AD167" s="2004">
        <v>312</v>
      </c>
      <c r="AE167" s="2004"/>
      <c r="AF167" s="2004"/>
      <c r="AG167" s="2019" t="e">
        <f>IF(AG154-AG153+AG161-AG160&lt;0,0,AG154-AG153+AG161-AG160)</f>
        <v>#REF!</v>
      </c>
      <c r="AH167" s="2020"/>
      <c r="AI167" s="2020"/>
      <c r="AJ167" s="2020"/>
      <c r="AK167" s="2020"/>
      <c r="AL167" s="2020"/>
      <c r="AM167" s="2020"/>
      <c r="AN167" s="2021"/>
      <c r="AO167" s="2019">
        <f>IF(AO154-AO153+AO161-AO160&lt;0,0,AO154-AO153+AO161-AO160)</f>
        <v>75401</v>
      </c>
      <c r="AP167" s="2020"/>
      <c r="AQ167" s="2020"/>
      <c r="AR167" s="2020"/>
      <c r="AS167" s="2020"/>
      <c r="AT167" s="2020"/>
      <c r="AU167" s="2020"/>
      <c r="AV167" s="2021"/>
    </row>
    <row r="168" spans="1:48" ht="19.5" customHeight="1">
      <c r="A168" s="2028" t="s">
        <v>844</v>
      </c>
      <c r="B168" s="2007"/>
      <c r="C168" s="2007"/>
      <c r="D168" s="2029"/>
      <c r="E168" s="225" t="s">
        <v>845</v>
      </c>
      <c r="F168" s="110"/>
      <c r="G168" s="110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2030"/>
      <c r="AC168" s="2030"/>
      <c r="AD168" s="2031">
        <v>313</v>
      </c>
      <c r="AE168" s="2031"/>
      <c r="AF168" s="2031"/>
      <c r="AG168" s="2032">
        <f>UnosPod!F291</f>
        <v>0</v>
      </c>
      <c r="AH168" s="2010"/>
      <c r="AI168" s="2010"/>
      <c r="AJ168" s="2010"/>
      <c r="AK168" s="2010"/>
      <c r="AL168" s="2010"/>
      <c r="AM168" s="2010"/>
      <c r="AN168" s="2033"/>
      <c r="AO168" s="2032">
        <f>UnosPod!AD223</f>
        <v>0</v>
      </c>
      <c r="AP168" s="2010"/>
      <c r="AQ168" s="2010"/>
      <c r="AR168" s="2010"/>
      <c r="AS168" s="2010"/>
      <c r="AT168" s="2010"/>
      <c r="AU168" s="2010"/>
      <c r="AV168" s="2033"/>
    </row>
    <row r="169" spans="1:48" ht="21.75" customHeight="1">
      <c r="A169" s="672"/>
      <c r="B169" s="672"/>
      <c r="C169" s="672"/>
      <c r="D169" s="672"/>
      <c r="E169" s="226"/>
      <c r="F169" s="126"/>
      <c r="G169" s="126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97"/>
      <c r="AC169" s="97"/>
      <c r="AD169" s="689"/>
      <c r="AE169" s="689"/>
      <c r="AF169" s="689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</row>
    <row r="170" spans="1:48" ht="18.75" customHeight="1">
      <c r="A170" s="673"/>
      <c r="B170" s="673"/>
      <c r="C170" s="673"/>
      <c r="D170" s="673"/>
      <c r="E170" s="225"/>
      <c r="F170" s="110"/>
      <c r="G170" s="110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674"/>
      <c r="AC170" s="674"/>
      <c r="AD170" s="675"/>
      <c r="AE170" s="675"/>
      <c r="AF170" s="675"/>
      <c r="AG170" s="676"/>
      <c r="AH170" s="676"/>
      <c r="AI170" s="676"/>
      <c r="AJ170" s="676"/>
      <c r="AK170" s="676"/>
      <c r="AL170" s="676"/>
      <c r="AM170" s="676"/>
      <c r="AN170" s="676"/>
      <c r="AO170" s="676"/>
      <c r="AP170" s="676"/>
      <c r="AQ170" s="676"/>
      <c r="AR170" s="676"/>
      <c r="AS170" s="676"/>
      <c r="AT170" s="676"/>
      <c r="AU170" s="676"/>
      <c r="AV170" s="676"/>
    </row>
    <row r="171" spans="1:48" s="82" customFormat="1" ht="15" customHeight="1">
      <c r="A171" s="1949">
        <v>1</v>
      </c>
      <c r="B171" s="1950"/>
      <c r="C171" s="1950"/>
      <c r="D171" s="1951"/>
      <c r="E171" s="1949">
        <v>2</v>
      </c>
      <c r="F171" s="1950"/>
      <c r="G171" s="1950"/>
      <c r="H171" s="1950"/>
      <c r="I171" s="1950"/>
      <c r="J171" s="1950"/>
      <c r="K171" s="1950"/>
      <c r="L171" s="1950"/>
      <c r="M171" s="1950"/>
      <c r="N171" s="1950"/>
      <c r="O171" s="1950"/>
      <c r="P171" s="1950"/>
      <c r="Q171" s="1950"/>
      <c r="R171" s="1950"/>
      <c r="S171" s="1950"/>
      <c r="T171" s="1950"/>
      <c r="U171" s="1950"/>
      <c r="V171" s="1950"/>
      <c r="W171" s="1950"/>
      <c r="X171" s="1950"/>
      <c r="Y171" s="1950"/>
      <c r="Z171" s="1950"/>
      <c r="AA171" s="1951"/>
      <c r="AB171" s="1949">
        <v>3</v>
      </c>
      <c r="AC171" s="1951"/>
      <c r="AD171" s="1949">
        <v>4</v>
      </c>
      <c r="AE171" s="1950"/>
      <c r="AF171" s="1951"/>
      <c r="AG171" s="1949">
        <v>5</v>
      </c>
      <c r="AH171" s="1950"/>
      <c r="AI171" s="1950"/>
      <c r="AJ171" s="1950"/>
      <c r="AK171" s="1950"/>
      <c r="AL171" s="1950"/>
      <c r="AM171" s="1950"/>
      <c r="AN171" s="1951"/>
      <c r="AO171" s="1949">
        <v>6</v>
      </c>
      <c r="AP171" s="1950"/>
      <c r="AQ171" s="1950"/>
      <c r="AR171" s="1950"/>
      <c r="AS171" s="1950"/>
      <c r="AT171" s="1950"/>
      <c r="AU171" s="1950"/>
      <c r="AV171" s="1951"/>
    </row>
    <row r="172" spans="1:48" ht="12.75" customHeight="1">
      <c r="A172" s="2000"/>
      <c r="B172" s="2001"/>
      <c r="C172" s="2001"/>
      <c r="D172" s="2002"/>
      <c r="E172" s="222" t="s">
        <v>846</v>
      </c>
      <c r="F172" s="99"/>
      <c r="G172" s="99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2003"/>
      <c r="AC172" s="2003"/>
      <c r="AD172" s="2004"/>
      <c r="AE172" s="2004"/>
      <c r="AF172" s="2004"/>
      <c r="AG172" s="2025"/>
      <c r="AH172" s="2005"/>
      <c r="AI172" s="2005"/>
      <c r="AJ172" s="2005"/>
      <c r="AK172" s="2005"/>
      <c r="AL172" s="2005"/>
      <c r="AM172" s="2005"/>
      <c r="AN172" s="2006"/>
      <c r="AO172" s="2025"/>
      <c r="AP172" s="2005"/>
      <c r="AQ172" s="2005"/>
      <c r="AR172" s="2005"/>
      <c r="AS172" s="2005"/>
      <c r="AT172" s="2005"/>
      <c r="AU172" s="2005"/>
      <c r="AV172" s="2006"/>
    </row>
    <row r="173" spans="1:48" ht="18.75" customHeight="1">
      <c r="A173" s="2000"/>
      <c r="B173" s="2001"/>
      <c r="C173" s="2001"/>
      <c r="D173" s="2002"/>
      <c r="E173" s="725" t="s">
        <v>847</v>
      </c>
      <c r="F173" s="99"/>
      <c r="G173" s="99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2003"/>
      <c r="AC173" s="2003"/>
      <c r="AD173" s="2004">
        <v>314</v>
      </c>
      <c r="AE173" s="2004"/>
      <c r="AF173" s="2004"/>
      <c r="AG173" s="2019">
        <f>SUM(AG174:AN181)</f>
        <v>0</v>
      </c>
      <c r="AH173" s="2020"/>
      <c r="AI173" s="2020"/>
      <c r="AJ173" s="2020"/>
      <c r="AK173" s="2020"/>
      <c r="AL173" s="2020"/>
      <c r="AM173" s="2020"/>
      <c r="AN173" s="2021"/>
      <c r="AO173" s="2019">
        <f>SUM(AO174:AV181)</f>
        <v>0</v>
      </c>
      <c r="AP173" s="2020"/>
      <c r="AQ173" s="2020"/>
      <c r="AR173" s="2020"/>
      <c r="AS173" s="2020"/>
      <c r="AT173" s="2020"/>
      <c r="AU173" s="2020"/>
      <c r="AV173" s="2021"/>
    </row>
    <row r="174" spans="1:48" ht="18.75" customHeight="1">
      <c r="A174" s="1968"/>
      <c r="B174" s="1969"/>
      <c r="C174" s="1969"/>
      <c r="D174" s="1970"/>
      <c r="E174" s="221" t="s">
        <v>848</v>
      </c>
      <c r="F174" s="103"/>
      <c r="G174" s="103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944"/>
      <c r="AC174" s="1944"/>
      <c r="AD174" s="1971">
        <v>315</v>
      </c>
      <c r="AE174" s="1971"/>
      <c r="AF174" s="1971"/>
      <c r="AG174" s="1957">
        <f>ROUND(UnosPod!F293,0)</f>
        <v>0</v>
      </c>
      <c r="AH174" s="1958"/>
      <c r="AI174" s="1958"/>
      <c r="AJ174" s="1958"/>
      <c r="AK174" s="1958"/>
      <c r="AL174" s="1958"/>
      <c r="AM174" s="1958"/>
      <c r="AN174" s="1959"/>
      <c r="AO174" s="1957">
        <f>UnosPod!AD225</f>
        <v>0</v>
      </c>
      <c r="AP174" s="1958"/>
      <c r="AQ174" s="1958"/>
      <c r="AR174" s="1958"/>
      <c r="AS174" s="1958"/>
      <c r="AT174" s="1958"/>
      <c r="AU174" s="1958"/>
      <c r="AV174" s="1959"/>
    </row>
    <row r="175" spans="1:48" ht="14.25" customHeight="1">
      <c r="A175" s="1991"/>
      <c r="B175" s="1992"/>
      <c r="C175" s="1992"/>
      <c r="D175" s="1993"/>
      <c r="E175" s="711" t="s">
        <v>1415</v>
      </c>
      <c r="F175" s="105"/>
      <c r="G175" s="105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2026"/>
      <c r="AC175" s="2027"/>
      <c r="AD175" s="1937">
        <v>316</v>
      </c>
      <c r="AE175" s="1938"/>
      <c r="AF175" s="1939"/>
      <c r="AG175" s="1940">
        <f>ROUND(UnosPod!F294,0)</f>
        <v>0</v>
      </c>
      <c r="AH175" s="1941"/>
      <c r="AI175" s="1941"/>
      <c r="AJ175" s="1941"/>
      <c r="AK175" s="1941"/>
      <c r="AL175" s="1941"/>
      <c r="AM175" s="1941"/>
      <c r="AN175" s="1942"/>
      <c r="AO175" s="1940">
        <f>UnosPod!AD226</f>
        <v>0</v>
      </c>
      <c r="AP175" s="1941"/>
      <c r="AQ175" s="1941"/>
      <c r="AR175" s="1941"/>
      <c r="AS175" s="1941"/>
      <c r="AT175" s="1941"/>
      <c r="AU175" s="1941"/>
      <c r="AV175" s="1942"/>
    </row>
    <row r="176" spans="1:48" ht="14.25" customHeight="1">
      <c r="A176" s="669"/>
      <c r="B176" s="670"/>
      <c r="C176" s="670"/>
      <c r="D176" s="671"/>
      <c r="E176" s="221"/>
      <c r="F176" s="103" t="s">
        <v>1416</v>
      </c>
      <c r="G176" s="103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2011"/>
      <c r="AC176" s="2012"/>
      <c r="AD176" s="1925"/>
      <c r="AE176" s="1926"/>
      <c r="AF176" s="1927"/>
      <c r="AG176" s="1931"/>
      <c r="AH176" s="1932"/>
      <c r="AI176" s="1932"/>
      <c r="AJ176" s="1932"/>
      <c r="AK176" s="1932"/>
      <c r="AL176" s="1932"/>
      <c r="AM176" s="1932"/>
      <c r="AN176" s="1933"/>
      <c r="AO176" s="1931"/>
      <c r="AP176" s="1932"/>
      <c r="AQ176" s="1932"/>
      <c r="AR176" s="1932"/>
      <c r="AS176" s="1932"/>
      <c r="AT176" s="1932"/>
      <c r="AU176" s="1932"/>
      <c r="AV176" s="1933"/>
    </row>
    <row r="177" spans="1:48" ht="14.25" customHeight="1">
      <c r="A177" s="1991"/>
      <c r="B177" s="1992"/>
      <c r="C177" s="1992"/>
      <c r="D177" s="1993"/>
      <c r="E177" s="711" t="s">
        <v>1417</v>
      </c>
      <c r="F177" s="105"/>
      <c r="G177" s="105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2026"/>
      <c r="AC177" s="2027"/>
      <c r="AD177" s="1937">
        <v>317</v>
      </c>
      <c r="AE177" s="1938"/>
      <c r="AF177" s="1939"/>
      <c r="AG177" s="1940">
        <f>ROUND(UnosPod!F295,0)</f>
        <v>0</v>
      </c>
      <c r="AH177" s="1941"/>
      <c r="AI177" s="1941"/>
      <c r="AJ177" s="1941"/>
      <c r="AK177" s="1941"/>
      <c r="AL177" s="1941"/>
      <c r="AM177" s="1941"/>
      <c r="AN177" s="1942"/>
      <c r="AO177" s="1940">
        <f>UnosPod!AD227</f>
        <v>0</v>
      </c>
      <c r="AP177" s="1941"/>
      <c r="AQ177" s="1941"/>
      <c r="AR177" s="1941"/>
      <c r="AS177" s="1941"/>
      <c r="AT177" s="1941"/>
      <c r="AU177" s="1941"/>
      <c r="AV177" s="1942"/>
    </row>
    <row r="178" spans="1:48" ht="14.25" customHeight="1">
      <c r="A178" s="669"/>
      <c r="B178" s="670"/>
      <c r="C178" s="670"/>
      <c r="D178" s="671"/>
      <c r="E178" s="221"/>
      <c r="F178" s="103" t="s">
        <v>1418</v>
      </c>
      <c r="G178" s="103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2011"/>
      <c r="AC178" s="2012"/>
      <c r="AD178" s="1925"/>
      <c r="AE178" s="1926"/>
      <c r="AF178" s="1927"/>
      <c r="AG178" s="1931"/>
      <c r="AH178" s="1932"/>
      <c r="AI178" s="1932"/>
      <c r="AJ178" s="1932"/>
      <c r="AK178" s="1932"/>
      <c r="AL178" s="1932"/>
      <c r="AM178" s="1932"/>
      <c r="AN178" s="1933"/>
      <c r="AO178" s="1931"/>
      <c r="AP178" s="1932"/>
      <c r="AQ178" s="1932"/>
      <c r="AR178" s="1932"/>
      <c r="AS178" s="1932"/>
      <c r="AT178" s="1932"/>
      <c r="AU178" s="1932"/>
      <c r="AV178" s="1933"/>
    </row>
    <row r="179" spans="1:48" ht="18.75" customHeight="1">
      <c r="A179" s="1952"/>
      <c r="B179" s="1953"/>
      <c r="C179" s="1953"/>
      <c r="D179" s="1954"/>
      <c r="E179" s="223" t="s">
        <v>849</v>
      </c>
      <c r="F179" s="101"/>
      <c r="G179" s="101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1955"/>
      <c r="AC179" s="1955"/>
      <c r="AD179" s="1956">
        <v>318</v>
      </c>
      <c r="AE179" s="1956"/>
      <c r="AF179" s="1956"/>
      <c r="AG179" s="1957">
        <f>ROUND(UnosPod!F296,0)</f>
        <v>0</v>
      </c>
      <c r="AH179" s="1958"/>
      <c r="AI179" s="1958"/>
      <c r="AJ179" s="1958"/>
      <c r="AK179" s="1958"/>
      <c r="AL179" s="1958"/>
      <c r="AM179" s="1958"/>
      <c r="AN179" s="1959"/>
      <c r="AO179" s="1957">
        <f>UnosPod!AD228</f>
        <v>0</v>
      </c>
      <c r="AP179" s="1958"/>
      <c r="AQ179" s="1958"/>
      <c r="AR179" s="1958"/>
      <c r="AS179" s="1958"/>
      <c r="AT179" s="1958"/>
      <c r="AU179" s="1958"/>
      <c r="AV179" s="1959"/>
    </row>
    <row r="180" spans="1:48" ht="18.75" customHeight="1">
      <c r="A180" s="1952"/>
      <c r="B180" s="1953"/>
      <c r="C180" s="1953"/>
      <c r="D180" s="1954"/>
      <c r="E180" s="223" t="s">
        <v>850</v>
      </c>
      <c r="F180" s="101"/>
      <c r="G180" s="101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1955"/>
      <c r="AC180" s="1955"/>
      <c r="AD180" s="1956">
        <v>319</v>
      </c>
      <c r="AE180" s="1956"/>
      <c r="AF180" s="1956"/>
      <c r="AG180" s="1957">
        <f>ROUND(UnosPod!F297,0)</f>
        <v>0</v>
      </c>
      <c r="AH180" s="1958"/>
      <c r="AI180" s="1958"/>
      <c r="AJ180" s="1958"/>
      <c r="AK180" s="1958"/>
      <c r="AL180" s="1958"/>
      <c r="AM180" s="1958"/>
      <c r="AN180" s="1959"/>
      <c r="AO180" s="1957">
        <f>UnosPod!AD229</f>
        <v>0</v>
      </c>
      <c r="AP180" s="1958"/>
      <c r="AQ180" s="1958"/>
      <c r="AR180" s="1958"/>
      <c r="AS180" s="1958"/>
      <c r="AT180" s="1958"/>
      <c r="AU180" s="1958"/>
      <c r="AV180" s="1959"/>
    </row>
    <row r="181" spans="1:48" ht="18.75" customHeight="1">
      <c r="A181" s="1991"/>
      <c r="B181" s="1992"/>
      <c r="C181" s="1992"/>
      <c r="D181" s="1993"/>
      <c r="E181" s="224" t="s">
        <v>851</v>
      </c>
      <c r="F181" s="105"/>
      <c r="G181" s="105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994"/>
      <c r="AC181" s="1994"/>
      <c r="AD181" s="1995">
        <v>320</v>
      </c>
      <c r="AE181" s="1995"/>
      <c r="AF181" s="1995"/>
      <c r="AG181" s="1957">
        <f>ROUND(UnosPod!F298,0)</f>
        <v>0</v>
      </c>
      <c r="AH181" s="1958"/>
      <c r="AI181" s="1958"/>
      <c r="AJ181" s="1958"/>
      <c r="AK181" s="1958"/>
      <c r="AL181" s="1958"/>
      <c r="AM181" s="1958"/>
      <c r="AN181" s="1959"/>
      <c r="AO181" s="1957">
        <f>UnosPod!AD230</f>
        <v>0</v>
      </c>
      <c r="AP181" s="1958"/>
      <c r="AQ181" s="1958"/>
      <c r="AR181" s="1958"/>
      <c r="AS181" s="1958"/>
      <c r="AT181" s="1958"/>
      <c r="AU181" s="1958"/>
      <c r="AV181" s="1959"/>
    </row>
    <row r="182" spans="1:48" ht="18.75" customHeight="1">
      <c r="A182" s="2000"/>
      <c r="B182" s="2001"/>
      <c r="C182" s="2001"/>
      <c r="D182" s="2002"/>
      <c r="E182" s="222" t="s">
        <v>852</v>
      </c>
      <c r="F182" s="99"/>
      <c r="G182" s="99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2003"/>
      <c r="AC182" s="2003"/>
      <c r="AD182" s="2004">
        <v>321</v>
      </c>
      <c r="AE182" s="2004"/>
      <c r="AF182" s="2004"/>
      <c r="AG182" s="2019">
        <f>SUM(AG183:AN189)</f>
        <v>0</v>
      </c>
      <c r="AH182" s="2020"/>
      <c r="AI182" s="2020"/>
      <c r="AJ182" s="2020"/>
      <c r="AK182" s="2020"/>
      <c r="AL182" s="2020"/>
      <c r="AM182" s="2020"/>
      <c r="AN182" s="2021"/>
      <c r="AO182" s="2019">
        <f>SUM(AO183:AV189)</f>
        <v>0</v>
      </c>
      <c r="AP182" s="2020"/>
      <c r="AQ182" s="2020"/>
      <c r="AR182" s="2020"/>
      <c r="AS182" s="2020"/>
      <c r="AT182" s="2020"/>
      <c r="AU182" s="2020"/>
      <c r="AV182" s="2021"/>
    </row>
    <row r="183" spans="1:48" ht="15" customHeight="1">
      <c r="A183" s="1975"/>
      <c r="B183" s="1976"/>
      <c r="C183" s="1976"/>
      <c r="D183" s="1977"/>
      <c r="E183" s="726" t="s">
        <v>1419</v>
      </c>
      <c r="F183" s="126"/>
      <c r="G183" s="126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983"/>
      <c r="AC183" s="1984"/>
      <c r="AD183" s="1912">
        <v>322</v>
      </c>
      <c r="AE183" s="1913"/>
      <c r="AF183" s="1914"/>
      <c r="AG183" s="1918">
        <f>ROUND(UnosPod!F300,0)</f>
        <v>0</v>
      </c>
      <c r="AH183" s="1919"/>
      <c r="AI183" s="1919"/>
      <c r="AJ183" s="1919"/>
      <c r="AK183" s="1919"/>
      <c r="AL183" s="1919"/>
      <c r="AM183" s="1919"/>
      <c r="AN183" s="1920"/>
      <c r="AO183" s="1918">
        <f>UnosPod!AD232</f>
        <v>0</v>
      </c>
      <c r="AP183" s="1919"/>
      <c r="AQ183" s="1919"/>
      <c r="AR183" s="1919"/>
      <c r="AS183" s="1919"/>
      <c r="AT183" s="1919"/>
      <c r="AU183" s="1919"/>
      <c r="AV183" s="1920"/>
    </row>
    <row r="184" spans="1:48" ht="15" customHeight="1">
      <c r="A184" s="669"/>
      <c r="B184" s="670"/>
      <c r="C184" s="670"/>
      <c r="D184" s="671"/>
      <c r="E184" s="221"/>
      <c r="F184" s="103" t="s">
        <v>1420</v>
      </c>
      <c r="G184" s="103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2011"/>
      <c r="AC184" s="2012"/>
      <c r="AD184" s="1925"/>
      <c r="AE184" s="1926"/>
      <c r="AF184" s="1927"/>
      <c r="AG184" s="1931"/>
      <c r="AH184" s="1932"/>
      <c r="AI184" s="1932"/>
      <c r="AJ184" s="1932"/>
      <c r="AK184" s="1932"/>
      <c r="AL184" s="1932"/>
      <c r="AM184" s="1932"/>
      <c r="AN184" s="1933"/>
      <c r="AO184" s="1931"/>
      <c r="AP184" s="1932"/>
      <c r="AQ184" s="1932"/>
      <c r="AR184" s="1932"/>
      <c r="AS184" s="1932"/>
      <c r="AT184" s="1932"/>
      <c r="AU184" s="1932"/>
      <c r="AV184" s="1933"/>
    </row>
    <row r="185" spans="1:48" ht="15" customHeight="1">
      <c r="A185" s="1991"/>
      <c r="B185" s="1992"/>
      <c r="C185" s="1992"/>
      <c r="D185" s="1993"/>
      <c r="E185" s="711" t="s">
        <v>1421</v>
      </c>
      <c r="F185" s="105"/>
      <c r="G185" s="105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2026"/>
      <c r="AC185" s="2027"/>
      <c r="AD185" s="1937">
        <v>323</v>
      </c>
      <c r="AE185" s="1938"/>
      <c r="AF185" s="1939"/>
      <c r="AG185" s="1940">
        <f>ROUND(UnosPod!F301,0)</f>
        <v>0</v>
      </c>
      <c r="AH185" s="1941"/>
      <c r="AI185" s="1941"/>
      <c r="AJ185" s="1941"/>
      <c r="AK185" s="1941"/>
      <c r="AL185" s="1941"/>
      <c r="AM185" s="1941"/>
      <c r="AN185" s="1942"/>
      <c r="AO185" s="1940">
        <f>UnosPod!AD233</f>
        <v>0</v>
      </c>
      <c r="AP185" s="1941"/>
      <c r="AQ185" s="1941"/>
      <c r="AR185" s="1941"/>
      <c r="AS185" s="1941"/>
      <c r="AT185" s="1941"/>
      <c r="AU185" s="1941"/>
      <c r="AV185" s="1942"/>
    </row>
    <row r="186" spans="1:48" ht="15" customHeight="1">
      <c r="A186" s="669"/>
      <c r="B186" s="670"/>
      <c r="C186" s="670"/>
      <c r="D186" s="671"/>
      <c r="E186" s="221"/>
      <c r="F186" s="103" t="s">
        <v>1418</v>
      </c>
      <c r="G186" s="103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2011"/>
      <c r="AC186" s="2012"/>
      <c r="AD186" s="1925"/>
      <c r="AE186" s="1926"/>
      <c r="AF186" s="1927"/>
      <c r="AG186" s="1931"/>
      <c r="AH186" s="1932"/>
      <c r="AI186" s="1932"/>
      <c r="AJ186" s="1932"/>
      <c r="AK186" s="1932"/>
      <c r="AL186" s="1932"/>
      <c r="AM186" s="1932"/>
      <c r="AN186" s="1933"/>
      <c r="AO186" s="1931"/>
      <c r="AP186" s="1932"/>
      <c r="AQ186" s="1932"/>
      <c r="AR186" s="1932"/>
      <c r="AS186" s="1932"/>
      <c r="AT186" s="1932"/>
      <c r="AU186" s="1932"/>
      <c r="AV186" s="1933"/>
    </row>
    <row r="187" spans="1:48" ht="18.75" customHeight="1">
      <c r="A187" s="1952"/>
      <c r="B187" s="1953"/>
      <c r="C187" s="1953"/>
      <c r="D187" s="1954"/>
      <c r="E187" s="223" t="s">
        <v>853</v>
      </c>
      <c r="F187" s="101"/>
      <c r="G187" s="101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1955"/>
      <c r="AC187" s="1955"/>
      <c r="AD187" s="1956">
        <v>324</v>
      </c>
      <c r="AE187" s="1956"/>
      <c r="AF187" s="1956"/>
      <c r="AG187" s="1957">
        <f>ROUND(UnosPod!F302,0)</f>
        <v>0</v>
      </c>
      <c r="AH187" s="1958"/>
      <c r="AI187" s="1958"/>
      <c r="AJ187" s="1958"/>
      <c r="AK187" s="1958"/>
      <c r="AL187" s="1958"/>
      <c r="AM187" s="1958"/>
      <c r="AN187" s="1959"/>
      <c r="AO187" s="1957">
        <f>UnosPod!AD234</f>
        <v>0</v>
      </c>
      <c r="AP187" s="1958"/>
      <c r="AQ187" s="1958"/>
      <c r="AR187" s="1958"/>
      <c r="AS187" s="1958"/>
      <c r="AT187" s="1958"/>
      <c r="AU187" s="1958"/>
      <c r="AV187" s="1959"/>
    </row>
    <row r="188" spans="1:48" ht="18.75" customHeight="1">
      <c r="A188" s="1952"/>
      <c r="B188" s="1953"/>
      <c r="C188" s="1953"/>
      <c r="D188" s="1954"/>
      <c r="E188" s="223" t="s">
        <v>854</v>
      </c>
      <c r="F188" s="101"/>
      <c r="G188" s="101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1955"/>
      <c r="AC188" s="1955"/>
      <c r="AD188" s="1956">
        <v>325</v>
      </c>
      <c r="AE188" s="1956"/>
      <c r="AF188" s="1956"/>
      <c r="AG188" s="1957">
        <f>ROUND(UnosPod!F303,0)</f>
        <v>0</v>
      </c>
      <c r="AH188" s="1958"/>
      <c r="AI188" s="1958"/>
      <c r="AJ188" s="1958"/>
      <c r="AK188" s="1958"/>
      <c r="AL188" s="1958"/>
      <c r="AM188" s="1958"/>
      <c r="AN188" s="1959"/>
      <c r="AO188" s="1957">
        <f>UnosPod!AD235</f>
        <v>0</v>
      </c>
      <c r="AP188" s="1958"/>
      <c r="AQ188" s="1958"/>
      <c r="AR188" s="1958"/>
      <c r="AS188" s="1958"/>
      <c r="AT188" s="1958"/>
      <c r="AU188" s="1958"/>
      <c r="AV188" s="1959"/>
    </row>
    <row r="189" spans="1:48" ht="18.75" customHeight="1">
      <c r="A189" s="1991"/>
      <c r="B189" s="1992"/>
      <c r="C189" s="1992"/>
      <c r="D189" s="1993"/>
      <c r="E189" s="224" t="s">
        <v>855</v>
      </c>
      <c r="F189" s="105"/>
      <c r="G189" s="105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994"/>
      <c r="AC189" s="1994"/>
      <c r="AD189" s="1995">
        <v>326</v>
      </c>
      <c r="AE189" s="1995"/>
      <c r="AF189" s="1995"/>
      <c r="AG189" s="1957">
        <f>ROUND(UnosPod!F304,0)</f>
        <v>0</v>
      </c>
      <c r="AH189" s="1958"/>
      <c r="AI189" s="1958"/>
      <c r="AJ189" s="1958"/>
      <c r="AK189" s="1958"/>
      <c r="AL189" s="1958"/>
      <c r="AM189" s="1958"/>
      <c r="AN189" s="1959"/>
      <c r="AO189" s="1957">
        <f>UnosPod!AD236</f>
        <v>0</v>
      </c>
      <c r="AP189" s="1958"/>
      <c r="AQ189" s="1958"/>
      <c r="AR189" s="1958"/>
      <c r="AS189" s="1958"/>
      <c r="AT189" s="1958"/>
      <c r="AU189" s="1958"/>
      <c r="AV189" s="1959"/>
    </row>
    <row r="190" spans="1:48" s="89" customFormat="1" ht="18.75" customHeight="1">
      <c r="A190" s="2022"/>
      <c r="B190" s="2023"/>
      <c r="C190" s="2023"/>
      <c r="D190" s="2024"/>
      <c r="E190" s="222" t="s">
        <v>1385</v>
      </c>
      <c r="F190" s="102"/>
      <c r="G190" s="102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2003"/>
      <c r="AC190" s="2003"/>
      <c r="AD190" s="2004">
        <v>327</v>
      </c>
      <c r="AE190" s="2004"/>
      <c r="AF190" s="2004"/>
      <c r="AG190" s="2019">
        <f>IF(AG173-AG182&lt;0,0,AG173-AG182)</f>
        <v>0</v>
      </c>
      <c r="AH190" s="2020"/>
      <c r="AI190" s="2020"/>
      <c r="AJ190" s="2020"/>
      <c r="AK190" s="2020"/>
      <c r="AL190" s="2020"/>
      <c r="AM190" s="2020"/>
      <c r="AN190" s="2021"/>
      <c r="AO190" s="2019">
        <f>IF(AO173-AO182&lt;0,0,AO173-AO182)</f>
        <v>0</v>
      </c>
      <c r="AP190" s="2020"/>
      <c r="AQ190" s="2020"/>
      <c r="AR190" s="2020"/>
      <c r="AS190" s="2020"/>
      <c r="AT190" s="2020"/>
      <c r="AU190" s="2020"/>
      <c r="AV190" s="2021"/>
    </row>
    <row r="191" spans="1:48" s="89" customFormat="1" ht="18.75" customHeight="1">
      <c r="A191" s="2022"/>
      <c r="B191" s="2023"/>
      <c r="C191" s="2023"/>
      <c r="D191" s="2024"/>
      <c r="E191" s="222" t="s">
        <v>1465</v>
      </c>
      <c r="F191" s="102"/>
      <c r="G191" s="102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2003"/>
      <c r="AC191" s="2003"/>
      <c r="AD191" s="2004">
        <v>328</v>
      </c>
      <c r="AE191" s="2004"/>
      <c r="AF191" s="2004"/>
      <c r="AG191" s="2019">
        <f>IF(AG182-AG173&lt;0,0,AG182-AG173)</f>
        <v>0</v>
      </c>
      <c r="AH191" s="2020"/>
      <c r="AI191" s="2020"/>
      <c r="AJ191" s="2020"/>
      <c r="AK191" s="2020"/>
      <c r="AL191" s="2020"/>
      <c r="AM191" s="2020"/>
      <c r="AN191" s="2021"/>
      <c r="AO191" s="2019">
        <f>IF(AO182-AO173&lt;0,0,AO182-AO173)</f>
        <v>0</v>
      </c>
      <c r="AP191" s="2020"/>
      <c r="AQ191" s="2020"/>
      <c r="AR191" s="2020"/>
      <c r="AS191" s="2020"/>
      <c r="AT191" s="2020"/>
      <c r="AU191" s="2020"/>
      <c r="AV191" s="2021"/>
    </row>
    <row r="192" spans="1:48" ht="18.75" customHeight="1">
      <c r="A192" s="2000"/>
      <c r="B192" s="2001"/>
      <c r="C192" s="2001"/>
      <c r="D192" s="2002"/>
      <c r="E192" s="727" t="s">
        <v>856</v>
      </c>
      <c r="F192" s="99"/>
      <c r="G192" s="99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2003"/>
      <c r="AC192" s="2003"/>
      <c r="AD192" s="2004">
        <v>329</v>
      </c>
      <c r="AE192" s="2004"/>
      <c r="AF192" s="2004"/>
      <c r="AG192" s="2025"/>
      <c r="AH192" s="2005"/>
      <c r="AI192" s="2005"/>
      <c r="AJ192" s="2005"/>
      <c r="AK192" s="2005"/>
      <c r="AL192" s="2005"/>
      <c r="AM192" s="2005"/>
      <c r="AN192" s="2006"/>
      <c r="AO192" s="2025">
        <f>UnosPod!AD239</f>
        <v>0</v>
      </c>
      <c r="AP192" s="2005"/>
      <c r="AQ192" s="2005"/>
      <c r="AR192" s="2005"/>
      <c r="AS192" s="2005"/>
      <c r="AT192" s="2005"/>
      <c r="AU192" s="2005"/>
      <c r="AV192" s="2006"/>
    </row>
    <row r="193" spans="1:48" ht="18.75" customHeight="1">
      <c r="A193" s="2000"/>
      <c r="B193" s="2001"/>
      <c r="C193" s="2001"/>
      <c r="D193" s="2002"/>
      <c r="E193" s="727" t="s">
        <v>1386</v>
      </c>
      <c r="F193" s="99"/>
      <c r="G193" s="99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2003"/>
      <c r="AC193" s="2003"/>
      <c r="AD193" s="2004">
        <v>330</v>
      </c>
      <c r="AE193" s="2004"/>
      <c r="AF193" s="2004"/>
      <c r="AG193" s="2019">
        <f>IF(AG190-AG191-AG192&lt;0,0,AG190-AG191-AG192)</f>
        <v>0</v>
      </c>
      <c r="AH193" s="2020"/>
      <c r="AI193" s="2020"/>
      <c r="AJ193" s="2020"/>
      <c r="AK193" s="2020"/>
      <c r="AL193" s="2020"/>
      <c r="AM193" s="2020"/>
      <c r="AN193" s="2021"/>
      <c r="AO193" s="2019">
        <f>IF(AO190-AO191-AO192&lt;0,0,AO190-AO191-AO192)</f>
        <v>0</v>
      </c>
      <c r="AP193" s="2020"/>
      <c r="AQ193" s="2020"/>
      <c r="AR193" s="2020"/>
      <c r="AS193" s="2020"/>
      <c r="AT193" s="2020"/>
      <c r="AU193" s="2020"/>
      <c r="AV193" s="2021"/>
    </row>
    <row r="194" spans="1:48" ht="18.75" customHeight="1">
      <c r="A194" s="2000"/>
      <c r="B194" s="2001"/>
      <c r="C194" s="2001"/>
      <c r="D194" s="2002"/>
      <c r="E194" s="727" t="s">
        <v>1387</v>
      </c>
      <c r="F194" s="99"/>
      <c r="G194" s="99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2003"/>
      <c r="AC194" s="2003"/>
      <c r="AD194" s="2004">
        <v>331</v>
      </c>
      <c r="AE194" s="2004"/>
      <c r="AF194" s="2004"/>
      <c r="AG194" s="2019">
        <f>IF(AG191-AG190-AG192&lt;0,0,AG191-AG190-AG192)</f>
        <v>0</v>
      </c>
      <c r="AH194" s="2020"/>
      <c r="AI194" s="2020"/>
      <c r="AJ194" s="2020"/>
      <c r="AK194" s="2020"/>
      <c r="AL194" s="2020"/>
      <c r="AM194" s="2020"/>
      <c r="AN194" s="2021"/>
      <c r="AO194" s="2019">
        <f>IF(AO191-AO190-AO192&lt;0,0,AO191-AO190-AO192)</f>
        <v>0</v>
      </c>
      <c r="AP194" s="2020"/>
      <c r="AQ194" s="2020"/>
      <c r="AR194" s="2020"/>
      <c r="AS194" s="2020"/>
      <c r="AT194" s="2020"/>
      <c r="AU194" s="2020"/>
      <c r="AV194" s="2021"/>
    </row>
    <row r="195" spans="1:48" ht="18.75" customHeight="1">
      <c r="A195" s="2007"/>
      <c r="B195" s="2007"/>
      <c r="C195" s="2007"/>
      <c r="D195" s="2007"/>
      <c r="E195" s="225"/>
      <c r="F195" s="110"/>
      <c r="G195" s="110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2008"/>
      <c r="AC195" s="2008"/>
      <c r="AD195" s="2009"/>
      <c r="AE195" s="2009"/>
      <c r="AF195" s="2009"/>
      <c r="AG195" s="2010"/>
      <c r="AH195" s="2010"/>
      <c r="AI195" s="2010"/>
      <c r="AJ195" s="2010"/>
      <c r="AK195" s="2010"/>
      <c r="AL195" s="2010"/>
      <c r="AM195" s="2010"/>
      <c r="AN195" s="2010"/>
      <c r="AO195" s="2010"/>
      <c r="AP195" s="2010"/>
      <c r="AQ195" s="2010"/>
      <c r="AR195" s="2010"/>
      <c r="AS195" s="2010"/>
      <c r="AT195" s="2010"/>
      <c r="AU195" s="2010"/>
      <c r="AV195" s="2010"/>
    </row>
    <row r="196" spans="1:48" ht="15" customHeight="1">
      <c r="A196" s="1975"/>
      <c r="B196" s="1976"/>
      <c r="C196" s="1976"/>
      <c r="D196" s="1977"/>
      <c r="E196" s="726" t="s">
        <v>1422</v>
      </c>
      <c r="F196" s="126"/>
      <c r="G196" s="126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983"/>
      <c r="AC196" s="1984"/>
      <c r="AD196" s="1912">
        <v>332</v>
      </c>
      <c r="AE196" s="1913"/>
      <c r="AF196" s="1914"/>
      <c r="AG196" s="2013" t="e">
        <f>IF(AG166-AG167+AG193-AG194&lt;0,0,AG166-AG167+AG193-AG194)</f>
        <v>#REF!</v>
      </c>
      <c r="AH196" s="2014"/>
      <c r="AI196" s="2014"/>
      <c r="AJ196" s="2014"/>
      <c r="AK196" s="2014"/>
      <c r="AL196" s="2014"/>
      <c r="AM196" s="2014"/>
      <c r="AN196" s="2015"/>
      <c r="AO196" s="2013">
        <f>IF(AO166-AO167+AO193-AO194&lt;0,0,AO166-AO167+AO193-AO194)</f>
        <v>0</v>
      </c>
      <c r="AP196" s="2014"/>
      <c r="AQ196" s="2014"/>
      <c r="AR196" s="2014"/>
      <c r="AS196" s="2014"/>
      <c r="AT196" s="2014"/>
      <c r="AU196" s="2014"/>
      <c r="AV196" s="2015"/>
    </row>
    <row r="197" spans="1:48" ht="15" customHeight="1">
      <c r="A197" s="669"/>
      <c r="B197" s="670"/>
      <c r="C197" s="670"/>
      <c r="D197" s="671"/>
      <c r="E197" s="221"/>
      <c r="F197" s="103" t="s">
        <v>1423</v>
      </c>
      <c r="G197" s="103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2011"/>
      <c r="AC197" s="2012"/>
      <c r="AD197" s="1925"/>
      <c r="AE197" s="1926"/>
      <c r="AF197" s="1927"/>
      <c r="AG197" s="2016"/>
      <c r="AH197" s="2017"/>
      <c r="AI197" s="2017"/>
      <c r="AJ197" s="2017"/>
      <c r="AK197" s="2017"/>
      <c r="AL197" s="2017"/>
      <c r="AM197" s="2017"/>
      <c r="AN197" s="2018"/>
      <c r="AO197" s="2016"/>
      <c r="AP197" s="2017"/>
      <c r="AQ197" s="2017"/>
      <c r="AR197" s="2017"/>
      <c r="AS197" s="2017"/>
      <c r="AT197" s="2017"/>
      <c r="AU197" s="2017"/>
      <c r="AV197" s="2018"/>
    </row>
    <row r="198" spans="1:48" ht="18.75" customHeight="1">
      <c r="A198" s="1960"/>
      <c r="B198" s="1961"/>
      <c r="C198" s="1961"/>
      <c r="D198" s="1962"/>
      <c r="E198" s="728" t="s">
        <v>1388</v>
      </c>
      <c r="F198" s="96"/>
      <c r="G198" s="96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963"/>
      <c r="AC198" s="1963"/>
      <c r="AD198" s="1964">
        <v>333</v>
      </c>
      <c r="AE198" s="1964"/>
      <c r="AF198" s="1964"/>
      <c r="AG198" s="1998" t="e">
        <f>IF(AG167-AG166+AG194-AG193&lt;0,0,AG167-AG166+AG194-AG193)</f>
        <v>#REF!</v>
      </c>
      <c r="AH198" s="1998"/>
      <c r="AI198" s="1998"/>
      <c r="AJ198" s="1998"/>
      <c r="AK198" s="1998"/>
      <c r="AL198" s="1998"/>
      <c r="AM198" s="1998"/>
      <c r="AN198" s="1999"/>
      <c r="AO198" s="1998">
        <f>IF(AO167-AO166+AO194-AO193&lt;0,0,AO167-AO166+AO194-AO193)</f>
        <v>75401</v>
      </c>
      <c r="AP198" s="1998"/>
      <c r="AQ198" s="1998"/>
      <c r="AR198" s="1998"/>
      <c r="AS198" s="1998"/>
      <c r="AT198" s="1998"/>
      <c r="AU198" s="1998"/>
      <c r="AV198" s="1999"/>
    </row>
    <row r="199" spans="1:48" ht="18.75" customHeight="1">
      <c r="A199" s="82"/>
      <c r="B199" s="82"/>
      <c r="C199" s="82"/>
      <c r="D199" s="82"/>
      <c r="E199" s="82"/>
      <c r="F199" s="82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0"/>
      <c r="AC199" s="80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</row>
    <row r="200" spans="1:48" ht="18.75" customHeight="1">
      <c r="A200" s="2000"/>
      <c r="B200" s="2001"/>
      <c r="C200" s="2001"/>
      <c r="D200" s="2002"/>
      <c r="E200" s="727" t="s">
        <v>857</v>
      </c>
      <c r="F200" s="99"/>
      <c r="G200" s="99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2003"/>
      <c r="AC200" s="2003"/>
      <c r="AD200" s="2004">
        <v>334</v>
      </c>
      <c r="AE200" s="2004"/>
      <c r="AF200" s="2004"/>
      <c r="AG200" s="2005" t="e">
        <f>AG166-AG167</f>
        <v>#REF!</v>
      </c>
      <c r="AH200" s="2005"/>
      <c r="AI200" s="2005"/>
      <c r="AJ200" s="2005"/>
      <c r="AK200" s="2005"/>
      <c r="AL200" s="2005"/>
      <c r="AM200" s="2005"/>
      <c r="AN200" s="2006"/>
      <c r="AO200" s="2005">
        <f>AO166-AO167</f>
        <v>-75401</v>
      </c>
      <c r="AP200" s="2005"/>
      <c r="AQ200" s="2005"/>
      <c r="AR200" s="2005"/>
      <c r="AS200" s="2005"/>
      <c r="AT200" s="2005"/>
      <c r="AU200" s="2005"/>
      <c r="AV200" s="2006"/>
    </row>
    <row r="201" spans="1:48" ht="18.75" customHeight="1">
      <c r="A201" s="1968"/>
      <c r="B201" s="1969"/>
      <c r="C201" s="1969"/>
      <c r="D201" s="1970"/>
      <c r="E201" s="103" t="s">
        <v>858</v>
      </c>
      <c r="F201" s="103"/>
      <c r="G201" s="103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944"/>
      <c r="AC201" s="1944"/>
      <c r="AD201" s="1971">
        <v>335</v>
      </c>
      <c r="AE201" s="1971"/>
      <c r="AF201" s="1971"/>
      <c r="AG201" s="1989" t="e">
        <f>AG200-AG202</f>
        <v>#REF!</v>
      </c>
      <c r="AH201" s="1989"/>
      <c r="AI201" s="1989"/>
      <c r="AJ201" s="1989"/>
      <c r="AK201" s="1989"/>
      <c r="AL201" s="1989"/>
      <c r="AM201" s="1989"/>
      <c r="AN201" s="1990"/>
      <c r="AO201" s="1989">
        <f>AO200-AO202</f>
        <v>-75401</v>
      </c>
      <c r="AP201" s="1989"/>
      <c r="AQ201" s="1989"/>
      <c r="AR201" s="1989"/>
      <c r="AS201" s="1989"/>
      <c r="AT201" s="1989"/>
      <c r="AU201" s="1989"/>
      <c r="AV201" s="1990"/>
    </row>
    <row r="202" spans="1:48" ht="18.75" customHeight="1">
      <c r="A202" s="1991"/>
      <c r="B202" s="1992"/>
      <c r="C202" s="1992"/>
      <c r="D202" s="1993"/>
      <c r="E202" s="105" t="s">
        <v>859</v>
      </c>
      <c r="F202" s="105"/>
      <c r="G202" s="105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994"/>
      <c r="AC202" s="1994"/>
      <c r="AD202" s="1995">
        <v>336</v>
      </c>
      <c r="AE202" s="1995"/>
      <c r="AF202" s="1995"/>
      <c r="AG202" s="1996" t="e">
        <f>ROUND(AG200*(100-UnosPod!F305)/100,0)</f>
        <v>#REF!</v>
      </c>
      <c r="AH202" s="1996"/>
      <c r="AI202" s="1996"/>
      <c r="AJ202" s="1996"/>
      <c r="AK202" s="1996"/>
      <c r="AL202" s="1996"/>
      <c r="AM202" s="1996"/>
      <c r="AN202" s="1997"/>
      <c r="AO202" s="1996">
        <f>UnosPod!AD246</f>
        <v>0</v>
      </c>
      <c r="AP202" s="1996"/>
      <c r="AQ202" s="1996"/>
      <c r="AR202" s="1996"/>
      <c r="AS202" s="1996"/>
      <c r="AT202" s="1996"/>
      <c r="AU202" s="1996"/>
      <c r="AV202" s="1997"/>
    </row>
    <row r="203" spans="1:48" ht="15" customHeight="1">
      <c r="A203" s="1975"/>
      <c r="B203" s="1976"/>
      <c r="C203" s="1976"/>
      <c r="D203" s="1977"/>
      <c r="E203" s="726" t="s">
        <v>1424</v>
      </c>
      <c r="F203" s="126"/>
      <c r="G203" s="126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983"/>
      <c r="AC203" s="1984"/>
      <c r="AD203" s="1912">
        <v>337</v>
      </c>
      <c r="AE203" s="1913"/>
      <c r="AF203" s="1914"/>
      <c r="AG203" s="1918" t="e">
        <f>AG196-AG198</f>
        <v>#REF!</v>
      </c>
      <c r="AH203" s="1919"/>
      <c r="AI203" s="1919"/>
      <c r="AJ203" s="1919"/>
      <c r="AK203" s="1919"/>
      <c r="AL203" s="1919"/>
      <c r="AM203" s="1919"/>
      <c r="AN203" s="1920"/>
      <c r="AO203" s="1918">
        <f>AO196-AO198</f>
        <v>-75401</v>
      </c>
      <c r="AP203" s="1919"/>
      <c r="AQ203" s="1919"/>
      <c r="AR203" s="1919"/>
      <c r="AS203" s="1919"/>
      <c r="AT203" s="1919"/>
      <c r="AU203" s="1919"/>
      <c r="AV203" s="1920"/>
    </row>
    <row r="204" spans="1:48" ht="15" customHeight="1">
      <c r="A204" s="233"/>
      <c r="B204" s="113"/>
      <c r="C204" s="113"/>
      <c r="D204" s="234"/>
      <c r="E204" s="729"/>
      <c r="F204" s="128" t="s">
        <v>1425</v>
      </c>
      <c r="G204" s="128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985"/>
      <c r="AC204" s="1986"/>
      <c r="AD204" s="1915"/>
      <c r="AE204" s="1987"/>
      <c r="AF204" s="1917"/>
      <c r="AG204" s="1921"/>
      <c r="AH204" s="1988"/>
      <c r="AI204" s="1988"/>
      <c r="AJ204" s="1988"/>
      <c r="AK204" s="1988"/>
      <c r="AL204" s="1988"/>
      <c r="AM204" s="1988"/>
      <c r="AN204" s="1923"/>
      <c r="AO204" s="1921"/>
      <c r="AP204" s="1988"/>
      <c r="AQ204" s="1988"/>
      <c r="AR204" s="1988"/>
      <c r="AS204" s="1988"/>
      <c r="AT204" s="1988"/>
      <c r="AU204" s="1988"/>
      <c r="AV204" s="1923"/>
    </row>
    <row r="205" spans="1:48" ht="18.75" customHeight="1">
      <c r="A205" s="1978"/>
      <c r="B205" s="1979"/>
      <c r="C205" s="1979"/>
      <c r="D205" s="1980"/>
      <c r="E205" s="100" t="s">
        <v>858</v>
      </c>
      <c r="F205" s="100"/>
      <c r="G205" s="100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981"/>
      <c r="AC205" s="1981"/>
      <c r="AD205" s="1982">
        <v>338</v>
      </c>
      <c r="AE205" s="1982"/>
      <c r="AF205" s="1982"/>
      <c r="AG205" s="1973" t="e">
        <f>AG203-AG206</f>
        <v>#REF!</v>
      </c>
      <c r="AH205" s="1973"/>
      <c r="AI205" s="1973"/>
      <c r="AJ205" s="1973"/>
      <c r="AK205" s="1973"/>
      <c r="AL205" s="1973"/>
      <c r="AM205" s="1973"/>
      <c r="AN205" s="1974"/>
      <c r="AO205" s="1973">
        <f>AO203-AO206</f>
        <v>-75401</v>
      </c>
      <c r="AP205" s="1973"/>
      <c r="AQ205" s="1973"/>
      <c r="AR205" s="1973"/>
      <c r="AS205" s="1973"/>
      <c r="AT205" s="1973"/>
      <c r="AU205" s="1973"/>
      <c r="AV205" s="1974"/>
    </row>
    <row r="206" spans="1:48" ht="18.75" customHeight="1">
      <c r="A206" s="1960"/>
      <c r="B206" s="1961"/>
      <c r="C206" s="1961"/>
      <c r="D206" s="1962"/>
      <c r="E206" s="96" t="s">
        <v>859</v>
      </c>
      <c r="F206" s="96"/>
      <c r="G206" s="96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963"/>
      <c r="AC206" s="1963"/>
      <c r="AD206" s="1964">
        <v>339</v>
      </c>
      <c r="AE206" s="1964"/>
      <c r="AF206" s="1964"/>
      <c r="AG206" s="1966" t="e">
        <f>AG203*(100-UnosPod!F305)/100</f>
        <v>#REF!</v>
      </c>
      <c r="AH206" s="1966"/>
      <c r="AI206" s="1966"/>
      <c r="AJ206" s="1966"/>
      <c r="AK206" s="1966"/>
      <c r="AL206" s="1966"/>
      <c r="AM206" s="1966"/>
      <c r="AN206" s="1967"/>
      <c r="AO206" s="1966">
        <f>UnosPod!AD249</f>
        <v>0</v>
      </c>
      <c r="AP206" s="1966"/>
      <c r="AQ206" s="1966"/>
      <c r="AR206" s="1966"/>
      <c r="AS206" s="1966"/>
      <c r="AT206" s="1966"/>
      <c r="AU206" s="1966"/>
      <c r="AV206" s="1967"/>
    </row>
    <row r="207" spans="1:48" ht="18.75" customHeight="1">
      <c r="A207" s="1968"/>
      <c r="B207" s="1969"/>
      <c r="C207" s="1969"/>
      <c r="D207" s="1970"/>
      <c r="E207" s="221" t="s">
        <v>860</v>
      </c>
      <c r="F207" s="103"/>
      <c r="G207" s="103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944"/>
      <c r="AC207" s="1944"/>
      <c r="AD207" s="1971">
        <v>340</v>
      </c>
      <c r="AE207" s="1971"/>
      <c r="AF207" s="1971"/>
      <c r="AG207" s="1972">
        <f>UnosPod!F308</f>
        <v>0</v>
      </c>
      <c r="AH207" s="1973"/>
      <c r="AI207" s="1973"/>
      <c r="AJ207" s="1973"/>
      <c r="AK207" s="1973"/>
      <c r="AL207" s="1973"/>
      <c r="AM207" s="1973"/>
      <c r="AN207" s="1974"/>
      <c r="AO207" s="1973">
        <f>UnosPod!AD250</f>
        <v>0</v>
      </c>
      <c r="AP207" s="1973"/>
      <c r="AQ207" s="1973"/>
      <c r="AR207" s="1973"/>
      <c r="AS207" s="1973"/>
      <c r="AT207" s="1973"/>
      <c r="AU207" s="1973"/>
      <c r="AV207" s="1974"/>
    </row>
    <row r="208" spans="1:48" ht="18.75" customHeight="1">
      <c r="A208" s="1952"/>
      <c r="B208" s="1953"/>
      <c r="C208" s="1953"/>
      <c r="D208" s="1954"/>
      <c r="E208" s="101" t="s">
        <v>861</v>
      </c>
      <c r="F208" s="101"/>
      <c r="G208" s="101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1955"/>
      <c r="AC208" s="1955"/>
      <c r="AD208" s="1956">
        <v>341</v>
      </c>
      <c r="AE208" s="1956"/>
      <c r="AF208" s="1956"/>
      <c r="AG208" s="1957">
        <f>UnosPod!F309</f>
        <v>0</v>
      </c>
      <c r="AH208" s="1958"/>
      <c r="AI208" s="1958"/>
      <c r="AJ208" s="1958"/>
      <c r="AK208" s="1958"/>
      <c r="AL208" s="1958"/>
      <c r="AM208" s="1958"/>
      <c r="AN208" s="1959"/>
      <c r="AO208" s="1958">
        <f>UnosPod!AD251</f>
        <v>0</v>
      </c>
      <c r="AP208" s="1958"/>
      <c r="AQ208" s="1958"/>
      <c r="AR208" s="1958"/>
      <c r="AS208" s="1958"/>
      <c r="AT208" s="1958"/>
      <c r="AU208" s="1958"/>
      <c r="AV208" s="1959"/>
    </row>
    <row r="209" spans="1:48" ht="18.75" customHeight="1">
      <c r="A209" s="1960"/>
      <c r="B209" s="1961"/>
      <c r="C209" s="1961"/>
      <c r="D209" s="1962"/>
      <c r="E209" s="96" t="s">
        <v>862</v>
      </c>
      <c r="F209" s="96"/>
      <c r="G209" s="96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963"/>
      <c r="AC209" s="1963"/>
      <c r="AD209" s="1964">
        <v>342</v>
      </c>
      <c r="AE209" s="1964"/>
      <c r="AF209" s="1964"/>
      <c r="AG209" s="1965">
        <f>UnosPod!F310</f>
        <v>0</v>
      </c>
      <c r="AH209" s="1966"/>
      <c r="AI209" s="1966"/>
      <c r="AJ209" s="1966"/>
      <c r="AK209" s="1966"/>
      <c r="AL209" s="1966"/>
      <c r="AM209" s="1966"/>
      <c r="AN209" s="1967"/>
      <c r="AO209" s="1966">
        <f>UnosPod!AD252</f>
        <v>0</v>
      </c>
      <c r="AP209" s="1966"/>
      <c r="AQ209" s="1966"/>
      <c r="AR209" s="1966"/>
      <c r="AS209" s="1966"/>
      <c r="AT209" s="1966"/>
      <c r="AU209" s="1966"/>
      <c r="AV209" s="1967"/>
    </row>
    <row r="210" spans="1:48" ht="15.75" customHeight="1"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</row>
    <row r="211" spans="1:48" ht="16.5" customHeight="1">
      <c r="A211" s="1978"/>
      <c r="B211" s="1979"/>
      <c r="C211" s="1979"/>
      <c r="D211" s="1980"/>
      <c r="E211" s="730" t="s">
        <v>1426</v>
      </c>
      <c r="F211" s="100"/>
      <c r="G211" s="100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981"/>
      <c r="AC211" s="1981"/>
      <c r="AD211" s="1982"/>
      <c r="AE211" s="1982"/>
      <c r="AF211" s="1982"/>
      <c r="AG211" s="1973"/>
      <c r="AH211" s="1973"/>
      <c r="AI211" s="1973"/>
      <c r="AJ211" s="1973"/>
      <c r="AK211" s="1973"/>
      <c r="AL211" s="1973"/>
      <c r="AM211" s="1973"/>
      <c r="AN211" s="1974"/>
      <c r="AO211" s="1973"/>
      <c r="AP211" s="1973"/>
      <c r="AQ211" s="1973"/>
      <c r="AR211" s="1973"/>
      <c r="AS211" s="1973"/>
      <c r="AT211" s="1973"/>
      <c r="AU211" s="1973"/>
      <c r="AV211" s="1974"/>
    </row>
    <row r="212" spans="1:48" ht="16.5" customHeight="1">
      <c r="A212" s="1952"/>
      <c r="B212" s="1953"/>
      <c r="C212" s="1953"/>
      <c r="D212" s="1954"/>
      <c r="E212" s="101" t="s">
        <v>1427</v>
      </c>
      <c r="F212" s="101"/>
      <c r="G212" s="101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1955"/>
      <c r="AC212" s="1955"/>
      <c r="AD212" s="1956">
        <v>343</v>
      </c>
      <c r="AE212" s="1956"/>
      <c r="AF212" s="1956"/>
      <c r="AG212" s="1958">
        <f>UnosPod!F312</f>
        <v>5</v>
      </c>
      <c r="AH212" s="1958"/>
      <c r="AI212" s="1958"/>
      <c r="AJ212" s="1958"/>
      <c r="AK212" s="1958"/>
      <c r="AL212" s="1958"/>
      <c r="AM212" s="1958"/>
      <c r="AN212" s="1959"/>
      <c r="AO212" s="1958">
        <f>UnosPod!AD253</f>
        <v>0</v>
      </c>
      <c r="AP212" s="1958"/>
      <c r="AQ212" s="1958"/>
      <c r="AR212" s="1958"/>
      <c r="AS212" s="1958"/>
      <c r="AT212" s="1958"/>
      <c r="AU212" s="1958"/>
      <c r="AV212" s="1959"/>
    </row>
    <row r="213" spans="1:48" ht="16.5" customHeight="1">
      <c r="A213" s="1960"/>
      <c r="B213" s="1961"/>
      <c r="C213" s="1961"/>
      <c r="D213" s="1962"/>
      <c r="E213" s="96" t="s">
        <v>1428</v>
      </c>
      <c r="F213" s="96"/>
      <c r="G213" s="96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963"/>
      <c r="AC213" s="1963"/>
      <c r="AD213" s="1964">
        <v>344</v>
      </c>
      <c r="AE213" s="1964"/>
      <c r="AF213" s="1964"/>
      <c r="AG213" s="1965">
        <f>UnosPod!F313</f>
        <v>5</v>
      </c>
      <c r="AH213" s="1966"/>
      <c r="AI213" s="1966"/>
      <c r="AJ213" s="1966"/>
      <c r="AK213" s="1966"/>
      <c r="AL213" s="1966"/>
      <c r="AM213" s="1966"/>
      <c r="AN213" s="1967"/>
      <c r="AO213" s="1966">
        <f>UnosPod!AD254</f>
        <v>0</v>
      </c>
      <c r="AP213" s="1966"/>
      <c r="AQ213" s="1966"/>
      <c r="AR213" s="1966"/>
      <c r="AS213" s="1966"/>
      <c r="AT213" s="1966"/>
      <c r="AU213" s="1966"/>
      <c r="AV213" s="1967"/>
    </row>
    <row r="214" spans="1:48" ht="15.75" customHeight="1"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</row>
    <row r="215" spans="1:48" ht="15.75" customHeight="1"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</row>
    <row r="216" spans="1:48" ht="15.75" customHeight="1"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</row>
    <row r="217" spans="1:48" s="82" customFormat="1">
      <c r="A217" s="1947" t="s">
        <v>166</v>
      </c>
      <c r="B217" s="1947"/>
      <c r="C217" s="110" t="str">
        <f>Sjedište</f>
        <v>Sarajevo</v>
      </c>
      <c r="D217" s="110"/>
      <c r="E217" s="110"/>
      <c r="F217" s="110"/>
      <c r="G217" s="110"/>
      <c r="H217" s="110"/>
      <c r="I217" s="110"/>
      <c r="N217" s="84" t="s">
        <v>106</v>
      </c>
      <c r="AM217" s="1945" t="s">
        <v>97</v>
      </c>
      <c r="AN217" s="1945"/>
      <c r="AO217" s="1945"/>
      <c r="AP217" s="1945"/>
      <c r="AQ217" s="1945"/>
      <c r="AR217" s="1945"/>
      <c r="AS217" s="1945"/>
      <c r="AT217" s="1945"/>
      <c r="AU217" s="1945"/>
      <c r="AV217" s="1945"/>
    </row>
    <row r="218" spans="1:48" s="82" customFormat="1" ht="18.75" customHeight="1">
      <c r="A218" s="75" t="s">
        <v>863</v>
      </c>
      <c r="C218" s="1948" t="str">
        <f>UnosPod!AB20&amp;UnosPod!AC20&amp;"."&amp;UnosPod!AD20&amp;UnosPod!AE20&amp;"."&amp;UnosPod!AF20&amp;UnosPod!AG20&amp;UnosPod!AH20&amp;UnosPod!AI20&amp;".godine"</f>
        <v>28.02.2013.godine</v>
      </c>
      <c r="D218" s="1948"/>
      <c r="E218" s="1948"/>
      <c r="F218" s="1948"/>
      <c r="G218" s="1948"/>
      <c r="H218" s="1948"/>
      <c r="I218" s="1948"/>
      <c r="N218" s="129" t="str">
        <f>Racunovoda</f>
        <v>Alma Saric</v>
      </c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AG218" s="132" t="s">
        <v>394</v>
      </c>
      <c r="AN218" s="103"/>
      <c r="AO218" s="103"/>
      <c r="AP218" s="103"/>
      <c r="AQ218" s="103"/>
      <c r="AR218" s="103"/>
      <c r="AS218" s="103"/>
      <c r="AT218" s="103"/>
      <c r="AU218" s="103"/>
      <c r="AV218" s="103"/>
    </row>
    <row r="219" spans="1:48" s="82" customFormat="1" ht="15">
      <c r="AM219" s="1946" t="str">
        <f>Direktor</f>
        <v>Lejla Baljevic Ramovic</v>
      </c>
      <c r="AN219" s="1946"/>
      <c r="AO219" s="1946"/>
      <c r="AP219" s="1946"/>
      <c r="AQ219" s="1946"/>
      <c r="AR219" s="1946"/>
      <c r="AS219" s="1946"/>
      <c r="AT219" s="1946"/>
      <c r="AU219" s="1946"/>
      <c r="AV219" s="1946"/>
    </row>
    <row r="220" spans="1:48" s="82" customFormat="1" ht="15">
      <c r="N220" s="132" t="s">
        <v>408</v>
      </c>
      <c r="Q220" s="81"/>
      <c r="R220" s="110"/>
      <c r="S220" s="208" t="str">
        <f>UnosPod!AB3</f>
        <v>2917/2</v>
      </c>
      <c r="T220" s="208"/>
      <c r="U220" s="208"/>
      <c r="V220" s="208"/>
    </row>
    <row r="221" spans="1:48" ht="15">
      <c r="G221" s="80"/>
      <c r="H221" s="80"/>
      <c r="I221" s="80"/>
      <c r="J221" s="80"/>
      <c r="K221" s="80"/>
      <c r="L221" s="80"/>
      <c r="M221" s="80"/>
      <c r="N221" s="132" t="s">
        <v>199</v>
      </c>
      <c r="O221" s="82"/>
      <c r="P221" s="82"/>
      <c r="Q221" s="81"/>
      <c r="R221" s="130"/>
      <c r="S221" s="207" t="str">
        <f>UnosPod!AM3</f>
        <v>033/728-602</v>
      </c>
      <c r="T221" s="207"/>
      <c r="U221" s="207"/>
      <c r="V221" s="207"/>
      <c r="W221" s="235"/>
      <c r="X221" s="235"/>
      <c r="Y221" s="80"/>
    </row>
    <row r="222" spans="1:48" ht="15"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</row>
    <row r="223" spans="1:48" ht="15">
      <c r="J223" s="80"/>
      <c r="K223" s="80"/>
      <c r="L223" s="80"/>
      <c r="M223" s="80"/>
      <c r="Z223" s="80"/>
      <c r="AA223" s="80"/>
      <c r="AB223" s="80"/>
      <c r="AC223" s="80"/>
    </row>
    <row r="224" spans="1:48" ht="15">
      <c r="J224" s="80"/>
      <c r="K224" s="80"/>
      <c r="L224" s="80"/>
      <c r="M224" s="80"/>
      <c r="Z224" s="80"/>
      <c r="AA224" s="80"/>
      <c r="AB224" s="80"/>
      <c r="AC224" s="80"/>
    </row>
    <row r="225" spans="7:29" ht="15">
      <c r="G225" s="80"/>
      <c r="H225" s="80"/>
      <c r="I225" s="80"/>
      <c r="J225" s="80"/>
      <c r="K225" s="80"/>
      <c r="L225" s="80"/>
      <c r="M225" s="80"/>
      <c r="AA225" s="80"/>
      <c r="AB225" s="80"/>
      <c r="AC225" s="80"/>
    </row>
    <row r="226" spans="7:29" ht="15">
      <c r="G226" s="80"/>
      <c r="H226" s="80"/>
      <c r="I226" s="80"/>
      <c r="J226" s="80"/>
      <c r="K226" s="80"/>
      <c r="L226" s="80"/>
      <c r="M226" s="80"/>
      <c r="AA226" s="80"/>
      <c r="AB226" s="80"/>
      <c r="AC226" s="80"/>
    </row>
    <row r="227" spans="7:29" ht="15">
      <c r="G227" s="80"/>
      <c r="H227" s="80"/>
      <c r="I227" s="80"/>
      <c r="J227" s="80"/>
      <c r="K227" s="80"/>
      <c r="L227" s="80"/>
      <c r="M227" s="80"/>
      <c r="AA227" s="80"/>
      <c r="AB227" s="80"/>
      <c r="AC227" s="80"/>
    </row>
    <row r="228" spans="7:29" ht="15"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AA228" s="80"/>
      <c r="AB228" s="80"/>
      <c r="AC228" s="80"/>
    </row>
    <row r="229" spans="7:29" ht="15"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AA229" s="80"/>
      <c r="AB229" s="80"/>
      <c r="AC229" s="80"/>
    </row>
    <row r="230" spans="7:29" ht="15"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</row>
    <row r="231" spans="7:29" ht="15"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</row>
    <row r="232" spans="7:29" ht="15"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</row>
    <row r="233" spans="7:29" ht="15"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</row>
    <row r="234" spans="7:29" ht="15"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</row>
    <row r="235" spans="7:29" ht="15"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</row>
    <row r="236" spans="7:29" ht="15"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</row>
    <row r="237" spans="7:29" ht="15"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</row>
    <row r="238" spans="7:29" ht="15"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</row>
    <row r="239" spans="7:29" ht="15"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</row>
    <row r="240" spans="7:29" ht="15"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</row>
    <row r="241" spans="7:29" ht="15"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</row>
    <row r="242" spans="7:29" ht="15"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</row>
    <row r="243" spans="7:29" ht="15"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</row>
    <row r="244" spans="7:29" ht="15"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</row>
    <row r="245" spans="7:29" ht="15"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</row>
    <row r="246" spans="7:29" ht="15"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</row>
    <row r="247" spans="7:29" ht="15"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</row>
    <row r="248" spans="7:29" ht="15"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</row>
    <row r="249" spans="7:29" ht="15"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</row>
    <row r="250" spans="7:29" ht="15"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</row>
    <row r="251" spans="7:29" ht="15"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</row>
    <row r="252" spans="7:29" ht="15"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</row>
    <row r="253" spans="7:29" ht="15"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</row>
    <row r="254" spans="7:29" ht="15"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</row>
    <row r="255" spans="7:29" ht="15"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</row>
    <row r="256" spans="7:29" ht="15"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</row>
    <row r="257" spans="7:29" ht="15"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</row>
    <row r="258" spans="7:29" ht="15"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</row>
    <row r="259" spans="7:29" ht="15"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</row>
    <row r="260" spans="7:29" ht="15"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</row>
    <row r="261" spans="7:29" ht="15"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</row>
    <row r="262" spans="7:29" ht="15"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</row>
    <row r="263" spans="7:29" ht="15"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</row>
    <row r="264" spans="7:29" ht="15"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</row>
    <row r="265" spans="7:29" ht="15"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</row>
    <row r="266" spans="7:29" ht="15"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</row>
    <row r="267" spans="7:29" ht="15"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</row>
    <row r="268" spans="7:29" ht="15"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</row>
    <row r="269" spans="7:29" ht="15"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</row>
    <row r="270" spans="7:29" ht="15"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</row>
    <row r="271" spans="7:29" ht="15"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</row>
    <row r="272" spans="7:29" ht="15"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</row>
    <row r="273" spans="7:30" ht="15"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</row>
    <row r="274" spans="7:30" ht="15"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</row>
    <row r="275" spans="7:30" ht="15"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</row>
    <row r="276" spans="7:30" ht="15"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1"/>
    </row>
    <row r="277" spans="7:30" ht="15"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1"/>
    </row>
    <row r="278" spans="7:30" ht="15"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1"/>
    </row>
    <row r="279" spans="7:30" ht="15"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1"/>
    </row>
    <row r="280" spans="7:30" ht="15"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1"/>
    </row>
    <row r="281" spans="7:30" ht="15"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1"/>
    </row>
    <row r="282" spans="7:30" ht="15"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1"/>
    </row>
    <row r="283" spans="7:30" ht="15"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1"/>
    </row>
    <row r="284" spans="7:30" ht="15"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1"/>
    </row>
    <row r="285" spans="7:30" ht="15"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1"/>
    </row>
    <row r="286" spans="7:30" ht="15"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1"/>
    </row>
    <row r="287" spans="7:30" ht="15"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1"/>
    </row>
    <row r="288" spans="7:30" ht="15"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1"/>
    </row>
    <row r="289" spans="7:30" ht="15"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1"/>
    </row>
    <row r="290" spans="7:30" ht="15"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1"/>
    </row>
    <row r="291" spans="7:30" ht="15"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1"/>
    </row>
    <row r="292" spans="7:30" ht="15"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1"/>
    </row>
    <row r="293" spans="7:30" ht="15"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1"/>
    </row>
    <row r="294" spans="7:30" ht="15"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1"/>
    </row>
    <row r="295" spans="7:30" ht="15"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1"/>
    </row>
    <row r="296" spans="7:30" ht="15"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1"/>
    </row>
    <row r="297" spans="7:30" ht="15"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1"/>
    </row>
    <row r="298" spans="7:30" ht="15"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1"/>
    </row>
    <row r="299" spans="7:30" ht="15"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1"/>
    </row>
    <row r="300" spans="7:30" ht="15"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1"/>
    </row>
    <row r="301" spans="7:30" ht="15"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1"/>
    </row>
    <row r="302" spans="7:30" ht="15"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1"/>
    </row>
    <row r="303" spans="7:30" ht="15"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1"/>
    </row>
    <row r="304" spans="7:30" ht="15"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1"/>
    </row>
    <row r="305" spans="7:30" ht="15"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1"/>
    </row>
    <row r="306" spans="7:30" ht="15"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1"/>
    </row>
    <row r="307" spans="7:30" ht="15"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1"/>
    </row>
    <row r="308" spans="7:30" ht="15"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1"/>
    </row>
    <row r="309" spans="7:30" ht="15"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1"/>
    </row>
    <row r="310" spans="7:30" ht="15"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1"/>
    </row>
    <row r="311" spans="7:30" ht="15"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1"/>
    </row>
    <row r="312" spans="7:30" ht="15"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1"/>
    </row>
    <row r="313" spans="7:30" ht="15"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1"/>
    </row>
    <row r="314" spans="7:30" ht="15"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1"/>
    </row>
    <row r="315" spans="7:30" ht="15"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1"/>
    </row>
    <row r="316" spans="7:30" ht="15"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1"/>
    </row>
    <row r="317" spans="7:30" ht="15"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1"/>
    </row>
    <row r="318" spans="7:30" ht="15"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1"/>
    </row>
    <row r="319" spans="7:30" ht="15"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1"/>
    </row>
    <row r="320" spans="7:30" ht="15"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1"/>
    </row>
    <row r="321" spans="7:30" ht="15"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1"/>
    </row>
    <row r="322" spans="7:30" ht="15"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1"/>
    </row>
    <row r="323" spans="7:30" ht="15"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1"/>
    </row>
    <row r="324" spans="7:30" ht="15"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1"/>
    </row>
    <row r="325" spans="7:30" ht="15"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1"/>
    </row>
    <row r="326" spans="7:30" ht="15"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1"/>
    </row>
    <row r="327" spans="7:30" ht="15"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1"/>
    </row>
    <row r="328" spans="7:30" ht="15"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1"/>
    </row>
    <row r="329" spans="7:30" ht="15"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1"/>
    </row>
    <row r="330" spans="7:30" ht="15"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1"/>
    </row>
    <row r="331" spans="7:30" ht="15"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1"/>
    </row>
    <row r="332" spans="7:30" ht="15"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1"/>
    </row>
    <row r="333" spans="7:30" ht="15"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1"/>
    </row>
    <row r="334" spans="7:30" ht="15"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1"/>
    </row>
    <row r="335" spans="7:30" ht="15"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1"/>
    </row>
    <row r="336" spans="7:30" ht="15"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1"/>
    </row>
    <row r="337" spans="7:30" ht="15"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1"/>
    </row>
    <row r="338" spans="7:30" ht="15"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1"/>
    </row>
    <row r="339" spans="7:30" ht="15"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1"/>
    </row>
    <row r="340" spans="7:30" ht="15"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1"/>
    </row>
    <row r="341" spans="7:30" ht="15"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1"/>
    </row>
    <row r="342" spans="7:30" ht="15"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1"/>
    </row>
    <row r="343" spans="7:30" ht="15"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1"/>
    </row>
    <row r="344" spans="7:30" ht="15"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1"/>
    </row>
    <row r="345" spans="7:30" ht="15"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1"/>
    </row>
    <row r="346" spans="7:30" ht="15"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1"/>
    </row>
    <row r="347" spans="7:30" ht="15"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1"/>
    </row>
    <row r="348" spans="7:30" ht="15"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1"/>
    </row>
    <row r="349" spans="7:30" ht="15"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1"/>
    </row>
    <row r="350" spans="7:30" ht="15"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1"/>
    </row>
    <row r="351" spans="7:30" ht="15"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1"/>
    </row>
    <row r="352" spans="7:30" ht="15"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1"/>
    </row>
    <row r="353" spans="7:30" ht="15"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1"/>
    </row>
    <row r="354" spans="7:30" ht="15"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1"/>
    </row>
    <row r="355" spans="7:30" ht="15"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1"/>
    </row>
    <row r="356" spans="7:30" ht="15"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1"/>
    </row>
    <row r="357" spans="7:30" ht="15"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1"/>
    </row>
    <row r="358" spans="7:30" ht="15"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1"/>
    </row>
    <row r="359" spans="7:30" ht="15"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1"/>
    </row>
    <row r="360" spans="7:30" ht="15"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1"/>
    </row>
    <row r="361" spans="7:30" ht="15"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1"/>
    </row>
    <row r="362" spans="7:30" ht="15"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1"/>
    </row>
    <row r="363" spans="7:30" ht="15"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1"/>
    </row>
    <row r="364" spans="7:30" ht="15"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1"/>
    </row>
    <row r="365" spans="7:30" ht="15"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1"/>
    </row>
    <row r="366" spans="7:30" ht="15"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1"/>
    </row>
    <row r="367" spans="7:30" ht="15"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1"/>
    </row>
    <row r="368" spans="7:30" ht="15"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1"/>
    </row>
    <row r="369" spans="7:30" ht="15"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1"/>
    </row>
    <row r="370" spans="7:30" ht="15"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1"/>
    </row>
    <row r="371" spans="7:30" ht="15"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1"/>
    </row>
    <row r="372" spans="7:30" ht="15"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1"/>
    </row>
    <row r="373" spans="7:30" ht="15"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1"/>
    </row>
    <row r="374" spans="7:30" ht="15"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1"/>
    </row>
    <row r="375" spans="7:30" ht="15"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1"/>
    </row>
    <row r="376" spans="7:30" ht="15"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1"/>
    </row>
    <row r="377" spans="7:30" ht="15"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1"/>
    </row>
    <row r="378" spans="7:30" ht="15"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1"/>
    </row>
    <row r="379" spans="7:30" ht="15"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1"/>
    </row>
    <row r="380" spans="7:30" ht="15"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1"/>
    </row>
    <row r="381" spans="7:30" ht="15"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1"/>
    </row>
    <row r="382" spans="7:30" ht="15"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1"/>
    </row>
    <row r="383" spans="7:30" ht="15"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1"/>
    </row>
    <row r="384" spans="7:30" ht="15"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1"/>
    </row>
    <row r="385" spans="7:30" ht="15"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1"/>
    </row>
    <row r="386" spans="7:30" ht="15"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1"/>
    </row>
    <row r="387" spans="7:30" ht="15"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1"/>
    </row>
    <row r="388" spans="7:30" ht="15"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1"/>
    </row>
    <row r="389" spans="7:30" ht="15"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1"/>
    </row>
    <row r="390" spans="7:30" ht="15"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1"/>
    </row>
    <row r="391" spans="7:30" ht="15"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1"/>
    </row>
    <row r="392" spans="7:30" ht="15"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1"/>
    </row>
    <row r="393" spans="7:30" ht="15"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1"/>
    </row>
    <row r="394" spans="7:30" ht="15"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1"/>
    </row>
    <row r="395" spans="7:30" ht="15"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1"/>
    </row>
    <row r="396" spans="7:30" ht="15"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1"/>
    </row>
    <row r="397" spans="7:30" ht="15"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1"/>
    </row>
    <row r="398" spans="7:30" ht="15"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1"/>
    </row>
    <row r="399" spans="7:30" ht="15"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1"/>
    </row>
    <row r="400" spans="7:30" ht="15"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1"/>
    </row>
    <row r="401" spans="7:30" ht="15"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1"/>
    </row>
    <row r="402" spans="7:30" ht="15"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1"/>
    </row>
    <row r="403" spans="7:30" ht="15"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1"/>
    </row>
    <row r="404" spans="7:30" ht="15"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1"/>
    </row>
    <row r="405" spans="7:30" ht="15"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1"/>
    </row>
    <row r="406" spans="7:30" ht="15"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1"/>
    </row>
    <row r="407" spans="7:30" ht="15"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1"/>
    </row>
    <row r="408" spans="7:30" ht="15"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1"/>
    </row>
    <row r="409" spans="7:30" ht="15"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1"/>
    </row>
    <row r="410" spans="7:30" ht="15"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1"/>
    </row>
    <row r="411" spans="7:30" ht="15"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1"/>
    </row>
    <row r="412" spans="7:30" ht="15"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1"/>
    </row>
    <row r="413" spans="7:30" ht="15"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1"/>
    </row>
    <row r="414" spans="7:30" ht="15"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1"/>
    </row>
    <row r="415" spans="7:30" ht="15"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1"/>
    </row>
    <row r="416" spans="7:30" ht="15"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1"/>
    </row>
    <row r="417" spans="7:30" ht="15"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1"/>
    </row>
    <row r="418" spans="7:30" ht="15"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1"/>
    </row>
    <row r="419" spans="7:30" ht="15"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1"/>
    </row>
    <row r="420" spans="7:30" ht="15"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1"/>
    </row>
    <row r="421" spans="7:30" ht="15"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1"/>
    </row>
    <row r="422" spans="7:30" ht="15"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1"/>
    </row>
    <row r="423" spans="7:30" ht="15"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1"/>
    </row>
    <row r="424" spans="7:30" ht="15"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1"/>
    </row>
    <row r="425" spans="7:30" ht="15"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1"/>
    </row>
    <row r="426" spans="7:30" ht="15"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1"/>
    </row>
    <row r="427" spans="7:30" ht="15"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1"/>
    </row>
    <row r="428" spans="7:30" ht="15"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1"/>
    </row>
    <row r="429" spans="7:30" ht="15"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1"/>
    </row>
    <row r="430" spans="7:30" ht="15"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1"/>
    </row>
    <row r="431" spans="7:30" ht="15"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1"/>
    </row>
    <row r="432" spans="7:30" ht="15"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1"/>
    </row>
    <row r="433" spans="7:30" ht="15"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1"/>
    </row>
    <row r="434" spans="7:30" ht="15"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1"/>
    </row>
    <row r="435" spans="7:30" ht="15"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1"/>
    </row>
    <row r="436" spans="7:30" ht="15"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1"/>
    </row>
    <row r="437" spans="7:30" ht="15"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1"/>
    </row>
    <row r="438" spans="7:30" ht="15"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1"/>
    </row>
    <row r="439" spans="7:30" ht="15"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1"/>
    </row>
    <row r="440" spans="7:30" ht="15"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1"/>
    </row>
    <row r="441" spans="7:30" ht="15"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1"/>
    </row>
    <row r="442" spans="7:30" ht="15"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1"/>
    </row>
    <row r="443" spans="7:30" ht="15"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1"/>
    </row>
    <row r="444" spans="7:30" ht="15"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1"/>
    </row>
    <row r="445" spans="7:30" ht="15"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1"/>
    </row>
    <row r="446" spans="7:30" ht="15"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1"/>
    </row>
    <row r="447" spans="7:30" ht="15"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1"/>
    </row>
    <row r="448" spans="7:30" ht="15"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1"/>
    </row>
    <row r="449" spans="7:30" ht="15"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1"/>
    </row>
    <row r="450" spans="7:30" ht="15"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1"/>
    </row>
    <row r="451" spans="7:30" ht="15"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1"/>
    </row>
    <row r="452" spans="7:30" ht="15"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1"/>
    </row>
    <row r="453" spans="7:30" ht="15"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1"/>
    </row>
    <row r="454" spans="7:30" ht="15"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1"/>
    </row>
    <row r="455" spans="7:30" ht="15"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1"/>
    </row>
    <row r="456" spans="7:30" ht="15"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1"/>
    </row>
    <row r="457" spans="7:30" ht="15"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1"/>
    </row>
    <row r="458" spans="7:30" ht="15"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1"/>
    </row>
    <row r="459" spans="7:30" ht="15"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1"/>
    </row>
    <row r="460" spans="7:30" ht="15"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1"/>
    </row>
    <row r="461" spans="7:30" ht="15"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1"/>
    </row>
  </sheetData>
  <sheetProtection sheet="1" objects="1" scenarios="1"/>
  <mergeCells count="851">
    <mergeCell ref="A213:D213"/>
    <mergeCell ref="AB213:AC213"/>
    <mergeCell ref="AD213:AF213"/>
    <mergeCell ref="AG213:AN213"/>
    <mergeCell ref="AO213:AV213"/>
    <mergeCell ref="AG16:AV16"/>
    <mergeCell ref="AG17:AV17"/>
    <mergeCell ref="A211:D211"/>
    <mergeCell ref="AB211:AC211"/>
    <mergeCell ref="AD211:AF211"/>
    <mergeCell ref="AG211:AN211"/>
    <mergeCell ref="AO211:AV211"/>
    <mergeCell ref="A212:D212"/>
    <mergeCell ref="AB212:AC212"/>
    <mergeCell ref="AD212:AF212"/>
    <mergeCell ref="AG212:AN212"/>
    <mergeCell ref="AO212:AV212"/>
    <mergeCell ref="A25:D25"/>
    <mergeCell ref="AB25:AC25"/>
    <mergeCell ref="AD25:AF25"/>
    <mergeCell ref="AG25:AN25"/>
    <mergeCell ref="AO25:AV25"/>
    <mergeCell ref="A26:D26"/>
    <mergeCell ref="AB26:AC26"/>
    <mergeCell ref="E21:AA23"/>
    <mergeCell ref="AD21:AF21"/>
    <mergeCell ref="AG21:AV21"/>
    <mergeCell ref="A10:P10"/>
    <mergeCell ref="AO10:AV10"/>
    <mergeCell ref="A12:P12"/>
    <mergeCell ref="AG12:AV12"/>
    <mergeCell ref="A13:P13"/>
    <mergeCell ref="AG13:AV13"/>
    <mergeCell ref="AQ1:AV1"/>
    <mergeCell ref="AJ4:AV4"/>
    <mergeCell ref="A6:P6"/>
    <mergeCell ref="AL6:AV6"/>
    <mergeCell ref="A8:P8"/>
    <mergeCell ref="AO8:AV8"/>
    <mergeCell ref="A24:D24"/>
    <mergeCell ref="E24:AA24"/>
    <mergeCell ref="AB24:AC24"/>
    <mergeCell ref="AD24:AF24"/>
    <mergeCell ref="AG24:AN24"/>
    <mergeCell ref="AO24:AV24"/>
    <mergeCell ref="A22:D22"/>
    <mergeCell ref="AD22:AF22"/>
    <mergeCell ref="A23:D23"/>
    <mergeCell ref="AD23:AF23"/>
    <mergeCell ref="AB21:AC23"/>
    <mergeCell ref="AG22:AN23"/>
    <mergeCell ref="AO22:AV23"/>
    <mergeCell ref="A15:P15"/>
    <mergeCell ref="A16:P16"/>
    <mergeCell ref="A18:AV18"/>
    <mergeCell ref="A19:AV19"/>
    <mergeCell ref="A21:D21"/>
    <mergeCell ref="AD26:AF26"/>
    <mergeCell ref="AG26:AN26"/>
    <mergeCell ref="AO26:AV26"/>
    <mergeCell ref="A27:D27"/>
    <mergeCell ref="AB27:AC27"/>
    <mergeCell ref="AD27:AF27"/>
    <mergeCell ref="AG27:AN27"/>
    <mergeCell ref="AO27:AV27"/>
    <mergeCell ref="A28:D28"/>
    <mergeCell ref="AB28:AC28"/>
    <mergeCell ref="AD28:AF28"/>
    <mergeCell ref="AG28:AN28"/>
    <mergeCell ref="AO28:AV28"/>
    <mergeCell ref="A29:D29"/>
    <mergeCell ref="AB29:AC29"/>
    <mergeCell ref="AD29:AF29"/>
    <mergeCell ref="AG29:AN29"/>
    <mergeCell ref="AO29:AV29"/>
    <mergeCell ref="A30:D30"/>
    <mergeCell ref="AB30:AC30"/>
    <mergeCell ref="AD30:AF30"/>
    <mergeCell ref="AG30:AN30"/>
    <mergeCell ref="AO30:AV30"/>
    <mergeCell ref="A31:D31"/>
    <mergeCell ref="AB31:AC31"/>
    <mergeCell ref="AD31:AF31"/>
    <mergeCell ref="AG31:AN31"/>
    <mergeCell ref="AO31:AV31"/>
    <mergeCell ref="A32:D32"/>
    <mergeCell ref="AB32:AC32"/>
    <mergeCell ref="AD32:AF32"/>
    <mergeCell ref="AG32:AN32"/>
    <mergeCell ref="AO32:AV32"/>
    <mergeCell ref="A33:D33"/>
    <mergeCell ref="AB33:AC33"/>
    <mergeCell ref="AD33:AF33"/>
    <mergeCell ref="AG33:AN33"/>
    <mergeCell ref="AO33:AV33"/>
    <mergeCell ref="A34:D34"/>
    <mergeCell ref="AB34:AC34"/>
    <mergeCell ref="AD34:AF34"/>
    <mergeCell ref="AG34:AN34"/>
    <mergeCell ref="AO34:AV34"/>
    <mergeCell ref="A35:D35"/>
    <mergeCell ref="AB35:AC35"/>
    <mergeCell ref="AD35:AF35"/>
    <mergeCell ref="AG35:AN35"/>
    <mergeCell ref="AO35:AV35"/>
    <mergeCell ref="A36:D36"/>
    <mergeCell ref="AB36:AC36"/>
    <mergeCell ref="AD36:AF36"/>
    <mergeCell ref="AG36:AN36"/>
    <mergeCell ref="AO36:AV36"/>
    <mergeCell ref="AO61:AV61"/>
    <mergeCell ref="A38:D38"/>
    <mergeCell ref="AB38:AC38"/>
    <mergeCell ref="AD38:AF38"/>
    <mergeCell ref="AG38:AN38"/>
    <mergeCell ref="AO38:AV38"/>
    <mergeCell ref="A37:D37"/>
    <mergeCell ref="AB37:AC37"/>
    <mergeCell ref="AD37:AF37"/>
    <mergeCell ref="AG37:AN37"/>
    <mergeCell ref="AO37:AV37"/>
    <mergeCell ref="A61:D61"/>
    <mergeCell ref="E61:AA61"/>
    <mergeCell ref="AB61:AC61"/>
    <mergeCell ref="AD61:AF61"/>
    <mergeCell ref="AG61:AN61"/>
    <mergeCell ref="A39:D39"/>
    <mergeCell ref="AB39:AC39"/>
    <mergeCell ref="AD39:AF39"/>
    <mergeCell ref="AG39:AN39"/>
    <mergeCell ref="AO39:AV39"/>
    <mergeCell ref="A40:D40"/>
    <mergeCell ref="AB40:AC40"/>
    <mergeCell ref="AD40:AF40"/>
    <mergeCell ref="AG40:AN40"/>
    <mergeCell ref="AO40:AV40"/>
    <mergeCell ref="A41:D41"/>
    <mergeCell ref="AB41:AC41"/>
    <mergeCell ref="AD41:AF41"/>
    <mergeCell ref="AG41:AN41"/>
    <mergeCell ref="AO41:AV41"/>
    <mergeCell ref="A42:D42"/>
    <mergeCell ref="AB42:AC42"/>
    <mergeCell ref="AD42:AF42"/>
    <mergeCell ref="AG42:AN42"/>
    <mergeCell ref="AO42:AV42"/>
    <mergeCell ref="A43:D43"/>
    <mergeCell ref="AB43:AC43"/>
    <mergeCell ref="AD43:AF43"/>
    <mergeCell ref="AG43:AN43"/>
    <mergeCell ref="AO43:AV43"/>
    <mergeCell ref="A44:D44"/>
    <mergeCell ref="AB44:AC44"/>
    <mergeCell ref="AD44:AF44"/>
    <mergeCell ref="AG44:AN44"/>
    <mergeCell ref="AO44:AV44"/>
    <mergeCell ref="A45:D45"/>
    <mergeCell ref="AB45:AC45"/>
    <mergeCell ref="AD45:AF45"/>
    <mergeCell ref="AG45:AN45"/>
    <mergeCell ref="AO45:AV45"/>
    <mergeCell ref="A46:D46"/>
    <mergeCell ref="AB46:AC46"/>
    <mergeCell ref="AD46:AF46"/>
    <mergeCell ref="AG46:AN46"/>
    <mergeCell ref="AO46:AV46"/>
    <mergeCell ref="A47:D47"/>
    <mergeCell ref="AB47:AC47"/>
    <mergeCell ref="AD47:AF47"/>
    <mergeCell ref="AG47:AN47"/>
    <mergeCell ref="AO47:AV47"/>
    <mergeCell ref="A48:D48"/>
    <mergeCell ref="AB48:AC48"/>
    <mergeCell ref="AD48:AF48"/>
    <mergeCell ref="AG48:AN48"/>
    <mergeCell ref="AO48:AV48"/>
    <mergeCell ref="A49:D49"/>
    <mergeCell ref="AB49:AC49"/>
    <mergeCell ref="AD49:AF49"/>
    <mergeCell ref="AG49:AN49"/>
    <mergeCell ref="AO49:AV49"/>
    <mergeCell ref="A50:D50"/>
    <mergeCell ref="AB50:AC50"/>
    <mergeCell ref="AD50:AF50"/>
    <mergeCell ref="AG50:AN50"/>
    <mergeCell ref="AO50:AV50"/>
    <mergeCell ref="A51:D51"/>
    <mergeCell ref="AB51:AC51"/>
    <mergeCell ref="AD51:AF51"/>
    <mergeCell ref="AG51:AN51"/>
    <mergeCell ref="AO51:AV51"/>
    <mergeCell ref="A52:D52"/>
    <mergeCell ref="AB52:AC52"/>
    <mergeCell ref="AD52:AF52"/>
    <mergeCell ref="AG52:AN52"/>
    <mergeCell ref="AO52:AV52"/>
    <mergeCell ref="A53:D53"/>
    <mergeCell ref="AB53:AC53"/>
    <mergeCell ref="AD53:AF53"/>
    <mergeCell ref="AG53:AN53"/>
    <mergeCell ref="AO53:AV53"/>
    <mergeCell ref="A54:D54"/>
    <mergeCell ref="AB54:AC54"/>
    <mergeCell ref="AD54:AF54"/>
    <mergeCell ref="AG54:AN54"/>
    <mergeCell ref="AO54:AV54"/>
    <mergeCell ref="A55:D55"/>
    <mergeCell ref="AB55:AC55"/>
    <mergeCell ref="AD55:AF55"/>
    <mergeCell ref="AG55:AN55"/>
    <mergeCell ref="AO55:AV55"/>
    <mergeCell ref="A56:D56"/>
    <mergeCell ref="AB56:AC56"/>
    <mergeCell ref="AD56:AF56"/>
    <mergeCell ref="AG56:AN56"/>
    <mergeCell ref="AO56:AV56"/>
    <mergeCell ref="A57:D57"/>
    <mergeCell ref="AB57:AC57"/>
    <mergeCell ref="AD57:AF57"/>
    <mergeCell ref="AG57:AN57"/>
    <mergeCell ref="AO57:AV57"/>
    <mergeCell ref="A58:D58"/>
    <mergeCell ref="AB58:AC58"/>
    <mergeCell ref="AD58:AF58"/>
    <mergeCell ref="AG58:AN58"/>
    <mergeCell ref="AO58:AV58"/>
    <mergeCell ref="A62:D62"/>
    <mergeCell ref="AB62:AC62"/>
    <mergeCell ref="AD62:AF62"/>
    <mergeCell ref="AG62:AN62"/>
    <mergeCell ref="AO62:AV62"/>
    <mergeCell ref="A63:D63"/>
    <mergeCell ref="AB63:AC63"/>
    <mergeCell ref="AD63:AF63"/>
    <mergeCell ref="AG63:AN63"/>
    <mergeCell ref="AO63:AV63"/>
    <mergeCell ref="A64:D64"/>
    <mergeCell ref="AB64:AC64"/>
    <mergeCell ref="AD64:AF64"/>
    <mergeCell ref="AG64:AN64"/>
    <mergeCell ref="AO64:AV64"/>
    <mergeCell ref="A65:D65"/>
    <mergeCell ref="AB65:AC65"/>
    <mergeCell ref="AD65:AF65"/>
    <mergeCell ref="AG65:AN65"/>
    <mergeCell ref="AO65:AV65"/>
    <mergeCell ref="A66:D66"/>
    <mergeCell ref="AB66:AC66"/>
    <mergeCell ref="AD66:AF66"/>
    <mergeCell ref="AG66:AN66"/>
    <mergeCell ref="AO66:AV66"/>
    <mergeCell ref="A67:D67"/>
    <mergeCell ref="AB67:AC67"/>
    <mergeCell ref="AD67:AF67"/>
    <mergeCell ref="AG67:AN67"/>
    <mergeCell ref="AO67:AV67"/>
    <mergeCell ref="A68:D68"/>
    <mergeCell ref="AB68:AC68"/>
    <mergeCell ref="AD68:AF68"/>
    <mergeCell ref="AG68:AN68"/>
    <mergeCell ref="AO68:AV68"/>
    <mergeCell ref="A69:D69"/>
    <mergeCell ref="AB69:AC69"/>
    <mergeCell ref="AD69:AF69"/>
    <mergeCell ref="AG69:AN69"/>
    <mergeCell ref="AO69:AV69"/>
    <mergeCell ref="A70:D70"/>
    <mergeCell ref="AB70:AC70"/>
    <mergeCell ref="AD70:AF70"/>
    <mergeCell ref="AG70:AN70"/>
    <mergeCell ref="AO70:AV70"/>
    <mergeCell ref="A71:D71"/>
    <mergeCell ref="AB71:AC71"/>
    <mergeCell ref="AD71:AF71"/>
    <mergeCell ref="AG71:AN71"/>
    <mergeCell ref="AO71:AV71"/>
    <mergeCell ref="A72:D72"/>
    <mergeCell ref="AB72:AC72"/>
    <mergeCell ref="AD72:AF72"/>
    <mergeCell ref="AG72:AN72"/>
    <mergeCell ref="AO72:AV72"/>
    <mergeCell ref="A73:D73"/>
    <mergeCell ref="AB73:AC73"/>
    <mergeCell ref="AD73:AF73"/>
    <mergeCell ref="AG73:AN73"/>
    <mergeCell ref="AO73:AV73"/>
    <mergeCell ref="A78:D78"/>
    <mergeCell ref="AB78:AC78"/>
    <mergeCell ref="AD78:AF78"/>
    <mergeCell ref="AG78:AN78"/>
    <mergeCell ref="AO78:AV78"/>
    <mergeCell ref="A74:D74"/>
    <mergeCell ref="AB74:AC74"/>
    <mergeCell ref="AD74:AF74"/>
    <mergeCell ref="AG74:AN74"/>
    <mergeCell ref="AO74:AV74"/>
    <mergeCell ref="E75:AA75"/>
    <mergeCell ref="AB75:AC76"/>
    <mergeCell ref="A75:D77"/>
    <mergeCell ref="AD75:AF77"/>
    <mergeCell ref="AG75:AN77"/>
    <mergeCell ref="AO75:AV77"/>
    <mergeCell ref="A79:D79"/>
    <mergeCell ref="AB79:AC79"/>
    <mergeCell ref="AD79:AF79"/>
    <mergeCell ref="AG79:AN79"/>
    <mergeCell ref="AO79:AV79"/>
    <mergeCell ref="A80:D80"/>
    <mergeCell ref="AB80:AC80"/>
    <mergeCell ref="AD80:AF80"/>
    <mergeCell ref="AG80:AN80"/>
    <mergeCell ref="AO80:AV80"/>
    <mergeCell ref="A81:D81"/>
    <mergeCell ref="AB81:AC81"/>
    <mergeCell ref="AD81:AF81"/>
    <mergeCell ref="AG81:AN81"/>
    <mergeCell ref="AO81:AV81"/>
    <mergeCell ref="A82:D82"/>
    <mergeCell ref="AB82:AC82"/>
    <mergeCell ref="AD82:AF82"/>
    <mergeCell ref="AG82:AN82"/>
    <mergeCell ref="AO82:AV82"/>
    <mergeCell ref="A83:D83"/>
    <mergeCell ref="AB83:AC83"/>
    <mergeCell ref="AD83:AF83"/>
    <mergeCell ref="AG83:AN83"/>
    <mergeCell ref="AO83:AV83"/>
    <mergeCell ref="A84:D84"/>
    <mergeCell ref="AB84:AC84"/>
    <mergeCell ref="AD84:AF84"/>
    <mergeCell ref="AG84:AN84"/>
    <mergeCell ref="AO84:AV84"/>
    <mergeCell ref="E87:AA87"/>
    <mergeCell ref="AB87:AC88"/>
    <mergeCell ref="A85:D85"/>
    <mergeCell ref="AB85:AC85"/>
    <mergeCell ref="AD85:AF85"/>
    <mergeCell ref="AG85:AN85"/>
    <mergeCell ref="AO85:AV85"/>
    <mergeCell ref="A86:D86"/>
    <mergeCell ref="AB86:AC86"/>
    <mergeCell ref="AD86:AF86"/>
    <mergeCell ref="AG86:AN86"/>
    <mergeCell ref="AO86:AV86"/>
    <mergeCell ref="A87:D89"/>
    <mergeCell ref="AD87:AF89"/>
    <mergeCell ref="AG87:AN89"/>
    <mergeCell ref="AO87:AV89"/>
    <mergeCell ref="A90:D90"/>
    <mergeCell ref="AB90:AC90"/>
    <mergeCell ref="AD90:AF90"/>
    <mergeCell ref="AG90:AN90"/>
    <mergeCell ref="AO90:AV90"/>
    <mergeCell ref="A91:D91"/>
    <mergeCell ref="AB91:AC91"/>
    <mergeCell ref="AD91:AF91"/>
    <mergeCell ref="AG91:AN91"/>
    <mergeCell ref="AO91:AV91"/>
    <mergeCell ref="A92:D92"/>
    <mergeCell ref="AB92:AC92"/>
    <mergeCell ref="AD92:AF92"/>
    <mergeCell ref="AG92:AN92"/>
    <mergeCell ref="AO92:AV92"/>
    <mergeCell ref="A93:D93"/>
    <mergeCell ref="AB93:AC93"/>
    <mergeCell ref="AD93:AF93"/>
    <mergeCell ref="AG93:AN93"/>
    <mergeCell ref="AO93:AV93"/>
    <mergeCell ref="A94:D94"/>
    <mergeCell ref="AB94:AC94"/>
    <mergeCell ref="AD94:AF94"/>
    <mergeCell ref="AG94:AN94"/>
    <mergeCell ref="AO94:AV94"/>
    <mergeCell ref="A95:D95"/>
    <mergeCell ref="AB95:AC95"/>
    <mergeCell ref="AD95:AF95"/>
    <mergeCell ref="AG95:AN95"/>
    <mergeCell ref="AO95:AV95"/>
    <mergeCell ref="A96:D96"/>
    <mergeCell ref="AB96:AC96"/>
    <mergeCell ref="AD96:AF96"/>
    <mergeCell ref="AG96:AN96"/>
    <mergeCell ref="AO96:AV96"/>
    <mergeCell ref="A97:D97"/>
    <mergeCell ref="AB97:AC97"/>
    <mergeCell ref="AD97:AF97"/>
    <mergeCell ref="AG97:AN97"/>
    <mergeCell ref="AO97:AV97"/>
    <mergeCell ref="A98:D98"/>
    <mergeCell ref="AB98:AC98"/>
    <mergeCell ref="AD98:AF98"/>
    <mergeCell ref="AG98:AN98"/>
    <mergeCell ref="AO98:AV98"/>
    <mergeCell ref="A99:D99"/>
    <mergeCell ref="AB99:AC99"/>
    <mergeCell ref="AD99:AF99"/>
    <mergeCell ref="AG99:AN99"/>
    <mergeCell ref="AO99:AV99"/>
    <mergeCell ref="A101:D102"/>
    <mergeCell ref="E101:AA101"/>
    <mergeCell ref="AB101:AC102"/>
    <mergeCell ref="AD101:AF102"/>
    <mergeCell ref="AG101:AN102"/>
    <mergeCell ref="AO101:AV102"/>
    <mergeCell ref="A100:D100"/>
    <mergeCell ref="AB100:AC100"/>
    <mergeCell ref="AD100:AF100"/>
    <mergeCell ref="AG100:AN100"/>
    <mergeCell ref="AO100:AV100"/>
    <mergeCell ref="A104:D104"/>
    <mergeCell ref="AB104:AC104"/>
    <mergeCell ref="AD104:AF104"/>
    <mergeCell ref="AG104:AN104"/>
    <mergeCell ref="AO104:AV104"/>
    <mergeCell ref="A105:D105"/>
    <mergeCell ref="AB105:AC105"/>
    <mergeCell ref="AD105:AF105"/>
    <mergeCell ref="AG105:AN105"/>
    <mergeCell ref="AO105:AV105"/>
    <mergeCell ref="A106:D106"/>
    <mergeCell ref="AB106:AC106"/>
    <mergeCell ref="AD106:AF106"/>
    <mergeCell ref="AG106:AN106"/>
    <mergeCell ref="AO106:AV106"/>
    <mergeCell ref="A107:D107"/>
    <mergeCell ref="AB107:AC107"/>
    <mergeCell ref="AD107:AF107"/>
    <mergeCell ref="AG107:AN107"/>
    <mergeCell ref="AO107:AV107"/>
    <mergeCell ref="AO109:AV110"/>
    <mergeCell ref="E110:AA110"/>
    <mergeCell ref="A111:D111"/>
    <mergeCell ref="AB111:AC111"/>
    <mergeCell ref="AD111:AF111"/>
    <mergeCell ref="AG111:AN111"/>
    <mergeCell ref="AO111:AV111"/>
    <mergeCell ref="A108:D108"/>
    <mergeCell ref="AB108:AC108"/>
    <mergeCell ref="AD108:AF108"/>
    <mergeCell ref="AG108:AN108"/>
    <mergeCell ref="AO108:AV108"/>
    <mergeCell ref="A109:D110"/>
    <mergeCell ref="E109:AA109"/>
    <mergeCell ref="AB109:AC110"/>
    <mergeCell ref="AD109:AF110"/>
    <mergeCell ref="AG109:AN110"/>
    <mergeCell ref="A112:D112"/>
    <mergeCell ref="AB112:AC112"/>
    <mergeCell ref="AD112:AF112"/>
    <mergeCell ref="AG112:AN112"/>
    <mergeCell ref="AO112:AV112"/>
    <mergeCell ref="A113:D113"/>
    <mergeCell ref="AB113:AC113"/>
    <mergeCell ref="AD113:AF113"/>
    <mergeCell ref="AG113:AN113"/>
    <mergeCell ref="AO113:AV113"/>
    <mergeCell ref="A114:D114"/>
    <mergeCell ref="AB114:AC114"/>
    <mergeCell ref="AD114:AF114"/>
    <mergeCell ref="AG114:AN114"/>
    <mergeCell ref="AO114:AV114"/>
    <mergeCell ref="A119:D119"/>
    <mergeCell ref="AB119:AC119"/>
    <mergeCell ref="AD119:AF119"/>
    <mergeCell ref="AG119:AN119"/>
    <mergeCell ref="AO119:AV119"/>
    <mergeCell ref="AO118:AV118"/>
    <mergeCell ref="A120:D120"/>
    <mergeCell ref="AB120:AC120"/>
    <mergeCell ref="AD120:AF120"/>
    <mergeCell ref="AG120:AN120"/>
    <mergeCell ref="AO120:AV120"/>
    <mergeCell ref="A121:D121"/>
    <mergeCell ref="AB121:AC121"/>
    <mergeCell ref="AD121:AF121"/>
    <mergeCell ref="AG121:AN121"/>
    <mergeCell ref="AO121:AV121"/>
    <mergeCell ref="A122:D122"/>
    <mergeCell ref="AB122:AC122"/>
    <mergeCell ref="AD122:AF122"/>
    <mergeCell ref="AG122:AN122"/>
    <mergeCell ref="AO122:AV122"/>
    <mergeCell ref="A123:D123"/>
    <mergeCell ref="AB123:AC123"/>
    <mergeCell ref="AD123:AF123"/>
    <mergeCell ref="AG123:AN123"/>
    <mergeCell ref="AO123:AV123"/>
    <mergeCell ref="A124:D125"/>
    <mergeCell ref="AB124:AC125"/>
    <mergeCell ref="AD124:AF125"/>
    <mergeCell ref="AG124:AN125"/>
    <mergeCell ref="AO124:AV125"/>
    <mergeCell ref="A126:D126"/>
    <mergeCell ref="AB126:AC126"/>
    <mergeCell ref="AD126:AF126"/>
    <mergeCell ref="AG126:AN126"/>
    <mergeCell ref="AO126:AV126"/>
    <mergeCell ref="A127:D127"/>
    <mergeCell ref="AB127:AC127"/>
    <mergeCell ref="AD127:AF127"/>
    <mergeCell ref="AG127:AN127"/>
    <mergeCell ref="AO127:AV127"/>
    <mergeCell ref="A128:D128"/>
    <mergeCell ref="AB128:AC128"/>
    <mergeCell ref="AD128:AF128"/>
    <mergeCell ref="AG128:AN128"/>
    <mergeCell ref="AO128:AV128"/>
    <mergeCell ref="A129:D129"/>
    <mergeCell ref="AB129:AC129"/>
    <mergeCell ref="AD129:AF129"/>
    <mergeCell ref="AG129:AN129"/>
    <mergeCell ref="AO129:AV129"/>
    <mergeCell ref="A130:D130"/>
    <mergeCell ref="AB130:AC130"/>
    <mergeCell ref="AD130:AF130"/>
    <mergeCell ref="AG130:AN130"/>
    <mergeCell ref="AO130:AV130"/>
    <mergeCell ref="A131:D131"/>
    <mergeCell ref="AB131:AC131"/>
    <mergeCell ref="AD131:AF131"/>
    <mergeCell ref="AG131:AN131"/>
    <mergeCell ref="AO131:AV131"/>
    <mergeCell ref="A132:D132"/>
    <mergeCell ref="AB132:AC132"/>
    <mergeCell ref="AD132:AF132"/>
    <mergeCell ref="AG132:AN132"/>
    <mergeCell ref="AO132:AV132"/>
    <mergeCell ref="A133:D133"/>
    <mergeCell ref="AB133:AC133"/>
    <mergeCell ref="AD133:AF133"/>
    <mergeCell ref="AG133:AN133"/>
    <mergeCell ref="AO133:AV133"/>
    <mergeCell ref="A134:D134"/>
    <mergeCell ref="AB134:AC134"/>
    <mergeCell ref="AD134:AF134"/>
    <mergeCell ref="AG134:AN134"/>
    <mergeCell ref="AO134:AV134"/>
    <mergeCell ref="A135:D135"/>
    <mergeCell ref="AB135:AC135"/>
    <mergeCell ref="AD135:AF135"/>
    <mergeCell ref="AG135:AN135"/>
    <mergeCell ref="AO135:AV135"/>
    <mergeCell ref="A136:D136"/>
    <mergeCell ref="AB136:AC136"/>
    <mergeCell ref="AD136:AF136"/>
    <mergeCell ref="AG136:AN136"/>
    <mergeCell ref="AO136:AV136"/>
    <mergeCell ref="A137:D137"/>
    <mergeCell ref="AB137:AC137"/>
    <mergeCell ref="AD137:AF137"/>
    <mergeCell ref="AG137:AN137"/>
    <mergeCell ref="AO137:AV137"/>
    <mergeCell ref="A138:D138"/>
    <mergeCell ref="AB138:AC138"/>
    <mergeCell ref="AD138:AF138"/>
    <mergeCell ref="AG138:AN138"/>
    <mergeCell ref="AO138:AV138"/>
    <mergeCell ref="A143:D143"/>
    <mergeCell ref="AB143:AC143"/>
    <mergeCell ref="AD143:AF143"/>
    <mergeCell ref="AG143:AN143"/>
    <mergeCell ref="AO143:AV143"/>
    <mergeCell ref="A144:D144"/>
    <mergeCell ref="AB144:AC145"/>
    <mergeCell ref="AD144:AF145"/>
    <mergeCell ref="AG144:AN145"/>
    <mergeCell ref="AO144:AV145"/>
    <mergeCell ref="A146:D146"/>
    <mergeCell ref="A148:D148"/>
    <mergeCell ref="AB148:AC148"/>
    <mergeCell ref="AD148:AF148"/>
    <mergeCell ref="AG148:AN148"/>
    <mergeCell ref="AO148:AV148"/>
    <mergeCell ref="AB146:AC147"/>
    <mergeCell ref="AD146:AF147"/>
    <mergeCell ref="AG146:AN147"/>
    <mergeCell ref="AO146:AV147"/>
    <mergeCell ref="A149:D149"/>
    <mergeCell ref="AB149:AC149"/>
    <mergeCell ref="AD149:AF149"/>
    <mergeCell ref="AG149:AN149"/>
    <mergeCell ref="AO149:AV149"/>
    <mergeCell ref="A150:D150"/>
    <mergeCell ref="AB150:AC150"/>
    <mergeCell ref="AD150:AF150"/>
    <mergeCell ref="AG150:AN150"/>
    <mergeCell ref="AO150:AV150"/>
    <mergeCell ref="A151:D151"/>
    <mergeCell ref="AB151:AC151"/>
    <mergeCell ref="AD151:AF151"/>
    <mergeCell ref="AG151:AN151"/>
    <mergeCell ref="AO151:AV151"/>
    <mergeCell ref="A152:D152"/>
    <mergeCell ref="AB152:AC152"/>
    <mergeCell ref="AD152:AF152"/>
    <mergeCell ref="AG152:AN152"/>
    <mergeCell ref="AO152:AV152"/>
    <mergeCell ref="A155:D155"/>
    <mergeCell ref="AB155:AC155"/>
    <mergeCell ref="AD155:AF155"/>
    <mergeCell ref="AG155:AN155"/>
    <mergeCell ref="AO155:AV155"/>
    <mergeCell ref="AB156:AC156"/>
    <mergeCell ref="AB157:AC157"/>
    <mergeCell ref="A153:D153"/>
    <mergeCell ref="AB153:AC153"/>
    <mergeCell ref="AD153:AF153"/>
    <mergeCell ref="AG153:AN153"/>
    <mergeCell ref="AO153:AV153"/>
    <mergeCell ref="A154:D154"/>
    <mergeCell ref="AB154:AC154"/>
    <mergeCell ref="AD154:AF154"/>
    <mergeCell ref="AG154:AN154"/>
    <mergeCell ref="AO154:AV154"/>
    <mergeCell ref="A160:D160"/>
    <mergeCell ref="AB160:AC160"/>
    <mergeCell ref="AD160:AF160"/>
    <mergeCell ref="AG160:AN160"/>
    <mergeCell ref="AO160:AV160"/>
    <mergeCell ref="A161:D161"/>
    <mergeCell ref="AB161:AC161"/>
    <mergeCell ref="AD161:AF161"/>
    <mergeCell ref="AG161:AN161"/>
    <mergeCell ref="AO161:AV161"/>
    <mergeCell ref="A162:D162"/>
    <mergeCell ref="AB162:AC162"/>
    <mergeCell ref="AD162:AF162"/>
    <mergeCell ref="AG162:AN162"/>
    <mergeCell ref="AO162:AV162"/>
    <mergeCell ref="A163:D163"/>
    <mergeCell ref="AB163:AC163"/>
    <mergeCell ref="AD163:AF163"/>
    <mergeCell ref="AG163:AN163"/>
    <mergeCell ref="AO163:AV163"/>
    <mergeCell ref="A164:D164"/>
    <mergeCell ref="AB164:AC164"/>
    <mergeCell ref="AD164:AF164"/>
    <mergeCell ref="AG164:AN164"/>
    <mergeCell ref="AO164:AV164"/>
    <mergeCell ref="A165:D165"/>
    <mergeCell ref="AB165:AC165"/>
    <mergeCell ref="AD165:AF165"/>
    <mergeCell ref="AG165:AN165"/>
    <mergeCell ref="AO165:AV165"/>
    <mergeCell ref="A166:D166"/>
    <mergeCell ref="AB166:AC166"/>
    <mergeCell ref="AD166:AF166"/>
    <mergeCell ref="AG166:AN166"/>
    <mergeCell ref="AO166:AV166"/>
    <mergeCell ref="A167:D167"/>
    <mergeCell ref="AB167:AC167"/>
    <mergeCell ref="AD167:AF167"/>
    <mergeCell ref="AG167:AN167"/>
    <mergeCell ref="AO167:AV167"/>
    <mergeCell ref="A168:D168"/>
    <mergeCell ref="AB168:AC168"/>
    <mergeCell ref="AD168:AF168"/>
    <mergeCell ref="AG168:AN168"/>
    <mergeCell ref="AO168:AV168"/>
    <mergeCell ref="A172:D172"/>
    <mergeCell ref="AB172:AC172"/>
    <mergeCell ref="AD172:AF172"/>
    <mergeCell ref="AG172:AN172"/>
    <mergeCell ref="AO172:AV172"/>
    <mergeCell ref="A171:D171"/>
    <mergeCell ref="E171:AA171"/>
    <mergeCell ref="AB171:AC171"/>
    <mergeCell ref="AD171:AF171"/>
    <mergeCell ref="AG171:AN171"/>
    <mergeCell ref="AO171:AV171"/>
    <mergeCell ref="A173:D173"/>
    <mergeCell ref="AB173:AC173"/>
    <mergeCell ref="AD173:AF173"/>
    <mergeCell ref="AG173:AN173"/>
    <mergeCell ref="AO173:AV173"/>
    <mergeCell ref="A174:D174"/>
    <mergeCell ref="AB174:AC174"/>
    <mergeCell ref="AD174:AF174"/>
    <mergeCell ref="AG174:AN174"/>
    <mergeCell ref="AO174:AV174"/>
    <mergeCell ref="A175:D175"/>
    <mergeCell ref="A177:D177"/>
    <mergeCell ref="AB175:AC176"/>
    <mergeCell ref="AD175:AF176"/>
    <mergeCell ref="AG175:AN176"/>
    <mergeCell ref="AO175:AV176"/>
    <mergeCell ref="AB177:AC178"/>
    <mergeCell ref="AD177:AF178"/>
    <mergeCell ref="AG177:AN178"/>
    <mergeCell ref="AO177:AV178"/>
    <mergeCell ref="A179:D179"/>
    <mergeCell ref="AB179:AC179"/>
    <mergeCell ref="AD179:AF179"/>
    <mergeCell ref="AG179:AN179"/>
    <mergeCell ref="AO179:AV179"/>
    <mergeCell ref="A180:D180"/>
    <mergeCell ref="AB180:AC180"/>
    <mergeCell ref="AD180:AF180"/>
    <mergeCell ref="AG180:AN180"/>
    <mergeCell ref="AO180:AV180"/>
    <mergeCell ref="A182:D182"/>
    <mergeCell ref="AB182:AC182"/>
    <mergeCell ref="AD182:AF182"/>
    <mergeCell ref="AG182:AN182"/>
    <mergeCell ref="AO182:AV182"/>
    <mergeCell ref="A181:D181"/>
    <mergeCell ref="AB181:AC181"/>
    <mergeCell ref="AD181:AF181"/>
    <mergeCell ref="AG181:AN181"/>
    <mergeCell ref="AO181:AV181"/>
    <mergeCell ref="A183:D183"/>
    <mergeCell ref="A185:D185"/>
    <mergeCell ref="AB183:AC184"/>
    <mergeCell ref="AD183:AF184"/>
    <mergeCell ref="AG183:AN184"/>
    <mergeCell ref="AO183:AV184"/>
    <mergeCell ref="AB185:AC186"/>
    <mergeCell ref="AD185:AF186"/>
    <mergeCell ref="AG185:AN186"/>
    <mergeCell ref="AO185:AV186"/>
    <mergeCell ref="A187:D187"/>
    <mergeCell ref="AB187:AC187"/>
    <mergeCell ref="AD187:AF187"/>
    <mergeCell ref="AG187:AN187"/>
    <mergeCell ref="AO187:AV187"/>
    <mergeCell ref="A188:D188"/>
    <mergeCell ref="AB188:AC188"/>
    <mergeCell ref="AD188:AF188"/>
    <mergeCell ref="AG188:AN188"/>
    <mergeCell ref="AO188:AV188"/>
    <mergeCell ref="A189:D189"/>
    <mergeCell ref="AB189:AC189"/>
    <mergeCell ref="AD189:AF189"/>
    <mergeCell ref="AG189:AN189"/>
    <mergeCell ref="AO189:AV189"/>
    <mergeCell ref="A190:D190"/>
    <mergeCell ref="AB190:AC190"/>
    <mergeCell ref="AD190:AF190"/>
    <mergeCell ref="AG190:AN190"/>
    <mergeCell ref="AO190:AV190"/>
    <mergeCell ref="A191:D191"/>
    <mergeCell ref="AB191:AC191"/>
    <mergeCell ref="AD191:AF191"/>
    <mergeCell ref="AG191:AN191"/>
    <mergeCell ref="AO191:AV191"/>
    <mergeCell ref="A192:D192"/>
    <mergeCell ref="AB192:AC192"/>
    <mergeCell ref="AD192:AF192"/>
    <mergeCell ref="AG192:AN192"/>
    <mergeCell ref="AO192:AV192"/>
    <mergeCell ref="A193:D193"/>
    <mergeCell ref="AB193:AC193"/>
    <mergeCell ref="AD193:AF193"/>
    <mergeCell ref="AG193:AN193"/>
    <mergeCell ref="AO193:AV193"/>
    <mergeCell ref="A194:D194"/>
    <mergeCell ref="AB194:AC194"/>
    <mergeCell ref="AD194:AF194"/>
    <mergeCell ref="AG194:AN194"/>
    <mergeCell ref="AO194:AV194"/>
    <mergeCell ref="A195:D195"/>
    <mergeCell ref="AB195:AC195"/>
    <mergeCell ref="AD195:AF195"/>
    <mergeCell ref="AG195:AN195"/>
    <mergeCell ref="AO195:AV195"/>
    <mergeCell ref="A196:D196"/>
    <mergeCell ref="AB196:AC197"/>
    <mergeCell ref="AD196:AF197"/>
    <mergeCell ref="AG196:AN197"/>
    <mergeCell ref="AO196:AV197"/>
    <mergeCell ref="A198:D198"/>
    <mergeCell ref="AB198:AC198"/>
    <mergeCell ref="AD198:AF198"/>
    <mergeCell ref="AG198:AN198"/>
    <mergeCell ref="AO198:AV198"/>
    <mergeCell ref="A200:D200"/>
    <mergeCell ref="AB200:AC200"/>
    <mergeCell ref="AD200:AF200"/>
    <mergeCell ref="AG200:AN200"/>
    <mergeCell ref="AO200:AV200"/>
    <mergeCell ref="A201:D201"/>
    <mergeCell ref="AB201:AC201"/>
    <mergeCell ref="AD201:AF201"/>
    <mergeCell ref="AG201:AN201"/>
    <mergeCell ref="AO201:AV201"/>
    <mergeCell ref="A202:D202"/>
    <mergeCell ref="AB202:AC202"/>
    <mergeCell ref="AD202:AF202"/>
    <mergeCell ref="AG202:AN202"/>
    <mergeCell ref="AO202:AV202"/>
    <mergeCell ref="A207:D207"/>
    <mergeCell ref="AB207:AC207"/>
    <mergeCell ref="AD207:AF207"/>
    <mergeCell ref="AG207:AN207"/>
    <mergeCell ref="AO207:AV207"/>
    <mergeCell ref="A203:D203"/>
    <mergeCell ref="A205:D205"/>
    <mergeCell ref="AB205:AC205"/>
    <mergeCell ref="AD205:AF205"/>
    <mergeCell ref="AG205:AN205"/>
    <mergeCell ref="AO205:AV205"/>
    <mergeCell ref="AB203:AC204"/>
    <mergeCell ref="AD203:AF204"/>
    <mergeCell ref="AG203:AN204"/>
    <mergeCell ref="AO203:AV204"/>
    <mergeCell ref="AM217:AV217"/>
    <mergeCell ref="AM219:AV219"/>
    <mergeCell ref="A217:B217"/>
    <mergeCell ref="C218:I218"/>
    <mergeCell ref="AG118:AN118"/>
    <mergeCell ref="AD118:AF118"/>
    <mergeCell ref="AB118:AC118"/>
    <mergeCell ref="E118:AA118"/>
    <mergeCell ref="A118:D118"/>
    <mergeCell ref="A208:D208"/>
    <mergeCell ref="AB208:AC208"/>
    <mergeCell ref="AD208:AF208"/>
    <mergeCell ref="AG208:AN208"/>
    <mergeCell ref="AO208:AV208"/>
    <mergeCell ref="A209:D209"/>
    <mergeCell ref="AB209:AC209"/>
    <mergeCell ref="AD209:AF209"/>
    <mergeCell ref="AG209:AN209"/>
    <mergeCell ref="AO209:AV209"/>
    <mergeCell ref="A206:D206"/>
    <mergeCell ref="AB206:AC206"/>
    <mergeCell ref="AD206:AF206"/>
    <mergeCell ref="AG206:AN206"/>
    <mergeCell ref="AO206:AV206"/>
    <mergeCell ref="AB142:AC142"/>
    <mergeCell ref="AD139:AF140"/>
    <mergeCell ref="A139:D140"/>
    <mergeCell ref="AG139:AN140"/>
    <mergeCell ref="AO139:AV140"/>
    <mergeCell ref="A141:D142"/>
    <mergeCell ref="AD141:AF142"/>
    <mergeCell ref="AG141:AN142"/>
    <mergeCell ref="AO141:AV142"/>
    <mergeCell ref="AB141:AC141"/>
    <mergeCell ref="AB139:AC139"/>
    <mergeCell ref="AB140:AC140"/>
    <mergeCell ref="AB159:AC159"/>
    <mergeCell ref="A156:D157"/>
    <mergeCell ref="AD156:AF157"/>
    <mergeCell ref="AG156:AN157"/>
    <mergeCell ref="AO156:AV157"/>
    <mergeCell ref="A158:D159"/>
    <mergeCell ref="AD158:AF159"/>
    <mergeCell ref="AG158:AN159"/>
    <mergeCell ref="AO158:AV159"/>
    <mergeCell ref="AB158:AC158"/>
  </mergeCells>
  <pageMargins left="0.47244094488188981" right="0.39370078740157483" top="0.74803149606299213" bottom="0.74803149606299213" header="0.31496062992125984" footer="0.31496062992125984"/>
  <pageSetup paperSize="9" scale="76" fitToWidth="0" fitToHeight="0" orientation="portrait" r:id="rId1"/>
  <headerFooter alignWithMargins="0">
    <oddFooter>&amp;L&amp;"Calibri,Uobičajeno"&amp;8ekonomika.doo@bih.net.ba - 037/511-739&amp;R&amp;11Strana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I261"/>
  <sheetViews>
    <sheetView showGridLines="0" showRuler="0" topLeftCell="M154" workbookViewId="0">
      <selection activeCell="AI8" sqref="AI8"/>
    </sheetView>
  </sheetViews>
  <sheetFormatPr defaultColWidth="3.140625" defaultRowHeight="15"/>
  <cols>
    <col min="1" max="1" width="3.140625" style="121"/>
    <col min="2" max="16384" width="3.140625" style="82"/>
  </cols>
  <sheetData>
    <row r="1" spans="1:57">
      <c r="A1" s="120"/>
      <c r="AE1" s="2197" t="s">
        <v>1363</v>
      </c>
      <c r="AF1" s="2165"/>
      <c r="AG1" s="2165"/>
      <c r="AH1" s="2165"/>
      <c r="AI1" s="2165"/>
      <c r="AJ1" s="2165"/>
      <c r="AK1" s="2165"/>
      <c r="AL1" s="2165"/>
      <c r="AM1" s="2165"/>
      <c r="AN1" s="2165"/>
      <c r="AO1" s="2165"/>
      <c r="AP1" s="2165"/>
      <c r="AQ1" s="2198"/>
      <c r="AR1" s="252"/>
      <c r="BA1" s="2326" t="s">
        <v>1444</v>
      </c>
      <c r="BB1" s="2326"/>
      <c r="BC1" s="2326"/>
      <c r="BD1" s="2326"/>
      <c r="BE1" s="2326"/>
    </row>
    <row r="2" spans="1:57">
      <c r="AE2" s="2199" t="s">
        <v>1364</v>
      </c>
      <c r="AF2" s="2200"/>
      <c r="AG2" s="2200"/>
      <c r="AH2" s="2200"/>
      <c r="AI2" s="2200"/>
      <c r="AJ2" s="2200"/>
      <c r="AK2" s="2200"/>
      <c r="AL2" s="2200"/>
      <c r="AM2" s="2200"/>
      <c r="AN2" s="2200"/>
      <c r="AO2" s="2200"/>
      <c r="AP2" s="2200"/>
      <c r="AQ2" s="2201"/>
      <c r="AR2" s="252"/>
      <c r="BA2" s="664"/>
      <c r="BB2" s="664"/>
      <c r="BC2" s="664"/>
      <c r="BD2" s="664"/>
      <c r="BE2" s="664"/>
    </row>
    <row r="3" spans="1:57" ht="15.75">
      <c r="AS3" s="236">
        <f>UnosPod!AB8</f>
        <v>4</v>
      </c>
      <c r="AT3" s="236">
        <f>UnosPod!AC8</f>
        <v>2</v>
      </c>
      <c r="AU3" s="236">
        <f>UnosPod!AD8</f>
        <v>0</v>
      </c>
      <c r="AV3" s="236">
        <f>UnosPod!AE8</f>
        <v>1</v>
      </c>
      <c r="AW3" s="236">
        <f>UnosPod!AF8</f>
        <v>6</v>
      </c>
      <c r="AX3" s="236">
        <f>UnosPod!AG8</f>
        <v>9</v>
      </c>
      <c r="AY3" s="236">
        <f>UnosPod!AH8</f>
        <v>5</v>
      </c>
      <c r="AZ3" s="236">
        <f>UnosPod!AI8</f>
        <v>6</v>
      </c>
      <c r="BA3" s="236">
        <f>UnosPod!AJ8</f>
        <v>7</v>
      </c>
      <c r="BB3" s="236">
        <f>UnosPod!AK8</f>
        <v>0</v>
      </c>
      <c r="BC3" s="236">
        <f>UnosPod!AL8</f>
        <v>0</v>
      </c>
      <c r="BD3" s="236">
        <f>UnosPod!AM8</f>
        <v>0</v>
      </c>
      <c r="BE3" s="236">
        <f>UnosPod!AN8</f>
        <v>1</v>
      </c>
    </row>
    <row r="4" spans="1:57">
      <c r="AU4" s="2164" t="s">
        <v>89</v>
      </c>
      <c r="AV4" s="2164"/>
      <c r="AW4" s="2164"/>
      <c r="AX4" s="2164"/>
      <c r="AY4" s="2164"/>
      <c r="AZ4" s="2164"/>
      <c r="BA4" s="2164"/>
      <c r="BB4" s="2164"/>
      <c r="BC4" s="2164"/>
      <c r="BD4" s="2164"/>
      <c r="BE4" s="2164"/>
    </row>
    <row r="5" spans="1:57" ht="18.75">
      <c r="A5" s="118" t="s">
        <v>458</v>
      </c>
      <c r="K5" s="256" t="str">
        <f>UnosPod!F8</f>
        <v>Raiffeisen INVEST doo</v>
      </c>
      <c r="L5" s="256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T5" s="237">
        <f>UnosPod!AB9</f>
        <v>0</v>
      </c>
      <c r="AU5" s="237">
        <f>UnosPod!AC9</f>
        <v>0</v>
      </c>
      <c r="AV5" s="237">
        <f>UnosPod!AD9</f>
        <v>0</v>
      </c>
      <c r="AW5" s="237">
        <f>UnosPod!AE9</f>
        <v>0</v>
      </c>
      <c r="AX5" s="237">
        <f>UnosPod!AF9</f>
        <v>0</v>
      </c>
      <c r="AY5" s="237">
        <f>UnosPod!AG9</f>
        <v>0</v>
      </c>
      <c r="AZ5" s="237">
        <f>UnosPod!AH9</f>
        <v>0</v>
      </c>
      <c r="BA5" s="237">
        <f>UnosPod!AI9</f>
        <v>0</v>
      </c>
      <c r="BB5" s="237">
        <f>UnosPod!AJ9</f>
        <v>0</v>
      </c>
      <c r="BC5" s="237">
        <f>UnosPod!AK9</f>
        <v>0</v>
      </c>
      <c r="BD5" s="237">
        <f>UnosPod!AL9</f>
        <v>0</v>
      </c>
      <c r="BE5" s="237">
        <f>UnosPod!AM9</f>
        <v>0</v>
      </c>
    </row>
    <row r="6" spans="1:57">
      <c r="A6" s="119"/>
      <c r="B6" s="110"/>
      <c r="C6" s="110"/>
      <c r="D6" s="110"/>
      <c r="E6" s="110"/>
      <c r="F6" s="110"/>
      <c r="G6" s="110"/>
      <c r="H6" s="110"/>
      <c r="I6" s="110"/>
      <c r="J6" s="110"/>
      <c r="K6" s="257"/>
      <c r="L6" s="257"/>
      <c r="M6" s="110"/>
      <c r="N6" s="110"/>
      <c r="AE6" s="110"/>
      <c r="AF6" s="110"/>
      <c r="AG6" s="110"/>
      <c r="AH6" s="110"/>
      <c r="AU6" s="2164" t="s">
        <v>365</v>
      </c>
      <c r="AV6" s="2164"/>
      <c r="AW6" s="2164"/>
      <c r="AX6" s="2164"/>
      <c r="AY6" s="2164"/>
      <c r="AZ6" s="2164"/>
      <c r="BA6" s="2164"/>
      <c r="BB6" s="2164"/>
      <c r="BC6" s="2164"/>
      <c r="BD6" s="2164"/>
      <c r="BE6" s="2164"/>
    </row>
    <row r="7" spans="1:57" ht="15.75">
      <c r="A7" s="118" t="s">
        <v>303</v>
      </c>
      <c r="K7" s="261" t="str">
        <f>UnosPod!F15</f>
        <v>Upravljanje fondovima</v>
      </c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110"/>
      <c r="AF7" s="110"/>
      <c r="AG7" s="110"/>
      <c r="AH7" s="110"/>
      <c r="AX7" s="122"/>
      <c r="AY7" s="122"/>
      <c r="AZ7" s="122"/>
      <c r="BA7" s="237">
        <f>UnosPod!AB10</f>
        <v>6</v>
      </c>
      <c r="BB7" s="237">
        <f>UnosPod!AC10</f>
        <v>7</v>
      </c>
      <c r="BC7" s="237">
        <f>UnosPod!AD10</f>
        <v>1</v>
      </c>
      <c r="BD7" s="237">
        <f>UnosPod!AE10</f>
        <v>2</v>
      </c>
      <c r="BE7" s="237">
        <f>UnosPod!AF10</f>
        <v>0</v>
      </c>
    </row>
    <row r="8" spans="1:57">
      <c r="A8" s="118"/>
      <c r="K8" s="258"/>
      <c r="L8" s="258"/>
      <c r="Z8" s="110"/>
      <c r="AA8" s="110"/>
      <c r="AB8" s="110"/>
      <c r="AC8" s="110"/>
      <c r="AD8" s="110"/>
      <c r="AE8" s="110"/>
      <c r="AF8" s="110"/>
      <c r="AG8" s="110"/>
      <c r="AH8" s="110"/>
      <c r="AX8" s="2166" t="s">
        <v>160</v>
      </c>
      <c r="AY8" s="2166"/>
      <c r="AZ8" s="2166"/>
      <c r="BA8" s="2166"/>
      <c r="BB8" s="2166"/>
      <c r="BC8" s="2166"/>
      <c r="BD8" s="2166"/>
      <c r="BE8" s="2166"/>
    </row>
    <row r="9" spans="1:57" ht="15.75">
      <c r="A9" s="118" t="s">
        <v>410</v>
      </c>
      <c r="K9" s="260" t="str">
        <f>Sjedište&amp;", "&amp;UnosPod!F10</f>
        <v>Sarajevo, Zmaja od Bosne bb</v>
      </c>
      <c r="L9" s="259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10"/>
      <c r="AF9" s="110"/>
      <c r="AG9" s="110"/>
      <c r="AH9" s="110"/>
      <c r="AU9" s="122"/>
      <c r="AV9" s="122"/>
      <c r="AW9" s="122"/>
      <c r="AX9" s="123"/>
      <c r="AY9" s="123"/>
      <c r="AZ9" s="123"/>
      <c r="BA9" s="123"/>
      <c r="BB9" s="124"/>
      <c r="BC9" s="237">
        <f>UnosPod!AB12</f>
        <v>0</v>
      </c>
      <c r="BD9" s="237">
        <f>UnosPod!AC12</f>
        <v>7</v>
      </c>
      <c r="BE9" s="237">
        <f>UnosPod!AD12</f>
        <v>9</v>
      </c>
    </row>
    <row r="10" spans="1:57">
      <c r="A10" s="118"/>
      <c r="AU10" s="122"/>
      <c r="AV10" s="122"/>
      <c r="AW10" s="122"/>
      <c r="AX10" s="2194" t="s">
        <v>414</v>
      </c>
      <c r="AY10" s="2194"/>
      <c r="AZ10" s="2194"/>
      <c r="BA10" s="2194"/>
      <c r="BB10" s="2194"/>
      <c r="BC10" s="2194"/>
      <c r="BD10" s="2194"/>
      <c r="BE10" s="2194"/>
    </row>
    <row r="11" spans="1:57">
      <c r="A11" s="119" t="s">
        <v>223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79"/>
      <c r="O11" s="179"/>
      <c r="P11" s="179"/>
      <c r="Q11" s="179"/>
      <c r="R11" s="179"/>
      <c r="S11" s="179"/>
    </row>
    <row r="12" spans="1:57">
      <c r="A12" s="2327" t="str">
        <f>UnosPod!AB13</f>
        <v>Raiffeisen BANK dd Bosna i Hercegovina</v>
      </c>
      <c r="B12" s="2327"/>
      <c r="C12" s="2327"/>
      <c r="D12" s="2327"/>
      <c r="E12" s="2327"/>
      <c r="F12" s="2327"/>
      <c r="G12" s="2327"/>
      <c r="H12" s="2327"/>
      <c r="I12" s="2327"/>
      <c r="J12" s="2327"/>
      <c r="K12" s="2327"/>
      <c r="L12" s="2327"/>
      <c r="M12" s="2327"/>
      <c r="N12" s="2327"/>
      <c r="O12" s="2327"/>
      <c r="P12" s="2327"/>
      <c r="Q12" s="658"/>
      <c r="R12" s="658"/>
      <c r="S12" s="658"/>
      <c r="V12" s="2328">
        <f>UnosPod!AB15</f>
        <v>0</v>
      </c>
      <c r="W12" s="2328"/>
      <c r="X12" s="2328"/>
      <c r="Y12" s="2328"/>
      <c r="Z12" s="2328"/>
      <c r="AA12" s="2328"/>
      <c r="AB12" s="2328"/>
      <c r="AC12" s="2328"/>
      <c r="AD12" s="2328"/>
      <c r="AE12" s="2328"/>
      <c r="AF12" s="2328"/>
      <c r="AG12" s="2328"/>
      <c r="AH12" s="2328"/>
      <c r="AI12" s="2328"/>
      <c r="AJ12" s="2328"/>
      <c r="AK12" s="2328"/>
      <c r="AP12" s="2328">
        <f>UnosPod!AB17</f>
        <v>0</v>
      </c>
      <c r="AQ12" s="2328"/>
      <c r="AR12" s="2328"/>
      <c r="AS12" s="2328"/>
      <c r="AT12" s="2328"/>
      <c r="AU12" s="2328"/>
      <c r="AV12" s="2328"/>
      <c r="AW12" s="2328"/>
      <c r="AX12" s="2328"/>
      <c r="AY12" s="2328"/>
      <c r="AZ12" s="2328"/>
      <c r="BA12" s="2328"/>
      <c r="BB12" s="2328"/>
      <c r="BC12" s="2328"/>
      <c r="BD12" s="2328"/>
      <c r="BE12" s="2328"/>
    </row>
    <row r="13" spans="1:57" s="132" customFormat="1" ht="12">
      <c r="A13" s="2165" t="s">
        <v>409</v>
      </c>
      <c r="B13" s="2165"/>
      <c r="C13" s="2165"/>
      <c r="D13" s="2165"/>
      <c r="E13" s="2165"/>
      <c r="F13" s="2165"/>
      <c r="G13" s="2165"/>
      <c r="H13" s="2165"/>
      <c r="I13" s="2165"/>
      <c r="J13" s="2165"/>
      <c r="K13" s="2165"/>
      <c r="L13" s="2165"/>
      <c r="M13" s="2165"/>
      <c r="N13" s="2165"/>
      <c r="O13" s="2165"/>
      <c r="P13" s="2165"/>
      <c r="Q13" s="131"/>
      <c r="R13" s="131"/>
      <c r="S13" s="131"/>
      <c r="V13" s="2165" t="s">
        <v>409</v>
      </c>
      <c r="W13" s="2165"/>
      <c r="X13" s="2165"/>
      <c r="Y13" s="2165"/>
      <c r="Z13" s="2165"/>
      <c r="AA13" s="2165"/>
      <c r="AB13" s="2165"/>
      <c r="AC13" s="2165"/>
      <c r="AD13" s="2165"/>
      <c r="AE13" s="2165"/>
      <c r="AF13" s="2165"/>
      <c r="AG13" s="2165"/>
      <c r="AH13" s="2165"/>
      <c r="AI13" s="2165"/>
      <c r="AJ13" s="2165"/>
      <c r="AK13" s="2165"/>
      <c r="AP13" s="2165" t="s">
        <v>409</v>
      </c>
      <c r="AQ13" s="2165"/>
      <c r="AR13" s="2165"/>
      <c r="AS13" s="2165"/>
      <c r="AT13" s="2165"/>
      <c r="AU13" s="2165"/>
      <c r="AV13" s="2165"/>
      <c r="AW13" s="2165"/>
      <c r="AX13" s="2165"/>
      <c r="AY13" s="2165"/>
      <c r="AZ13" s="2165"/>
      <c r="BA13" s="2165"/>
      <c r="BB13" s="2165"/>
      <c r="BC13" s="2165"/>
      <c r="BD13" s="2165"/>
      <c r="BE13" s="2165"/>
    </row>
    <row r="14" spans="1:57" s="84" customFormat="1" ht="15.75">
      <c r="A14" s="607">
        <f>UnosPod!AB14</f>
        <v>1</v>
      </c>
      <c r="B14" s="607">
        <f>UnosPod!AC14</f>
        <v>6</v>
      </c>
      <c r="C14" s="607">
        <f>UnosPod!AD14</f>
        <v>1</v>
      </c>
      <c r="D14" s="607">
        <f>UnosPod!AE14</f>
        <v>0</v>
      </c>
      <c r="E14" s="607">
        <f>UnosPod!AF14</f>
        <v>0</v>
      </c>
      <c r="F14" s="607">
        <f>UnosPod!AG14</f>
        <v>0</v>
      </c>
      <c r="G14" s="607">
        <f>UnosPod!AH14</f>
        <v>0</v>
      </c>
      <c r="H14" s="607">
        <f>UnosPod!AI14</f>
        <v>0</v>
      </c>
      <c r="I14" s="607">
        <f>UnosPod!AJ14</f>
        <v>9</v>
      </c>
      <c r="J14" s="607">
        <f>UnosPod!AK14</f>
        <v>7</v>
      </c>
      <c r="K14" s="607">
        <f>UnosPod!AL14</f>
        <v>6</v>
      </c>
      <c r="L14" s="607">
        <f>UnosPod!AM14</f>
        <v>4</v>
      </c>
      <c r="M14" s="607">
        <f>UnosPod!AN14</f>
        <v>0</v>
      </c>
      <c r="N14" s="607">
        <f>UnosPod!AO14</f>
        <v>0</v>
      </c>
      <c r="O14" s="607">
        <f>UnosPod!AP14</f>
        <v>1</v>
      </c>
      <c r="P14" s="607">
        <f>UnosPod!AQ14</f>
        <v>7</v>
      </c>
      <c r="Q14" s="253"/>
      <c r="R14" s="254"/>
      <c r="S14" s="254"/>
      <c r="T14" s="88"/>
      <c r="U14" s="88"/>
      <c r="V14" s="236">
        <f>UnosPod!AB16</f>
        <v>0</v>
      </c>
      <c r="W14" s="236">
        <f>UnosPod!AC16</f>
        <v>0</v>
      </c>
      <c r="X14" s="236">
        <f>UnosPod!AD16</f>
        <v>0</v>
      </c>
      <c r="Y14" s="236">
        <f>UnosPod!AE16</f>
        <v>0</v>
      </c>
      <c r="Z14" s="236">
        <f>UnosPod!AF16</f>
        <v>0</v>
      </c>
      <c r="AA14" s="236">
        <f>UnosPod!AG16</f>
        <v>0</v>
      </c>
      <c r="AB14" s="236">
        <f>UnosPod!AH16</f>
        <v>0</v>
      </c>
      <c r="AC14" s="236">
        <f>UnosPod!AI16</f>
        <v>0</v>
      </c>
      <c r="AD14" s="236">
        <f>UnosPod!AJ16</f>
        <v>0</v>
      </c>
      <c r="AE14" s="236">
        <f>UnosPod!AK16</f>
        <v>0</v>
      </c>
      <c r="AF14" s="236">
        <f>UnosPod!AL16</f>
        <v>0</v>
      </c>
      <c r="AG14" s="236">
        <f>UnosPod!AM16</f>
        <v>0</v>
      </c>
      <c r="AH14" s="236">
        <f>UnosPod!AN16</f>
        <v>0</v>
      </c>
      <c r="AI14" s="236">
        <f>UnosPod!AO16</f>
        <v>0</v>
      </c>
      <c r="AJ14" s="236">
        <f>UnosPod!AP16</f>
        <v>0</v>
      </c>
      <c r="AK14" s="236">
        <f>UnosPod!AQ16</f>
        <v>0</v>
      </c>
      <c r="AL14" s="88"/>
      <c r="AM14" s="88"/>
      <c r="AN14" s="88"/>
      <c r="AO14" s="88"/>
      <c r="AP14" s="236">
        <f>UnosPod!AB18</f>
        <v>0</v>
      </c>
      <c r="AQ14" s="236">
        <f>UnosPod!AC18</f>
        <v>0</v>
      </c>
      <c r="AR14" s="236">
        <f>UnosPod!AD18</f>
        <v>0</v>
      </c>
      <c r="AS14" s="236">
        <f>UnosPod!AE18</f>
        <v>0</v>
      </c>
      <c r="AT14" s="236">
        <f>UnosPod!AF18</f>
        <v>0</v>
      </c>
      <c r="AU14" s="236">
        <f>UnosPod!AG18</f>
        <v>0</v>
      </c>
      <c r="AV14" s="236">
        <f>UnosPod!AH18</f>
        <v>0</v>
      </c>
      <c r="AW14" s="236">
        <f>UnosPod!AI18</f>
        <v>0</v>
      </c>
      <c r="AX14" s="236">
        <f>UnosPod!AJ18</f>
        <v>0</v>
      </c>
      <c r="AY14" s="236">
        <f>UnosPod!AK18</f>
        <v>0</v>
      </c>
      <c r="AZ14" s="236">
        <f>UnosPod!AL18</f>
        <v>0</v>
      </c>
      <c r="BA14" s="236">
        <f>UnosPod!AM18</f>
        <v>0</v>
      </c>
      <c r="BB14" s="236">
        <f>UnosPod!AN18</f>
        <v>0</v>
      </c>
      <c r="BC14" s="236">
        <f>UnosPod!AO18</f>
        <v>0</v>
      </c>
      <c r="BD14" s="236">
        <f>UnosPod!AP18</f>
        <v>0</v>
      </c>
      <c r="BE14" s="236">
        <f>UnosPod!AQ18</f>
        <v>0</v>
      </c>
    </row>
    <row r="15" spans="1:57">
      <c r="Z15" s="110"/>
      <c r="AA15" s="110"/>
      <c r="AB15" s="110"/>
      <c r="AC15" s="110"/>
      <c r="AD15" s="110"/>
      <c r="AE15" s="110"/>
      <c r="AF15" s="110"/>
      <c r="AG15" s="110"/>
      <c r="AH15" s="11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</row>
    <row r="16" spans="1:57" ht="23.25" customHeight="1">
      <c r="A16" s="2330" t="str">
        <f>"BILANS STANJA na dan "&amp;UnosPod!M6&amp;UnosPod!P6&amp;"godine"</f>
        <v>BILANS STANJA na dan 31.12.2012.godine</v>
      </c>
      <c r="B16" s="2330"/>
      <c r="C16" s="2330"/>
      <c r="D16" s="2330"/>
      <c r="E16" s="2330"/>
      <c r="F16" s="2330"/>
      <c r="G16" s="2330"/>
      <c r="H16" s="2330"/>
      <c r="I16" s="2330"/>
      <c r="J16" s="2330"/>
      <c r="K16" s="2330"/>
      <c r="L16" s="2330"/>
      <c r="M16" s="2330"/>
      <c r="N16" s="2330"/>
      <c r="O16" s="2330"/>
      <c r="P16" s="2330"/>
      <c r="Q16" s="2330"/>
      <c r="R16" s="2330"/>
      <c r="S16" s="2330"/>
      <c r="T16" s="2330"/>
      <c r="U16" s="2330"/>
      <c r="V16" s="2330"/>
      <c r="W16" s="2330"/>
      <c r="X16" s="2330"/>
      <c r="Y16" s="2330"/>
      <c r="Z16" s="2330"/>
      <c r="AA16" s="2330"/>
      <c r="AB16" s="2330"/>
      <c r="AC16" s="2330"/>
      <c r="AD16" s="2330"/>
      <c r="AE16" s="2330"/>
      <c r="AF16" s="2330"/>
      <c r="AG16" s="2330"/>
      <c r="AH16" s="2330"/>
      <c r="AI16" s="2330"/>
      <c r="AJ16" s="2330"/>
      <c r="AK16" s="2330"/>
      <c r="AL16" s="2330"/>
      <c r="AM16" s="2330"/>
      <c r="AN16" s="2330"/>
      <c r="AO16" s="2330"/>
      <c r="AP16" s="2330"/>
      <c r="AQ16" s="2330"/>
      <c r="AR16" s="2330"/>
      <c r="AS16" s="2330"/>
      <c r="AT16" s="2330"/>
      <c r="AU16" s="2330"/>
      <c r="AV16" s="2330"/>
      <c r="AW16" s="2330"/>
      <c r="AX16" s="2330"/>
      <c r="AY16" s="2330"/>
      <c r="AZ16" s="2330"/>
      <c r="BA16" s="2330"/>
      <c r="BB16" s="2330"/>
      <c r="BC16" s="2330"/>
      <c r="BD16" s="2330"/>
      <c r="BE16" s="2330"/>
    </row>
    <row r="17" spans="1:61"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BC17" s="82" t="s">
        <v>224</v>
      </c>
    </row>
    <row r="18" spans="1:61" s="84" customFormat="1" ht="15.75">
      <c r="A18" s="2274" t="s">
        <v>1084</v>
      </c>
      <c r="B18" s="2262"/>
      <c r="C18" s="2262"/>
      <c r="D18" s="2262"/>
      <c r="E18" s="2263"/>
      <c r="F18" s="262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4"/>
      <c r="V18" s="264"/>
      <c r="W18" s="265"/>
      <c r="X18" s="2275"/>
      <c r="Y18" s="2276"/>
      <c r="Z18" s="2277"/>
      <c r="AA18" s="2276" t="s">
        <v>309</v>
      </c>
      <c r="AB18" s="2276"/>
      <c r="AC18" s="2276"/>
      <c r="AD18" s="2275" t="s">
        <v>180</v>
      </c>
      <c r="AE18" s="2276"/>
      <c r="AF18" s="2276"/>
      <c r="AG18" s="2276"/>
      <c r="AH18" s="2276"/>
      <c r="AI18" s="2276"/>
      <c r="AJ18" s="2276"/>
      <c r="AK18" s="2276"/>
      <c r="AL18" s="2276"/>
      <c r="AM18" s="2276"/>
      <c r="AN18" s="2276"/>
      <c r="AO18" s="2276"/>
      <c r="AP18" s="2276"/>
      <c r="AQ18" s="2276"/>
      <c r="AR18" s="2276"/>
      <c r="AS18" s="2276"/>
      <c r="AT18" s="2276"/>
      <c r="AU18" s="2276"/>
      <c r="AV18" s="2276"/>
      <c r="AW18" s="2276"/>
      <c r="AX18" s="2277"/>
      <c r="AY18" s="2329" t="s">
        <v>164</v>
      </c>
      <c r="AZ18" s="2329"/>
      <c r="BA18" s="2329"/>
      <c r="BB18" s="2329"/>
      <c r="BC18" s="2329"/>
      <c r="BD18" s="2329"/>
      <c r="BE18" s="2329"/>
    </row>
    <row r="19" spans="1:61" s="84" customFormat="1" ht="15.75">
      <c r="A19" s="2280" t="s">
        <v>720</v>
      </c>
      <c r="B19" s="2281"/>
      <c r="C19" s="2281"/>
      <c r="D19" s="2281"/>
      <c r="E19" s="2282"/>
      <c r="F19" s="2283" t="s">
        <v>407</v>
      </c>
      <c r="G19" s="2278"/>
      <c r="H19" s="2278"/>
      <c r="I19" s="2278"/>
      <c r="J19" s="2278"/>
      <c r="K19" s="2278"/>
      <c r="L19" s="2278"/>
      <c r="M19" s="2278"/>
      <c r="N19" s="2278"/>
      <c r="O19" s="2278"/>
      <c r="P19" s="2278"/>
      <c r="Q19" s="2278"/>
      <c r="R19" s="2278"/>
      <c r="S19" s="2278"/>
      <c r="T19" s="2278"/>
      <c r="U19" s="88"/>
      <c r="V19" s="88"/>
      <c r="W19" s="266"/>
      <c r="X19" s="2283" t="s">
        <v>90</v>
      </c>
      <c r="Y19" s="2278"/>
      <c r="Z19" s="2284"/>
      <c r="AA19" s="2278"/>
      <c r="AB19" s="2278"/>
      <c r="AC19" s="2278"/>
      <c r="AD19" s="2325"/>
      <c r="AE19" s="2325"/>
      <c r="AF19" s="2325"/>
      <c r="AG19" s="2325"/>
      <c r="AH19" s="2325"/>
      <c r="AI19" s="2325"/>
      <c r="AJ19" s="2325"/>
      <c r="AK19" s="2325"/>
      <c r="AL19" s="2325"/>
      <c r="AM19" s="2325"/>
      <c r="AN19" s="2325"/>
      <c r="AO19" s="2325"/>
      <c r="AP19" s="2325"/>
      <c r="AQ19" s="2325"/>
      <c r="AR19" s="2325"/>
      <c r="AS19" s="2325"/>
      <c r="AT19" s="2325"/>
      <c r="AU19" s="2325"/>
      <c r="AV19" s="2325"/>
      <c r="AW19" s="2325"/>
      <c r="AX19" s="2325"/>
      <c r="AY19" s="2285" t="s">
        <v>179</v>
      </c>
      <c r="AZ19" s="2285"/>
      <c r="BA19" s="2285"/>
      <c r="BB19" s="2285"/>
      <c r="BC19" s="2285"/>
      <c r="BD19" s="2285"/>
      <c r="BE19" s="2285"/>
    </row>
    <row r="20" spans="1:61" s="84" customFormat="1" ht="15.75">
      <c r="A20" s="2268" t="s">
        <v>722</v>
      </c>
      <c r="B20" s="2253"/>
      <c r="C20" s="2253"/>
      <c r="D20" s="2253"/>
      <c r="E20" s="2269"/>
      <c r="F20" s="267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68"/>
      <c r="U20" s="270"/>
      <c r="V20" s="270"/>
      <c r="W20" s="271"/>
      <c r="X20" s="2270"/>
      <c r="Y20" s="2271"/>
      <c r="Z20" s="2272"/>
      <c r="AA20" s="2271"/>
      <c r="AB20" s="2271"/>
      <c r="AC20" s="2271"/>
      <c r="AD20" s="2273" t="s">
        <v>181</v>
      </c>
      <c r="AE20" s="2273"/>
      <c r="AF20" s="2273"/>
      <c r="AG20" s="2273"/>
      <c r="AH20" s="2273"/>
      <c r="AI20" s="2273"/>
      <c r="AJ20" s="2273"/>
      <c r="AK20" s="2273" t="s">
        <v>182</v>
      </c>
      <c r="AL20" s="2273"/>
      <c r="AM20" s="2273"/>
      <c r="AN20" s="2273"/>
      <c r="AO20" s="2273"/>
      <c r="AP20" s="2273"/>
      <c r="AQ20" s="2273"/>
      <c r="AR20" s="2273" t="s">
        <v>183</v>
      </c>
      <c r="AS20" s="2273"/>
      <c r="AT20" s="2273"/>
      <c r="AU20" s="2273"/>
      <c r="AV20" s="2273"/>
      <c r="AW20" s="2273"/>
      <c r="AX20" s="2273"/>
      <c r="AY20" s="2273" t="s">
        <v>1085</v>
      </c>
      <c r="AZ20" s="2273"/>
      <c r="BA20" s="2273"/>
      <c r="BB20" s="2273"/>
      <c r="BC20" s="2273"/>
      <c r="BD20" s="2273"/>
      <c r="BE20" s="2273"/>
    </row>
    <row r="21" spans="1:61" s="84" customFormat="1" ht="14.25" customHeight="1">
      <c r="A21" s="2268">
        <v>1</v>
      </c>
      <c r="B21" s="2253"/>
      <c r="C21" s="2253"/>
      <c r="D21" s="2253"/>
      <c r="E21" s="2269"/>
      <c r="F21" s="2208">
        <v>2</v>
      </c>
      <c r="G21" s="2209"/>
      <c r="H21" s="2209"/>
      <c r="I21" s="2209"/>
      <c r="J21" s="2209"/>
      <c r="K21" s="2209"/>
      <c r="L21" s="2209"/>
      <c r="M21" s="2209"/>
      <c r="N21" s="2209"/>
      <c r="O21" s="2209"/>
      <c r="P21" s="2209"/>
      <c r="Q21" s="2209"/>
      <c r="R21" s="2209"/>
      <c r="S21" s="2209"/>
      <c r="T21" s="2209"/>
      <c r="U21" s="272"/>
      <c r="V21" s="272"/>
      <c r="W21" s="273"/>
      <c r="X21" s="2208">
        <v>3</v>
      </c>
      <c r="Y21" s="2209"/>
      <c r="Z21" s="2210"/>
      <c r="AA21" s="2252">
        <v>4</v>
      </c>
      <c r="AB21" s="2253"/>
      <c r="AC21" s="2269"/>
      <c r="AD21" s="2268">
        <v>5</v>
      </c>
      <c r="AE21" s="2252"/>
      <c r="AF21" s="2253"/>
      <c r="AG21" s="2253"/>
      <c r="AH21" s="2253"/>
      <c r="AI21" s="2253"/>
      <c r="AJ21" s="2254"/>
      <c r="AK21" s="2252">
        <v>6</v>
      </c>
      <c r="AL21" s="2252"/>
      <c r="AM21" s="2253"/>
      <c r="AN21" s="2253"/>
      <c r="AO21" s="2253"/>
      <c r="AP21" s="2253"/>
      <c r="AQ21" s="2254"/>
      <c r="AR21" s="2268">
        <v>7</v>
      </c>
      <c r="AS21" s="2252"/>
      <c r="AT21" s="2253"/>
      <c r="AU21" s="2253"/>
      <c r="AV21" s="2253"/>
      <c r="AW21" s="2253"/>
      <c r="AX21" s="2254"/>
      <c r="AY21" s="2252">
        <v>8</v>
      </c>
      <c r="AZ21" s="2252"/>
      <c r="BA21" s="2253"/>
      <c r="BB21" s="2253"/>
      <c r="BC21" s="2253"/>
      <c r="BD21" s="2253"/>
      <c r="BE21" s="2254"/>
    </row>
    <row r="22" spans="1:61" s="84" customFormat="1" ht="15.75">
      <c r="A22" s="2321"/>
      <c r="B22" s="2322"/>
      <c r="C22" s="2322"/>
      <c r="D22" s="2322"/>
      <c r="E22" s="2323"/>
      <c r="F22" s="331" t="s">
        <v>184</v>
      </c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264"/>
      <c r="V22" s="264"/>
      <c r="W22" s="265"/>
      <c r="X22" s="2324"/>
      <c r="Y22" s="2324"/>
      <c r="Z22" s="2324"/>
      <c r="AA22" s="2279"/>
      <c r="AB22" s="2279"/>
      <c r="AC22" s="2279"/>
      <c r="AD22" s="2315"/>
      <c r="AE22" s="2315"/>
      <c r="AF22" s="2315"/>
      <c r="AG22" s="2315"/>
      <c r="AH22" s="2315"/>
      <c r="AI22" s="2315"/>
      <c r="AJ22" s="2315"/>
      <c r="AK22" s="2315"/>
      <c r="AL22" s="2315"/>
      <c r="AM22" s="2315"/>
      <c r="AN22" s="2315"/>
      <c r="AO22" s="2315"/>
      <c r="AP22" s="2315"/>
      <c r="AQ22" s="2315"/>
      <c r="AR22" s="2315"/>
      <c r="AS22" s="2315"/>
      <c r="AT22" s="2315"/>
      <c r="AU22" s="2315"/>
      <c r="AV22" s="2315"/>
      <c r="AW22" s="2315"/>
      <c r="AX22" s="2315"/>
      <c r="AY22" s="2315"/>
      <c r="AZ22" s="2315"/>
      <c r="BA22" s="2315"/>
      <c r="BB22" s="2315"/>
      <c r="BC22" s="2315"/>
      <c r="BD22" s="2315"/>
      <c r="BE22" s="2315"/>
    </row>
    <row r="23" spans="1:61" s="84" customFormat="1" ht="15.75">
      <c r="A23" s="2255"/>
      <c r="B23" s="2256"/>
      <c r="C23" s="2256"/>
      <c r="D23" s="2256"/>
      <c r="E23" s="2257"/>
      <c r="F23" s="331" t="s">
        <v>913</v>
      </c>
      <c r="G23" s="264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4"/>
      <c r="V23" s="264"/>
      <c r="W23" s="265"/>
      <c r="X23" s="2316"/>
      <c r="Y23" s="2316"/>
      <c r="Z23" s="2316"/>
      <c r="AA23" s="2317" t="s">
        <v>656</v>
      </c>
      <c r="AB23" s="2317"/>
      <c r="AC23" s="2317"/>
      <c r="AD23" s="2318">
        <f>+AD25+AD31+AD37+AD38+AD43+AD44+AD56+AD59</f>
        <v>195521</v>
      </c>
      <c r="AE23" s="2319"/>
      <c r="AF23" s="2319"/>
      <c r="AG23" s="2319"/>
      <c r="AH23" s="2319"/>
      <c r="AI23" s="2319"/>
      <c r="AJ23" s="2319"/>
      <c r="AK23" s="2318">
        <f>+AK25+AK31+AK37+AK38+AK43+AK44+AK56+AK59</f>
        <v>12185</v>
      </c>
      <c r="AL23" s="2319"/>
      <c r="AM23" s="2319"/>
      <c r="AN23" s="2319"/>
      <c r="AO23" s="2319"/>
      <c r="AP23" s="2319"/>
      <c r="AQ23" s="2319"/>
      <c r="AR23" s="2318">
        <f>AD23-AK23</f>
        <v>183336</v>
      </c>
      <c r="AS23" s="2319"/>
      <c r="AT23" s="2319"/>
      <c r="AU23" s="2319"/>
      <c r="AV23" s="2319"/>
      <c r="AW23" s="2319"/>
      <c r="AX23" s="2319"/>
      <c r="AY23" s="2318">
        <f>+AY25+AY31+AY37+AY38+AY43+AY44+AY56+AY59</f>
        <v>176032</v>
      </c>
      <c r="AZ23" s="2319"/>
      <c r="BA23" s="2319"/>
      <c r="BB23" s="2319"/>
      <c r="BC23" s="2319"/>
      <c r="BD23" s="2319"/>
      <c r="BE23" s="2319"/>
      <c r="BI23" s="277"/>
    </row>
    <row r="24" spans="1:61" s="84" customFormat="1" ht="15.75" customHeight="1">
      <c r="A24" s="2299"/>
      <c r="B24" s="2300"/>
      <c r="C24" s="2300"/>
      <c r="D24" s="2300"/>
      <c r="E24" s="2301"/>
      <c r="F24" s="333" t="s">
        <v>914</v>
      </c>
      <c r="G24" s="327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27"/>
      <c r="V24" s="327"/>
      <c r="W24" s="328"/>
      <c r="X24" s="2250"/>
      <c r="Y24" s="2250"/>
      <c r="Z24" s="2250"/>
      <c r="AA24" s="2251"/>
      <c r="AB24" s="2251"/>
      <c r="AC24" s="2251"/>
      <c r="AD24" s="2320"/>
      <c r="AE24" s="2320"/>
      <c r="AF24" s="2320"/>
      <c r="AG24" s="2320"/>
      <c r="AH24" s="2320"/>
      <c r="AI24" s="2320"/>
      <c r="AJ24" s="2320"/>
      <c r="AK24" s="2320"/>
      <c r="AL24" s="2320"/>
      <c r="AM24" s="2320"/>
      <c r="AN24" s="2320"/>
      <c r="AO24" s="2320"/>
      <c r="AP24" s="2320"/>
      <c r="AQ24" s="2320"/>
      <c r="AR24" s="2320"/>
      <c r="AS24" s="2320"/>
      <c r="AT24" s="2320"/>
      <c r="AU24" s="2320"/>
      <c r="AV24" s="2320"/>
      <c r="AW24" s="2320"/>
      <c r="AX24" s="2320"/>
      <c r="AY24" s="2320"/>
      <c r="AZ24" s="2320"/>
      <c r="BA24" s="2320"/>
      <c r="BB24" s="2320"/>
      <c r="BC24" s="2320"/>
      <c r="BD24" s="2320"/>
      <c r="BE24" s="2320"/>
      <c r="BI24" s="277"/>
    </row>
    <row r="25" spans="1:61" s="84" customFormat="1" ht="14.25" customHeight="1">
      <c r="A25" s="2202" t="s">
        <v>207</v>
      </c>
      <c r="B25" s="2203"/>
      <c r="C25" s="2203"/>
      <c r="D25" s="2203"/>
      <c r="E25" s="2204"/>
      <c r="F25" s="301" t="s">
        <v>1445</v>
      </c>
      <c r="G25" s="272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272"/>
      <c r="V25" s="272"/>
      <c r="W25" s="273"/>
      <c r="X25" s="2292"/>
      <c r="Y25" s="2292"/>
      <c r="Z25" s="2292"/>
      <c r="AA25" s="2293" t="s">
        <v>654</v>
      </c>
      <c r="AB25" s="2293"/>
      <c r="AC25" s="2293"/>
      <c r="AD25" s="2161">
        <f>SUM(AD26:AJ30)</f>
        <v>55385</v>
      </c>
      <c r="AE25" s="2161"/>
      <c r="AF25" s="2161"/>
      <c r="AG25" s="2161"/>
      <c r="AH25" s="2161"/>
      <c r="AI25" s="2161"/>
      <c r="AJ25" s="2161"/>
      <c r="AK25" s="2161">
        <f>SUM(AK26:AQ30)</f>
        <v>5538</v>
      </c>
      <c r="AL25" s="2161"/>
      <c r="AM25" s="2161"/>
      <c r="AN25" s="2161"/>
      <c r="AO25" s="2161"/>
      <c r="AP25" s="2161"/>
      <c r="AQ25" s="2161"/>
      <c r="AR25" s="2161">
        <f t="shared" ref="AR25:AR37" si="0">AD25-AK25</f>
        <v>49847</v>
      </c>
      <c r="AS25" s="2161"/>
      <c r="AT25" s="2161"/>
      <c r="AU25" s="2161"/>
      <c r="AV25" s="2161"/>
      <c r="AW25" s="2161"/>
      <c r="AX25" s="2161"/>
      <c r="AY25" s="2161">
        <f>SUM(AY26:BE30)</f>
        <v>55385</v>
      </c>
      <c r="AZ25" s="2161"/>
      <c r="BA25" s="2161"/>
      <c r="BB25" s="2161"/>
      <c r="BC25" s="2161"/>
      <c r="BD25" s="2161"/>
      <c r="BE25" s="2161"/>
      <c r="BI25" s="277"/>
    </row>
    <row r="26" spans="1:61" s="84" customFormat="1" ht="14.25" customHeight="1">
      <c r="A26" s="2215" t="s">
        <v>312</v>
      </c>
      <c r="B26" s="2216"/>
      <c r="C26" s="2216"/>
      <c r="D26" s="2216"/>
      <c r="E26" s="2217"/>
      <c r="F26" s="297" t="s">
        <v>415</v>
      </c>
      <c r="G26" s="85" t="s">
        <v>915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335"/>
      <c r="X26" s="2286"/>
      <c r="Y26" s="2286"/>
      <c r="Z26" s="2286"/>
      <c r="AA26" s="2287" t="s">
        <v>651</v>
      </c>
      <c r="AB26" s="2287"/>
      <c r="AC26" s="2287"/>
      <c r="AD26" s="2288">
        <f>ROUND(UnosPod!F484,0)</f>
        <v>0</v>
      </c>
      <c r="AE26" s="2288"/>
      <c r="AF26" s="2288"/>
      <c r="AG26" s="2288"/>
      <c r="AH26" s="2288"/>
      <c r="AI26" s="2288"/>
      <c r="AJ26" s="2288"/>
      <c r="AK26" s="2288">
        <f>ROUND(UnosPod!M484,0)</f>
        <v>0</v>
      </c>
      <c r="AL26" s="2288"/>
      <c r="AM26" s="2288"/>
      <c r="AN26" s="2288"/>
      <c r="AO26" s="2288"/>
      <c r="AP26" s="2288"/>
      <c r="AQ26" s="2288"/>
      <c r="AR26" s="2288">
        <f t="shared" si="0"/>
        <v>0</v>
      </c>
      <c r="AS26" s="2288"/>
      <c r="AT26" s="2288"/>
      <c r="AU26" s="2288"/>
      <c r="AV26" s="2288"/>
      <c r="AW26" s="2288"/>
      <c r="AX26" s="2288"/>
      <c r="AY26" s="2288">
        <f>UnosPod!AD486</f>
        <v>0</v>
      </c>
      <c r="AZ26" s="2288"/>
      <c r="BA26" s="2288"/>
      <c r="BB26" s="2288"/>
      <c r="BC26" s="2288"/>
      <c r="BD26" s="2288"/>
      <c r="BE26" s="2288"/>
      <c r="BI26" s="277"/>
    </row>
    <row r="27" spans="1:61" s="84" customFormat="1" ht="14.25" customHeight="1">
      <c r="A27" s="2225" t="s">
        <v>326</v>
      </c>
      <c r="B27" s="2226"/>
      <c r="C27" s="2226"/>
      <c r="D27" s="2226"/>
      <c r="E27" s="2227"/>
      <c r="F27" s="282" t="s">
        <v>416</v>
      </c>
      <c r="G27" s="280" t="s">
        <v>916</v>
      </c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3"/>
      <c r="X27" s="2291"/>
      <c r="Y27" s="2291"/>
      <c r="Z27" s="2291"/>
      <c r="AA27" s="2289" t="s">
        <v>649</v>
      </c>
      <c r="AB27" s="2289"/>
      <c r="AC27" s="2289"/>
      <c r="AD27" s="2290">
        <f>ROUND(UnosPod!F485,0)</f>
        <v>0</v>
      </c>
      <c r="AE27" s="2290"/>
      <c r="AF27" s="2290"/>
      <c r="AG27" s="2290"/>
      <c r="AH27" s="2290"/>
      <c r="AI27" s="2290"/>
      <c r="AJ27" s="2290"/>
      <c r="AK27" s="2290">
        <f>ROUND(UnosPod!M485,0)</f>
        <v>0</v>
      </c>
      <c r="AL27" s="2290"/>
      <c r="AM27" s="2290"/>
      <c r="AN27" s="2290"/>
      <c r="AO27" s="2290"/>
      <c r="AP27" s="2290"/>
      <c r="AQ27" s="2290"/>
      <c r="AR27" s="2290">
        <f t="shared" si="0"/>
        <v>0</v>
      </c>
      <c r="AS27" s="2290"/>
      <c r="AT27" s="2290"/>
      <c r="AU27" s="2290"/>
      <c r="AV27" s="2290"/>
      <c r="AW27" s="2290"/>
      <c r="AX27" s="2290"/>
      <c r="AY27" s="2288">
        <f>UnosPod!AD487</f>
        <v>0</v>
      </c>
      <c r="AZ27" s="2288"/>
      <c r="BA27" s="2288"/>
      <c r="BB27" s="2288"/>
      <c r="BC27" s="2288"/>
      <c r="BD27" s="2288"/>
      <c r="BE27" s="2288"/>
      <c r="BI27" s="277"/>
    </row>
    <row r="28" spans="1:61" s="84" customFormat="1" ht="14.25" customHeight="1">
      <c r="A28" s="2225" t="s">
        <v>327</v>
      </c>
      <c r="B28" s="2226"/>
      <c r="C28" s="2226"/>
      <c r="D28" s="2226"/>
      <c r="E28" s="2227"/>
      <c r="F28" s="282" t="s">
        <v>417</v>
      </c>
      <c r="G28" s="280" t="s">
        <v>329</v>
      </c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78"/>
      <c r="V28" s="78"/>
      <c r="W28" s="281"/>
      <c r="X28" s="2291"/>
      <c r="Y28" s="2291"/>
      <c r="Z28" s="2291"/>
      <c r="AA28" s="2289" t="s">
        <v>645</v>
      </c>
      <c r="AB28" s="2289"/>
      <c r="AC28" s="2289"/>
      <c r="AD28" s="2290">
        <f>ROUND(UnosPod!F486,0)</f>
        <v>0</v>
      </c>
      <c r="AE28" s="2290"/>
      <c r="AF28" s="2290"/>
      <c r="AG28" s="2290"/>
      <c r="AH28" s="2290"/>
      <c r="AI28" s="2290"/>
      <c r="AJ28" s="2290"/>
      <c r="AK28" s="2290">
        <f>ROUND(UnosPod!M486,0)</f>
        <v>0</v>
      </c>
      <c r="AL28" s="2290"/>
      <c r="AM28" s="2290"/>
      <c r="AN28" s="2290"/>
      <c r="AO28" s="2290"/>
      <c r="AP28" s="2290"/>
      <c r="AQ28" s="2290"/>
      <c r="AR28" s="2290">
        <f t="shared" si="0"/>
        <v>0</v>
      </c>
      <c r="AS28" s="2290"/>
      <c r="AT28" s="2290"/>
      <c r="AU28" s="2290"/>
      <c r="AV28" s="2290"/>
      <c r="AW28" s="2290"/>
      <c r="AX28" s="2290"/>
      <c r="AY28" s="2288">
        <f>UnosPod!AD488</f>
        <v>0</v>
      </c>
      <c r="AZ28" s="2288"/>
      <c r="BA28" s="2288"/>
      <c r="BB28" s="2288"/>
      <c r="BC28" s="2288"/>
      <c r="BD28" s="2288"/>
      <c r="BE28" s="2288"/>
      <c r="BI28" s="277"/>
    </row>
    <row r="29" spans="1:61" s="84" customFormat="1" ht="14.25" customHeight="1">
      <c r="A29" s="2225" t="s">
        <v>919</v>
      </c>
      <c r="B29" s="2226"/>
      <c r="C29" s="2226"/>
      <c r="D29" s="2226"/>
      <c r="E29" s="2227"/>
      <c r="F29" s="282" t="s">
        <v>419</v>
      </c>
      <c r="G29" s="78" t="s">
        <v>917</v>
      </c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3"/>
      <c r="X29" s="2291"/>
      <c r="Y29" s="2291"/>
      <c r="Z29" s="2291"/>
      <c r="AA29" s="2289" t="s">
        <v>641</v>
      </c>
      <c r="AB29" s="2289"/>
      <c r="AC29" s="2289"/>
      <c r="AD29" s="2290">
        <f>ROUND(UnosPod!F487+UnosPod!F488,0)</f>
        <v>55385</v>
      </c>
      <c r="AE29" s="2290"/>
      <c r="AF29" s="2290"/>
      <c r="AG29" s="2290"/>
      <c r="AH29" s="2290"/>
      <c r="AI29" s="2290"/>
      <c r="AJ29" s="2290"/>
      <c r="AK29" s="2290">
        <f>ROUND(UnosPod!M487+UnosPod!M488,0)</f>
        <v>5538</v>
      </c>
      <c r="AL29" s="2290"/>
      <c r="AM29" s="2290"/>
      <c r="AN29" s="2290"/>
      <c r="AO29" s="2290"/>
      <c r="AP29" s="2290"/>
      <c r="AQ29" s="2290"/>
      <c r="AR29" s="2290">
        <f t="shared" si="0"/>
        <v>49847</v>
      </c>
      <c r="AS29" s="2290"/>
      <c r="AT29" s="2290"/>
      <c r="AU29" s="2290"/>
      <c r="AV29" s="2290"/>
      <c r="AW29" s="2290"/>
      <c r="AX29" s="2290"/>
      <c r="AY29" s="2288">
        <f>UnosPod!AD489</f>
        <v>55385</v>
      </c>
      <c r="AZ29" s="2288"/>
      <c r="BA29" s="2288"/>
      <c r="BB29" s="2288"/>
      <c r="BC29" s="2288"/>
      <c r="BD29" s="2288"/>
      <c r="BE29" s="2288"/>
      <c r="BI29" s="277"/>
    </row>
    <row r="30" spans="1:61" s="84" customFormat="1" ht="14.25" customHeight="1">
      <c r="A30" s="2235" t="s">
        <v>920</v>
      </c>
      <c r="B30" s="2236"/>
      <c r="C30" s="2236"/>
      <c r="D30" s="2236"/>
      <c r="E30" s="2237"/>
      <c r="F30" s="287" t="s">
        <v>420</v>
      </c>
      <c r="G30" s="275" t="s">
        <v>918</v>
      </c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337"/>
      <c r="X30" s="2295"/>
      <c r="Y30" s="2295"/>
      <c r="Z30" s="2295"/>
      <c r="AA30" s="2296" t="s">
        <v>636</v>
      </c>
      <c r="AB30" s="2296"/>
      <c r="AC30" s="2296"/>
      <c r="AD30" s="2294">
        <f>ROUND(UnosPod!F489+UnosPod!F490,0)</f>
        <v>0</v>
      </c>
      <c r="AE30" s="2294"/>
      <c r="AF30" s="2294"/>
      <c r="AG30" s="2294"/>
      <c r="AH30" s="2294"/>
      <c r="AI30" s="2294"/>
      <c r="AJ30" s="2294"/>
      <c r="AK30" s="2294">
        <f>ROUND(UnosPod!M489+UnosPod!M490,0)</f>
        <v>0</v>
      </c>
      <c r="AL30" s="2294"/>
      <c r="AM30" s="2294"/>
      <c r="AN30" s="2294"/>
      <c r="AO30" s="2294"/>
      <c r="AP30" s="2294"/>
      <c r="AQ30" s="2294"/>
      <c r="AR30" s="2294">
        <f t="shared" si="0"/>
        <v>0</v>
      </c>
      <c r="AS30" s="2294"/>
      <c r="AT30" s="2294"/>
      <c r="AU30" s="2294"/>
      <c r="AV30" s="2294"/>
      <c r="AW30" s="2294"/>
      <c r="AX30" s="2294"/>
      <c r="AY30" s="2288">
        <f>UnosPod!AD490</f>
        <v>0</v>
      </c>
      <c r="AZ30" s="2288"/>
      <c r="BA30" s="2288"/>
      <c r="BB30" s="2288"/>
      <c r="BC30" s="2288"/>
      <c r="BD30" s="2288"/>
      <c r="BE30" s="2288"/>
      <c r="BI30" s="277"/>
    </row>
    <row r="31" spans="1:61" s="84" customFormat="1" ht="14.25" customHeight="1">
      <c r="A31" s="2202" t="s">
        <v>208</v>
      </c>
      <c r="B31" s="2203"/>
      <c r="C31" s="2203"/>
      <c r="D31" s="2203"/>
      <c r="E31" s="2204"/>
      <c r="F31" s="339" t="s">
        <v>1446</v>
      </c>
      <c r="G31" s="340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41"/>
      <c r="X31" s="2292"/>
      <c r="Y31" s="2292"/>
      <c r="Z31" s="2292"/>
      <c r="AA31" s="2293" t="s">
        <v>631</v>
      </c>
      <c r="AB31" s="2293"/>
      <c r="AC31" s="2293"/>
      <c r="AD31" s="2161">
        <f>SUM(AD32:AJ36)</f>
        <v>40136</v>
      </c>
      <c r="AE31" s="2161"/>
      <c r="AF31" s="2161"/>
      <c r="AG31" s="2161"/>
      <c r="AH31" s="2161"/>
      <c r="AI31" s="2161"/>
      <c r="AJ31" s="2161"/>
      <c r="AK31" s="2161">
        <f>SUM(AK32:AQ36)</f>
        <v>6647</v>
      </c>
      <c r="AL31" s="2161"/>
      <c r="AM31" s="2161"/>
      <c r="AN31" s="2161"/>
      <c r="AO31" s="2161"/>
      <c r="AP31" s="2161"/>
      <c r="AQ31" s="2161"/>
      <c r="AR31" s="2161">
        <f t="shared" si="0"/>
        <v>33489</v>
      </c>
      <c r="AS31" s="2161"/>
      <c r="AT31" s="2161"/>
      <c r="AU31" s="2161"/>
      <c r="AV31" s="2161"/>
      <c r="AW31" s="2161"/>
      <c r="AX31" s="2161"/>
      <c r="AY31" s="2161">
        <f>SUM(AY32:BE36)</f>
        <v>20647</v>
      </c>
      <c r="AZ31" s="2161"/>
      <c r="BA31" s="2161"/>
      <c r="BB31" s="2161"/>
      <c r="BC31" s="2161"/>
      <c r="BD31" s="2161"/>
      <c r="BE31" s="2161"/>
      <c r="BI31" s="277"/>
    </row>
    <row r="32" spans="1:61" s="84" customFormat="1" ht="14.25" customHeight="1">
      <c r="A32" s="2215" t="s">
        <v>336</v>
      </c>
      <c r="B32" s="2216"/>
      <c r="C32" s="2216"/>
      <c r="D32" s="2216"/>
      <c r="E32" s="2217"/>
      <c r="F32" s="338" t="s">
        <v>415</v>
      </c>
      <c r="G32" s="278" t="s">
        <v>395</v>
      </c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335"/>
      <c r="X32" s="2286"/>
      <c r="Y32" s="2286"/>
      <c r="Z32" s="2286"/>
      <c r="AA32" s="2287" t="s">
        <v>626</v>
      </c>
      <c r="AB32" s="2287"/>
      <c r="AC32" s="2287"/>
      <c r="AD32" s="2288">
        <f>ROUND(UnosPod!F492,0)</f>
        <v>0</v>
      </c>
      <c r="AE32" s="2288"/>
      <c r="AF32" s="2288"/>
      <c r="AG32" s="2288"/>
      <c r="AH32" s="2288"/>
      <c r="AI32" s="2288"/>
      <c r="AJ32" s="2288"/>
      <c r="AK32" s="2288">
        <f>ROUND(UnosPod!M492,0)</f>
        <v>0</v>
      </c>
      <c r="AL32" s="2288"/>
      <c r="AM32" s="2288"/>
      <c r="AN32" s="2288"/>
      <c r="AO32" s="2288"/>
      <c r="AP32" s="2288"/>
      <c r="AQ32" s="2288"/>
      <c r="AR32" s="2288">
        <f t="shared" si="0"/>
        <v>0</v>
      </c>
      <c r="AS32" s="2288"/>
      <c r="AT32" s="2288"/>
      <c r="AU32" s="2288"/>
      <c r="AV32" s="2288"/>
      <c r="AW32" s="2288"/>
      <c r="AX32" s="2288"/>
      <c r="AY32" s="2288">
        <f>UnosPod!AD492</f>
        <v>0</v>
      </c>
      <c r="AZ32" s="2288"/>
      <c r="BA32" s="2288"/>
      <c r="BB32" s="2288"/>
      <c r="BC32" s="2288"/>
      <c r="BD32" s="2288"/>
      <c r="BE32" s="2288"/>
      <c r="BI32" s="277"/>
    </row>
    <row r="33" spans="1:61" s="84" customFormat="1" ht="14.25" customHeight="1">
      <c r="A33" s="2225" t="s">
        <v>337</v>
      </c>
      <c r="B33" s="2226"/>
      <c r="C33" s="2226"/>
      <c r="D33" s="2226"/>
      <c r="E33" s="2227"/>
      <c r="F33" s="284" t="s">
        <v>416</v>
      </c>
      <c r="G33" s="78" t="s">
        <v>396</v>
      </c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3"/>
      <c r="X33" s="2291"/>
      <c r="Y33" s="2291"/>
      <c r="Z33" s="2291"/>
      <c r="AA33" s="2289" t="s">
        <v>312</v>
      </c>
      <c r="AB33" s="2289"/>
      <c r="AC33" s="2289"/>
      <c r="AD33" s="2290">
        <f>ROUND(UnosPod!F493,0)</f>
        <v>0</v>
      </c>
      <c r="AE33" s="2290"/>
      <c r="AF33" s="2290"/>
      <c r="AG33" s="2290"/>
      <c r="AH33" s="2290"/>
      <c r="AI33" s="2290"/>
      <c r="AJ33" s="2290"/>
      <c r="AK33" s="2290">
        <f>ROUND(UnosPod!M493,0)</f>
        <v>0</v>
      </c>
      <c r="AL33" s="2290"/>
      <c r="AM33" s="2290"/>
      <c r="AN33" s="2290"/>
      <c r="AO33" s="2290"/>
      <c r="AP33" s="2290"/>
      <c r="AQ33" s="2290"/>
      <c r="AR33" s="2290">
        <f t="shared" si="0"/>
        <v>0</v>
      </c>
      <c r="AS33" s="2290"/>
      <c r="AT33" s="2290"/>
      <c r="AU33" s="2290"/>
      <c r="AV33" s="2290"/>
      <c r="AW33" s="2290"/>
      <c r="AX33" s="2290"/>
      <c r="AY33" s="2288">
        <f>UnosPod!AD493</f>
        <v>0</v>
      </c>
      <c r="AZ33" s="2288"/>
      <c r="BA33" s="2288"/>
      <c r="BB33" s="2288"/>
      <c r="BC33" s="2288"/>
      <c r="BD33" s="2288"/>
      <c r="BE33" s="2288"/>
      <c r="BI33" s="277"/>
    </row>
    <row r="34" spans="1:61" s="84" customFormat="1" ht="14.25" customHeight="1">
      <c r="A34" s="2235" t="s">
        <v>397</v>
      </c>
      <c r="B34" s="2236"/>
      <c r="C34" s="2236"/>
      <c r="D34" s="2236"/>
      <c r="E34" s="2237"/>
      <c r="F34" s="284" t="s">
        <v>417</v>
      </c>
      <c r="G34" s="280" t="s">
        <v>921</v>
      </c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3"/>
      <c r="X34" s="2291"/>
      <c r="Y34" s="2291"/>
      <c r="Z34" s="2291"/>
      <c r="AA34" s="2289" t="s">
        <v>326</v>
      </c>
      <c r="AB34" s="2289"/>
      <c r="AC34" s="2289"/>
      <c r="AD34" s="2290">
        <f>ROUND(UnosPod!F494+UnosPod!F495+UnosPod!F496,0)</f>
        <v>40136</v>
      </c>
      <c r="AE34" s="2290"/>
      <c r="AF34" s="2290"/>
      <c r="AG34" s="2290"/>
      <c r="AH34" s="2290"/>
      <c r="AI34" s="2290"/>
      <c r="AJ34" s="2290"/>
      <c r="AK34" s="2290">
        <f>ROUND(UnosPod!M494+UnosPod!M495+UnosPod!M496,0)</f>
        <v>6647</v>
      </c>
      <c r="AL34" s="2290"/>
      <c r="AM34" s="2290"/>
      <c r="AN34" s="2290"/>
      <c r="AO34" s="2290"/>
      <c r="AP34" s="2290"/>
      <c r="AQ34" s="2290"/>
      <c r="AR34" s="2290">
        <f t="shared" si="0"/>
        <v>33489</v>
      </c>
      <c r="AS34" s="2290"/>
      <c r="AT34" s="2290"/>
      <c r="AU34" s="2290"/>
      <c r="AV34" s="2290"/>
      <c r="AW34" s="2290"/>
      <c r="AX34" s="2290"/>
      <c r="AY34" s="2288">
        <f>UnosPod!AD494</f>
        <v>20647</v>
      </c>
      <c r="AZ34" s="2288"/>
      <c r="BA34" s="2288"/>
      <c r="BB34" s="2288"/>
      <c r="BC34" s="2288"/>
      <c r="BD34" s="2288"/>
      <c r="BE34" s="2288"/>
      <c r="BI34" s="277"/>
    </row>
    <row r="35" spans="1:61" s="84" customFormat="1" ht="14.25" customHeight="1">
      <c r="A35" s="2225" t="s">
        <v>122</v>
      </c>
      <c r="B35" s="2226"/>
      <c r="C35" s="2226"/>
      <c r="D35" s="2226"/>
      <c r="E35" s="2227"/>
      <c r="F35" s="284" t="s">
        <v>419</v>
      </c>
      <c r="G35" s="78" t="s">
        <v>341</v>
      </c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3"/>
      <c r="X35" s="2291"/>
      <c r="Y35" s="2291"/>
      <c r="Z35" s="2291"/>
      <c r="AA35" s="2289" t="s">
        <v>327</v>
      </c>
      <c r="AB35" s="2289"/>
      <c r="AC35" s="2289"/>
      <c r="AD35" s="2290">
        <f>ROUND(UnosPod!F498,0)</f>
        <v>0</v>
      </c>
      <c r="AE35" s="2290"/>
      <c r="AF35" s="2290"/>
      <c r="AG35" s="2290"/>
      <c r="AH35" s="2290"/>
      <c r="AI35" s="2290"/>
      <c r="AJ35" s="2290"/>
      <c r="AK35" s="2290">
        <f>ROUND(UnosPod!M498,0)</f>
        <v>0</v>
      </c>
      <c r="AL35" s="2290"/>
      <c r="AM35" s="2290"/>
      <c r="AN35" s="2290"/>
      <c r="AO35" s="2290"/>
      <c r="AP35" s="2290"/>
      <c r="AQ35" s="2290"/>
      <c r="AR35" s="2290">
        <f t="shared" si="0"/>
        <v>0</v>
      </c>
      <c r="AS35" s="2290"/>
      <c r="AT35" s="2290"/>
      <c r="AU35" s="2290"/>
      <c r="AV35" s="2290"/>
      <c r="AW35" s="2290"/>
      <c r="AX35" s="2290"/>
      <c r="AY35" s="2288">
        <f>UnosPod!AD495</f>
        <v>0</v>
      </c>
      <c r="AZ35" s="2288"/>
      <c r="BA35" s="2288"/>
      <c r="BB35" s="2288"/>
      <c r="BC35" s="2288"/>
      <c r="BD35" s="2288"/>
      <c r="BE35" s="2288"/>
      <c r="BI35" s="277"/>
    </row>
    <row r="36" spans="1:61" s="84" customFormat="1" ht="14.25" customHeight="1">
      <c r="A36" s="2235" t="s">
        <v>922</v>
      </c>
      <c r="B36" s="2236"/>
      <c r="C36" s="2236"/>
      <c r="D36" s="2236"/>
      <c r="E36" s="2237"/>
      <c r="F36" s="342" t="s">
        <v>420</v>
      </c>
      <c r="G36" s="275" t="s">
        <v>923</v>
      </c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337"/>
      <c r="X36" s="2295"/>
      <c r="Y36" s="2295"/>
      <c r="Z36" s="2295"/>
      <c r="AA36" s="2296" t="s">
        <v>328</v>
      </c>
      <c r="AB36" s="2296"/>
      <c r="AC36" s="2296"/>
      <c r="AD36" s="2294">
        <f>ROUND(UnosPod!F497+UnosPod!F499,0)</f>
        <v>0</v>
      </c>
      <c r="AE36" s="2294"/>
      <c r="AF36" s="2294"/>
      <c r="AG36" s="2294"/>
      <c r="AH36" s="2294"/>
      <c r="AI36" s="2294"/>
      <c r="AJ36" s="2294"/>
      <c r="AK36" s="2294">
        <f>ROUND(UnosPod!M497+UnosPod!M499,0)</f>
        <v>0</v>
      </c>
      <c r="AL36" s="2294"/>
      <c r="AM36" s="2294"/>
      <c r="AN36" s="2294"/>
      <c r="AO36" s="2294"/>
      <c r="AP36" s="2294"/>
      <c r="AQ36" s="2294"/>
      <c r="AR36" s="2294">
        <f t="shared" si="0"/>
        <v>0</v>
      </c>
      <c r="AS36" s="2294"/>
      <c r="AT36" s="2294"/>
      <c r="AU36" s="2294"/>
      <c r="AV36" s="2294"/>
      <c r="AW36" s="2294"/>
      <c r="AX36" s="2294"/>
      <c r="AY36" s="2314">
        <f>UnosPod!AD496</f>
        <v>0</v>
      </c>
      <c r="AZ36" s="2314"/>
      <c r="BA36" s="2314"/>
      <c r="BB36" s="2314"/>
      <c r="BC36" s="2314"/>
      <c r="BD36" s="2314"/>
      <c r="BE36" s="2314"/>
      <c r="BI36" s="277"/>
    </row>
    <row r="37" spans="1:61" s="84" customFormat="1" ht="14.25" customHeight="1">
      <c r="A37" s="2202" t="s">
        <v>98</v>
      </c>
      <c r="B37" s="2203"/>
      <c r="C37" s="2203"/>
      <c r="D37" s="2203"/>
      <c r="E37" s="2204"/>
      <c r="F37" s="339" t="s">
        <v>924</v>
      </c>
      <c r="G37" s="272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41"/>
      <c r="X37" s="2292"/>
      <c r="Y37" s="2292"/>
      <c r="Z37" s="2292"/>
      <c r="AA37" s="2293" t="s">
        <v>380</v>
      </c>
      <c r="AB37" s="2293"/>
      <c r="AC37" s="2293"/>
      <c r="AD37" s="2161">
        <f>ROUND(UnosPod!F507,0)</f>
        <v>0</v>
      </c>
      <c r="AE37" s="2161"/>
      <c r="AF37" s="2161"/>
      <c r="AG37" s="2161"/>
      <c r="AH37" s="2161"/>
      <c r="AI37" s="2161"/>
      <c r="AJ37" s="2161"/>
      <c r="AK37" s="2161">
        <f>ROUND(UnosPod!M507,0)</f>
        <v>0</v>
      </c>
      <c r="AL37" s="2161"/>
      <c r="AM37" s="2161"/>
      <c r="AN37" s="2161"/>
      <c r="AO37" s="2161"/>
      <c r="AP37" s="2161"/>
      <c r="AQ37" s="2161"/>
      <c r="AR37" s="2161">
        <f t="shared" si="0"/>
        <v>0</v>
      </c>
      <c r="AS37" s="2161"/>
      <c r="AT37" s="2161"/>
      <c r="AU37" s="2161"/>
      <c r="AV37" s="2161"/>
      <c r="AW37" s="2161"/>
      <c r="AX37" s="2161"/>
      <c r="AY37" s="2161">
        <f>UnosPod!AD497</f>
        <v>0</v>
      </c>
      <c r="AZ37" s="2161"/>
      <c r="BA37" s="2161"/>
      <c r="BB37" s="2161"/>
      <c r="BC37" s="2161"/>
      <c r="BD37" s="2161"/>
      <c r="BE37" s="2161"/>
      <c r="BI37" s="277"/>
    </row>
    <row r="38" spans="1:61" s="84" customFormat="1" ht="14.25" customHeight="1">
      <c r="A38" s="2202" t="s">
        <v>101</v>
      </c>
      <c r="B38" s="2203"/>
      <c r="C38" s="2203"/>
      <c r="D38" s="2203"/>
      <c r="E38" s="2204"/>
      <c r="F38" s="339" t="s">
        <v>925</v>
      </c>
      <c r="G38" s="272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41"/>
      <c r="X38" s="2292"/>
      <c r="Y38" s="2292"/>
      <c r="Z38" s="2292"/>
      <c r="AA38" s="2293" t="s">
        <v>119</v>
      </c>
      <c r="AB38" s="2293"/>
      <c r="AC38" s="2293"/>
      <c r="AD38" s="2161">
        <f>SUM(AD39:AJ42)</f>
        <v>0</v>
      </c>
      <c r="AE38" s="2161"/>
      <c r="AF38" s="2161"/>
      <c r="AG38" s="2161"/>
      <c r="AH38" s="2161"/>
      <c r="AI38" s="2161"/>
      <c r="AJ38" s="2161"/>
      <c r="AK38" s="2161">
        <f>SUM(AK39:AQ42)</f>
        <v>0</v>
      </c>
      <c r="AL38" s="2161"/>
      <c r="AM38" s="2161"/>
      <c r="AN38" s="2161"/>
      <c r="AO38" s="2161"/>
      <c r="AP38" s="2161"/>
      <c r="AQ38" s="2161"/>
      <c r="AR38" s="2161">
        <f>SUM(AR39:AX42)</f>
        <v>0</v>
      </c>
      <c r="AS38" s="2161"/>
      <c r="AT38" s="2161"/>
      <c r="AU38" s="2161"/>
      <c r="AV38" s="2161"/>
      <c r="AW38" s="2161"/>
      <c r="AX38" s="2161"/>
      <c r="AY38" s="2161">
        <f>SUM(AY39:BE42)</f>
        <v>0</v>
      </c>
      <c r="AZ38" s="2161"/>
      <c r="BA38" s="2161"/>
      <c r="BB38" s="2161"/>
      <c r="BC38" s="2161"/>
      <c r="BD38" s="2161"/>
      <c r="BE38" s="2161"/>
      <c r="BI38" s="277"/>
    </row>
    <row r="39" spans="1:61" s="84" customFormat="1" ht="14.25" customHeight="1">
      <c r="A39" s="2215" t="s">
        <v>542</v>
      </c>
      <c r="B39" s="2216"/>
      <c r="C39" s="2216"/>
      <c r="D39" s="2216"/>
      <c r="E39" s="2217"/>
      <c r="F39" s="338" t="s">
        <v>415</v>
      </c>
      <c r="G39" s="85" t="s">
        <v>926</v>
      </c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335"/>
      <c r="X39" s="2286"/>
      <c r="Y39" s="2286"/>
      <c r="Z39" s="2286"/>
      <c r="AA39" s="2287" t="s">
        <v>609</v>
      </c>
      <c r="AB39" s="2287"/>
      <c r="AC39" s="2287"/>
      <c r="AD39" s="2288">
        <f>ROUND(UnosPod!F508,0)</f>
        <v>0</v>
      </c>
      <c r="AE39" s="2288"/>
      <c r="AF39" s="2288"/>
      <c r="AG39" s="2288"/>
      <c r="AH39" s="2288"/>
      <c r="AI39" s="2288"/>
      <c r="AJ39" s="2288"/>
      <c r="AK39" s="2288">
        <f>ROUND(UnosPod!M508,0)</f>
        <v>0</v>
      </c>
      <c r="AL39" s="2288"/>
      <c r="AM39" s="2288"/>
      <c r="AN39" s="2288"/>
      <c r="AO39" s="2288"/>
      <c r="AP39" s="2288"/>
      <c r="AQ39" s="2288"/>
      <c r="AR39" s="2288">
        <f>AD39-AK39</f>
        <v>0</v>
      </c>
      <c r="AS39" s="2288"/>
      <c r="AT39" s="2288"/>
      <c r="AU39" s="2288"/>
      <c r="AV39" s="2288"/>
      <c r="AW39" s="2288"/>
      <c r="AX39" s="2288"/>
      <c r="AY39" s="2288">
        <f>UnosPod!AD499</f>
        <v>0</v>
      </c>
      <c r="AZ39" s="2288"/>
      <c r="BA39" s="2288"/>
      <c r="BB39" s="2288"/>
      <c r="BC39" s="2288"/>
      <c r="BD39" s="2288"/>
      <c r="BE39" s="2288"/>
      <c r="BI39" s="277"/>
    </row>
    <row r="40" spans="1:61" s="84" customFormat="1" ht="14.25" customHeight="1">
      <c r="A40" s="2225" t="s">
        <v>538</v>
      </c>
      <c r="B40" s="2226"/>
      <c r="C40" s="2226"/>
      <c r="D40" s="2226"/>
      <c r="E40" s="2227"/>
      <c r="F40" s="284" t="s">
        <v>416</v>
      </c>
      <c r="G40" s="285" t="s">
        <v>927</v>
      </c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6"/>
      <c r="X40" s="2291"/>
      <c r="Y40" s="2291"/>
      <c r="Z40" s="2291"/>
      <c r="AA40" s="2289" t="s">
        <v>335</v>
      </c>
      <c r="AB40" s="2289"/>
      <c r="AC40" s="2289"/>
      <c r="AD40" s="2290">
        <f>ROUND(UnosPod!F509,0)</f>
        <v>0</v>
      </c>
      <c r="AE40" s="2290"/>
      <c r="AF40" s="2290"/>
      <c r="AG40" s="2290"/>
      <c r="AH40" s="2290"/>
      <c r="AI40" s="2290"/>
      <c r="AJ40" s="2290"/>
      <c r="AK40" s="2290">
        <f>ROUND(UnosPod!M509,0)</f>
        <v>0</v>
      </c>
      <c r="AL40" s="2290"/>
      <c r="AM40" s="2290"/>
      <c r="AN40" s="2290"/>
      <c r="AO40" s="2290"/>
      <c r="AP40" s="2290"/>
      <c r="AQ40" s="2290"/>
      <c r="AR40" s="2290">
        <f>AD40-AK40</f>
        <v>0</v>
      </c>
      <c r="AS40" s="2290"/>
      <c r="AT40" s="2290"/>
      <c r="AU40" s="2290"/>
      <c r="AV40" s="2290"/>
      <c r="AW40" s="2290"/>
      <c r="AX40" s="2290"/>
      <c r="AY40" s="2288">
        <f>UnosPod!AD500</f>
        <v>0</v>
      </c>
      <c r="AZ40" s="2288"/>
      <c r="BA40" s="2288"/>
      <c r="BB40" s="2288"/>
      <c r="BC40" s="2288"/>
      <c r="BD40" s="2288"/>
      <c r="BE40" s="2288"/>
      <c r="BI40" s="277"/>
    </row>
    <row r="41" spans="1:61" s="84" customFormat="1" ht="14.25" customHeight="1">
      <c r="A41" s="2225" t="s">
        <v>535</v>
      </c>
      <c r="B41" s="2226"/>
      <c r="C41" s="2226"/>
      <c r="D41" s="2226"/>
      <c r="E41" s="2227"/>
      <c r="F41" s="284" t="s">
        <v>417</v>
      </c>
      <c r="G41" s="78" t="s">
        <v>99</v>
      </c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3"/>
      <c r="X41" s="2291"/>
      <c r="Y41" s="2291"/>
      <c r="Z41" s="2291"/>
      <c r="AA41" s="2289" t="s">
        <v>120</v>
      </c>
      <c r="AB41" s="2289"/>
      <c r="AC41" s="2289"/>
      <c r="AD41" s="2290">
        <f>ROUND(UnosPod!F510,0)</f>
        <v>0</v>
      </c>
      <c r="AE41" s="2290"/>
      <c r="AF41" s="2290"/>
      <c r="AG41" s="2290"/>
      <c r="AH41" s="2290"/>
      <c r="AI41" s="2290"/>
      <c r="AJ41" s="2290"/>
      <c r="AK41" s="2290">
        <f>ROUND(UnosPod!M510,0)</f>
        <v>0</v>
      </c>
      <c r="AL41" s="2290"/>
      <c r="AM41" s="2290"/>
      <c r="AN41" s="2290"/>
      <c r="AO41" s="2290"/>
      <c r="AP41" s="2290"/>
      <c r="AQ41" s="2290"/>
      <c r="AR41" s="2290">
        <f>AD41-AK41</f>
        <v>0</v>
      </c>
      <c r="AS41" s="2290"/>
      <c r="AT41" s="2290"/>
      <c r="AU41" s="2290"/>
      <c r="AV41" s="2290"/>
      <c r="AW41" s="2290"/>
      <c r="AX41" s="2290"/>
      <c r="AY41" s="2288">
        <f>UnosPod!AD501</f>
        <v>0</v>
      </c>
      <c r="AZ41" s="2288"/>
      <c r="BA41" s="2288"/>
      <c r="BB41" s="2288"/>
      <c r="BC41" s="2288"/>
      <c r="BD41" s="2288"/>
      <c r="BE41" s="2288"/>
      <c r="BI41" s="277"/>
    </row>
    <row r="42" spans="1:61" s="84" customFormat="1" ht="14.25" customHeight="1">
      <c r="A42" s="2235" t="s">
        <v>928</v>
      </c>
      <c r="B42" s="2236"/>
      <c r="C42" s="2236"/>
      <c r="D42" s="2236"/>
      <c r="E42" s="2237"/>
      <c r="F42" s="342" t="s">
        <v>419</v>
      </c>
      <c r="G42" s="288" t="s">
        <v>929</v>
      </c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9"/>
      <c r="X42" s="2295"/>
      <c r="Y42" s="2295"/>
      <c r="Z42" s="2295"/>
      <c r="AA42" s="2296" t="s">
        <v>604</v>
      </c>
      <c r="AB42" s="2296"/>
      <c r="AC42" s="2296"/>
      <c r="AD42" s="2294">
        <f>ROUND(UnosPod!F511+UnosPod!F512,0)</f>
        <v>0</v>
      </c>
      <c r="AE42" s="2294"/>
      <c r="AF42" s="2294"/>
      <c r="AG42" s="2294"/>
      <c r="AH42" s="2294"/>
      <c r="AI42" s="2294"/>
      <c r="AJ42" s="2294"/>
      <c r="AK42" s="2294">
        <f>ROUND(UnosPod!M511+UnosPod!M512,0)</f>
        <v>0</v>
      </c>
      <c r="AL42" s="2294"/>
      <c r="AM42" s="2294"/>
      <c r="AN42" s="2294"/>
      <c r="AO42" s="2294"/>
      <c r="AP42" s="2294"/>
      <c r="AQ42" s="2294"/>
      <c r="AR42" s="2294">
        <f>AD42-AK42</f>
        <v>0</v>
      </c>
      <c r="AS42" s="2294"/>
      <c r="AT42" s="2294"/>
      <c r="AU42" s="2294"/>
      <c r="AV42" s="2294"/>
      <c r="AW42" s="2294"/>
      <c r="AX42" s="2294"/>
      <c r="AY42" s="2314">
        <f>UnosPod!AD502</f>
        <v>0</v>
      </c>
      <c r="AZ42" s="2314"/>
      <c r="BA42" s="2314"/>
      <c r="BB42" s="2314"/>
      <c r="BC42" s="2314"/>
      <c r="BD42" s="2314"/>
      <c r="BE42" s="2314"/>
      <c r="BI42" s="277"/>
    </row>
    <row r="43" spans="1:61" s="84" customFormat="1" ht="14.25" customHeight="1">
      <c r="A43" s="2202" t="s">
        <v>102</v>
      </c>
      <c r="B43" s="2203"/>
      <c r="C43" s="2203"/>
      <c r="D43" s="2203"/>
      <c r="E43" s="2204"/>
      <c r="F43" s="339" t="s">
        <v>985</v>
      </c>
      <c r="G43" s="330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3"/>
      <c r="X43" s="2292"/>
      <c r="Y43" s="2292"/>
      <c r="Z43" s="2292"/>
      <c r="AA43" s="2293" t="s">
        <v>336</v>
      </c>
      <c r="AB43" s="2293"/>
      <c r="AC43" s="2293"/>
      <c r="AD43" s="2161">
        <f>ROUND(UnosPod!F517,0)</f>
        <v>0</v>
      </c>
      <c r="AE43" s="2161"/>
      <c r="AF43" s="2161"/>
      <c r="AG43" s="2161"/>
      <c r="AH43" s="2161"/>
      <c r="AI43" s="2161"/>
      <c r="AJ43" s="2161"/>
      <c r="AK43" s="2161">
        <f>ROUND(UnosPod!M517,0)</f>
        <v>0</v>
      </c>
      <c r="AL43" s="2161"/>
      <c r="AM43" s="2161"/>
      <c r="AN43" s="2161"/>
      <c r="AO43" s="2161"/>
      <c r="AP43" s="2161"/>
      <c r="AQ43" s="2161"/>
      <c r="AR43" s="2161">
        <f t="shared" ref="AR43:AR60" si="1">AD43-AK43</f>
        <v>0</v>
      </c>
      <c r="AS43" s="2161"/>
      <c r="AT43" s="2161"/>
      <c r="AU43" s="2161"/>
      <c r="AV43" s="2161"/>
      <c r="AW43" s="2161"/>
      <c r="AX43" s="2161"/>
      <c r="AY43" s="2161">
        <f>UnosPod!AD503</f>
        <v>0</v>
      </c>
      <c r="AZ43" s="2161"/>
      <c r="BA43" s="2161"/>
      <c r="BB43" s="2161"/>
      <c r="BC43" s="2161"/>
      <c r="BD43" s="2161"/>
      <c r="BE43" s="2161"/>
      <c r="BI43" s="277"/>
    </row>
    <row r="44" spans="1:61" s="84" customFormat="1" ht="14.25" customHeight="1">
      <c r="A44" s="2202" t="s">
        <v>345</v>
      </c>
      <c r="B44" s="2203"/>
      <c r="C44" s="2203"/>
      <c r="D44" s="2203"/>
      <c r="E44" s="2204"/>
      <c r="F44" s="339" t="s">
        <v>1447</v>
      </c>
      <c r="G44" s="330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3"/>
      <c r="X44" s="2292"/>
      <c r="Y44" s="2292"/>
      <c r="Z44" s="2292"/>
      <c r="AA44" s="2293" t="s">
        <v>337</v>
      </c>
      <c r="AB44" s="2293"/>
      <c r="AC44" s="2293"/>
      <c r="AD44" s="2161">
        <f>SUM(AD50:AJ55)+AD45+AD46</f>
        <v>100000</v>
      </c>
      <c r="AE44" s="2161"/>
      <c r="AF44" s="2161"/>
      <c r="AG44" s="2161"/>
      <c r="AH44" s="2161"/>
      <c r="AI44" s="2161"/>
      <c r="AJ44" s="2161"/>
      <c r="AK44" s="2161">
        <f>SUM(AK50:AQ55)+AK45+AK46</f>
        <v>0</v>
      </c>
      <c r="AL44" s="2161"/>
      <c r="AM44" s="2161"/>
      <c r="AN44" s="2161"/>
      <c r="AO44" s="2161"/>
      <c r="AP44" s="2161"/>
      <c r="AQ44" s="2161"/>
      <c r="AR44" s="2161">
        <f t="shared" si="1"/>
        <v>100000</v>
      </c>
      <c r="AS44" s="2161"/>
      <c r="AT44" s="2161"/>
      <c r="AU44" s="2161"/>
      <c r="AV44" s="2161"/>
      <c r="AW44" s="2161"/>
      <c r="AX44" s="2161"/>
      <c r="AY44" s="2161">
        <f>SUM(AY50:BE55)+AY45+AY46</f>
        <v>100000</v>
      </c>
      <c r="AZ44" s="2161"/>
      <c r="BA44" s="2161"/>
      <c r="BB44" s="2161"/>
      <c r="BC44" s="2161"/>
      <c r="BD44" s="2161"/>
      <c r="BE44" s="2161"/>
      <c r="BI44" s="277"/>
    </row>
    <row r="45" spans="1:61" s="84" customFormat="1" ht="14.25" customHeight="1">
      <c r="A45" s="2215" t="s">
        <v>105</v>
      </c>
      <c r="B45" s="2216"/>
      <c r="C45" s="2216"/>
      <c r="D45" s="2216"/>
      <c r="E45" s="2217"/>
      <c r="F45" s="297" t="s">
        <v>415</v>
      </c>
      <c r="G45" s="298" t="s">
        <v>930</v>
      </c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9"/>
      <c r="X45" s="2286"/>
      <c r="Y45" s="2286"/>
      <c r="Z45" s="2286"/>
      <c r="AA45" s="2287" t="s">
        <v>338</v>
      </c>
      <c r="AB45" s="2287"/>
      <c r="AC45" s="2287"/>
      <c r="AD45" s="2288">
        <f>ROUND(UnosPod!F518,0)</f>
        <v>0</v>
      </c>
      <c r="AE45" s="2288"/>
      <c r="AF45" s="2288"/>
      <c r="AG45" s="2288"/>
      <c r="AH45" s="2288"/>
      <c r="AI45" s="2288"/>
      <c r="AJ45" s="2288"/>
      <c r="AK45" s="2288">
        <f>ROUND(UnosPod!M518,0)</f>
        <v>0</v>
      </c>
      <c r="AL45" s="2288"/>
      <c r="AM45" s="2288"/>
      <c r="AN45" s="2288"/>
      <c r="AO45" s="2288"/>
      <c r="AP45" s="2288"/>
      <c r="AQ45" s="2288"/>
      <c r="AR45" s="2288">
        <f t="shared" si="1"/>
        <v>0</v>
      </c>
      <c r="AS45" s="2288"/>
      <c r="AT45" s="2288"/>
      <c r="AU45" s="2288"/>
      <c r="AV45" s="2288"/>
      <c r="AW45" s="2288"/>
      <c r="AX45" s="2288"/>
      <c r="AY45" s="2288">
        <f>UnosPod!AD505</f>
        <v>0</v>
      </c>
      <c r="AZ45" s="2288"/>
      <c r="BA45" s="2288"/>
      <c r="BB45" s="2288"/>
      <c r="BC45" s="2288"/>
      <c r="BD45" s="2288"/>
      <c r="BE45" s="2288"/>
      <c r="BI45" s="277"/>
    </row>
    <row r="46" spans="1:61" s="84" customFormat="1" ht="14.25" customHeight="1">
      <c r="A46" s="2235" t="s">
        <v>190</v>
      </c>
      <c r="B46" s="2236"/>
      <c r="C46" s="2236"/>
      <c r="D46" s="2236"/>
      <c r="E46" s="2237"/>
      <c r="F46" s="287" t="s">
        <v>416</v>
      </c>
      <c r="G46" s="288" t="s">
        <v>931</v>
      </c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9"/>
      <c r="X46" s="2295"/>
      <c r="Y46" s="2295"/>
      <c r="Z46" s="2295"/>
      <c r="AA46" s="2296" t="s">
        <v>339</v>
      </c>
      <c r="AB46" s="2296"/>
      <c r="AC46" s="2296"/>
      <c r="AD46" s="2294">
        <f>ROUND(UnosPod!F519,0)</f>
        <v>0</v>
      </c>
      <c r="AE46" s="2294"/>
      <c r="AF46" s="2294"/>
      <c r="AG46" s="2294"/>
      <c r="AH46" s="2294"/>
      <c r="AI46" s="2294"/>
      <c r="AJ46" s="2294"/>
      <c r="AK46" s="2294">
        <f>ROUND(UnosPod!M519,0)</f>
        <v>0</v>
      </c>
      <c r="AL46" s="2294"/>
      <c r="AM46" s="2294"/>
      <c r="AN46" s="2294"/>
      <c r="AO46" s="2294"/>
      <c r="AP46" s="2294"/>
      <c r="AQ46" s="2294"/>
      <c r="AR46" s="2294">
        <f t="shared" si="1"/>
        <v>0</v>
      </c>
      <c r="AS46" s="2294"/>
      <c r="AT46" s="2294"/>
      <c r="AU46" s="2294"/>
      <c r="AV46" s="2294"/>
      <c r="AW46" s="2294"/>
      <c r="AX46" s="2294"/>
      <c r="AY46" s="2288">
        <f>UnosPod!AD506</f>
        <v>0</v>
      </c>
      <c r="AZ46" s="2288"/>
      <c r="BA46" s="2288"/>
      <c r="BB46" s="2288"/>
      <c r="BC46" s="2288"/>
      <c r="BD46" s="2288"/>
      <c r="BE46" s="2288"/>
      <c r="BI46" s="277"/>
    </row>
    <row r="47" spans="1:61" s="84" customFormat="1" ht="15.75" customHeight="1">
      <c r="A47" s="660"/>
      <c r="B47" s="660"/>
      <c r="C47" s="660"/>
      <c r="D47" s="660"/>
      <c r="E47" s="660"/>
      <c r="F47" s="290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661"/>
      <c r="Y47" s="661"/>
      <c r="Z47" s="661"/>
      <c r="AA47" s="660"/>
      <c r="AB47" s="660"/>
      <c r="AC47" s="660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I47" s="277"/>
    </row>
    <row r="48" spans="1:61" s="84" customFormat="1" ht="15.75" customHeight="1">
      <c r="A48" s="293"/>
      <c r="B48" s="293"/>
      <c r="C48" s="293"/>
      <c r="D48" s="293"/>
      <c r="E48" s="293"/>
      <c r="F48" s="25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5"/>
      <c r="Y48" s="295"/>
      <c r="Z48" s="295"/>
      <c r="AA48" s="293"/>
      <c r="AB48" s="293"/>
      <c r="AC48" s="293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I48" s="277"/>
    </row>
    <row r="49" spans="1:61" s="84" customFormat="1" ht="13.5" customHeight="1">
      <c r="A49" s="2344">
        <v>1</v>
      </c>
      <c r="B49" s="2345"/>
      <c r="C49" s="2345"/>
      <c r="D49" s="2345"/>
      <c r="E49" s="2346"/>
      <c r="F49" s="2208">
        <v>2</v>
      </c>
      <c r="G49" s="2209"/>
      <c r="H49" s="2209"/>
      <c r="I49" s="2209"/>
      <c r="J49" s="2209"/>
      <c r="K49" s="2209"/>
      <c r="L49" s="2209"/>
      <c r="M49" s="2209"/>
      <c r="N49" s="2209"/>
      <c r="O49" s="2209"/>
      <c r="P49" s="2209"/>
      <c r="Q49" s="2209"/>
      <c r="R49" s="2209"/>
      <c r="S49" s="2209"/>
      <c r="T49" s="2209"/>
      <c r="U49" s="272"/>
      <c r="V49" s="272"/>
      <c r="W49" s="273"/>
      <c r="X49" s="2208">
        <v>3</v>
      </c>
      <c r="Y49" s="2209"/>
      <c r="Z49" s="2210"/>
      <c r="AA49" s="2347">
        <v>4</v>
      </c>
      <c r="AB49" s="2345"/>
      <c r="AC49" s="2346"/>
      <c r="AD49" s="2344">
        <v>5</v>
      </c>
      <c r="AE49" s="2347"/>
      <c r="AF49" s="2345"/>
      <c r="AG49" s="2345"/>
      <c r="AH49" s="2345"/>
      <c r="AI49" s="2345"/>
      <c r="AJ49" s="2348"/>
      <c r="AK49" s="2347">
        <v>6</v>
      </c>
      <c r="AL49" s="2347"/>
      <c r="AM49" s="2345"/>
      <c r="AN49" s="2345"/>
      <c r="AO49" s="2345"/>
      <c r="AP49" s="2345"/>
      <c r="AQ49" s="2348"/>
      <c r="AR49" s="2344">
        <v>7</v>
      </c>
      <c r="AS49" s="2347"/>
      <c r="AT49" s="2345"/>
      <c r="AU49" s="2345"/>
      <c r="AV49" s="2345"/>
      <c r="AW49" s="2345"/>
      <c r="AX49" s="2348"/>
      <c r="AY49" s="2347">
        <v>8</v>
      </c>
      <c r="AZ49" s="2347"/>
      <c r="BA49" s="2345"/>
      <c r="BB49" s="2345"/>
      <c r="BC49" s="2345"/>
      <c r="BD49" s="2345"/>
      <c r="BE49" s="2348"/>
      <c r="BI49" s="277"/>
    </row>
    <row r="50" spans="1:61" s="84" customFormat="1" ht="15" customHeight="1">
      <c r="A50" s="2215" t="s">
        <v>191</v>
      </c>
      <c r="B50" s="2216"/>
      <c r="C50" s="2216"/>
      <c r="D50" s="2216"/>
      <c r="E50" s="2217"/>
      <c r="F50" s="297" t="s">
        <v>417</v>
      </c>
      <c r="G50" s="298" t="s">
        <v>932</v>
      </c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9"/>
      <c r="X50" s="2286"/>
      <c r="Y50" s="2286"/>
      <c r="Z50" s="2286"/>
      <c r="AA50" s="2287" t="s">
        <v>340</v>
      </c>
      <c r="AB50" s="2287"/>
      <c r="AC50" s="2287"/>
      <c r="AD50" s="2288">
        <f>ROUND(UnosPod!F520,0)</f>
        <v>0</v>
      </c>
      <c r="AE50" s="2288"/>
      <c r="AF50" s="2288"/>
      <c r="AG50" s="2288"/>
      <c r="AH50" s="2288"/>
      <c r="AI50" s="2288"/>
      <c r="AJ50" s="2288"/>
      <c r="AK50" s="2288">
        <f>ROUND(UnosPod!M520,0)</f>
        <v>0</v>
      </c>
      <c r="AL50" s="2288"/>
      <c r="AM50" s="2288"/>
      <c r="AN50" s="2288"/>
      <c r="AO50" s="2288"/>
      <c r="AP50" s="2288"/>
      <c r="AQ50" s="2288"/>
      <c r="AR50" s="2288">
        <f t="shared" si="1"/>
        <v>0</v>
      </c>
      <c r="AS50" s="2288"/>
      <c r="AT50" s="2288"/>
      <c r="AU50" s="2288"/>
      <c r="AV50" s="2288"/>
      <c r="AW50" s="2288"/>
      <c r="AX50" s="2288"/>
      <c r="AY50" s="2288">
        <f>UnosPod!AD507</f>
        <v>0</v>
      </c>
      <c r="AZ50" s="2288"/>
      <c r="BA50" s="2288"/>
      <c r="BB50" s="2288"/>
      <c r="BC50" s="2288"/>
      <c r="BD50" s="2288"/>
      <c r="BE50" s="2288"/>
      <c r="BI50" s="277"/>
    </row>
    <row r="51" spans="1:61" s="84" customFormat="1" ht="15" customHeight="1">
      <c r="A51" s="2225" t="s">
        <v>933</v>
      </c>
      <c r="B51" s="2226"/>
      <c r="C51" s="2226"/>
      <c r="D51" s="2226"/>
      <c r="E51" s="2227"/>
      <c r="F51" s="282" t="s">
        <v>419</v>
      </c>
      <c r="G51" s="285" t="s">
        <v>934</v>
      </c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6"/>
      <c r="X51" s="2291"/>
      <c r="Y51" s="2291"/>
      <c r="Z51" s="2291"/>
      <c r="AA51" s="2289" t="s">
        <v>121</v>
      </c>
      <c r="AB51" s="2289"/>
      <c r="AC51" s="2289"/>
      <c r="AD51" s="2290">
        <f>ROUND(UnosPod!F521,0)</f>
        <v>0</v>
      </c>
      <c r="AE51" s="2290"/>
      <c r="AF51" s="2290"/>
      <c r="AG51" s="2290"/>
      <c r="AH51" s="2290"/>
      <c r="AI51" s="2290"/>
      <c r="AJ51" s="2290"/>
      <c r="AK51" s="2290">
        <f>ROUND(UnosPod!M521,0)</f>
        <v>0</v>
      </c>
      <c r="AL51" s="2290"/>
      <c r="AM51" s="2290"/>
      <c r="AN51" s="2290"/>
      <c r="AO51" s="2290"/>
      <c r="AP51" s="2290"/>
      <c r="AQ51" s="2290"/>
      <c r="AR51" s="2290">
        <f t="shared" si="1"/>
        <v>0</v>
      </c>
      <c r="AS51" s="2290"/>
      <c r="AT51" s="2290"/>
      <c r="AU51" s="2290"/>
      <c r="AV51" s="2290"/>
      <c r="AW51" s="2290"/>
      <c r="AX51" s="2290"/>
      <c r="AY51" s="2288">
        <f>UnosPod!AD508</f>
        <v>0</v>
      </c>
      <c r="AZ51" s="2288"/>
      <c r="BA51" s="2288"/>
      <c r="BB51" s="2288"/>
      <c r="BC51" s="2288"/>
      <c r="BD51" s="2288"/>
      <c r="BE51" s="2288"/>
      <c r="BI51" s="277"/>
    </row>
    <row r="52" spans="1:61" s="84" customFormat="1" ht="15" customHeight="1">
      <c r="A52" s="2225" t="s">
        <v>935</v>
      </c>
      <c r="B52" s="2226"/>
      <c r="C52" s="2226"/>
      <c r="D52" s="2226"/>
      <c r="E52" s="2227"/>
      <c r="F52" s="282" t="s">
        <v>420</v>
      </c>
      <c r="G52" s="285" t="s">
        <v>936</v>
      </c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6"/>
      <c r="X52" s="2291"/>
      <c r="Y52" s="2291"/>
      <c r="Z52" s="2291"/>
      <c r="AA52" s="2289" t="s">
        <v>122</v>
      </c>
      <c r="AB52" s="2289"/>
      <c r="AC52" s="2289"/>
      <c r="AD52" s="2290">
        <f>ROUND(UnosPod!F522,0)</f>
        <v>0</v>
      </c>
      <c r="AE52" s="2290"/>
      <c r="AF52" s="2290"/>
      <c r="AG52" s="2290"/>
      <c r="AH52" s="2290"/>
      <c r="AI52" s="2290"/>
      <c r="AJ52" s="2290"/>
      <c r="AK52" s="2290">
        <f>ROUND(UnosPod!M522,0)</f>
        <v>0</v>
      </c>
      <c r="AL52" s="2290"/>
      <c r="AM52" s="2290"/>
      <c r="AN52" s="2290"/>
      <c r="AO52" s="2290"/>
      <c r="AP52" s="2290"/>
      <c r="AQ52" s="2290"/>
      <c r="AR52" s="2290">
        <f t="shared" si="1"/>
        <v>0</v>
      </c>
      <c r="AS52" s="2290"/>
      <c r="AT52" s="2290"/>
      <c r="AU52" s="2290"/>
      <c r="AV52" s="2290"/>
      <c r="AW52" s="2290"/>
      <c r="AX52" s="2290"/>
      <c r="AY52" s="2288">
        <f>UnosPod!AD509</f>
        <v>0</v>
      </c>
      <c r="AZ52" s="2288"/>
      <c r="BA52" s="2288"/>
      <c r="BB52" s="2288"/>
      <c r="BC52" s="2288"/>
      <c r="BD52" s="2288"/>
      <c r="BE52" s="2288"/>
      <c r="BI52" s="277"/>
    </row>
    <row r="53" spans="1:61" s="84" customFormat="1" ht="15" customHeight="1">
      <c r="A53" s="2225" t="s">
        <v>937</v>
      </c>
      <c r="B53" s="2226"/>
      <c r="C53" s="2226"/>
      <c r="D53" s="2226"/>
      <c r="E53" s="2227"/>
      <c r="F53" s="282" t="s">
        <v>421</v>
      </c>
      <c r="G53" s="285" t="s">
        <v>938</v>
      </c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6"/>
      <c r="X53" s="2291"/>
      <c r="Y53" s="2291"/>
      <c r="Z53" s="2291"/>
      <c r="AA53" s="2289" t="s">
        <v>342</v>
      </c>
      <c r="AB53" s="2289"/>
      <c r="AC53" s="2289"/>
      <c r="AD53" s="2290">
        <f>ROUND(UnosPod!F523,0)</f>
        <v>0</v>
      </c>
      <c r="AE53" s="2290"/>
      <c r="AF53" s="2290"/>
      <c r="AG53" s="2290"/>
      <c r="AH53" s="2290"/>
      <c r="AI53" s="2290"/>
      <c r="AJ53" s="2290"/>
      <c r="AK53" s="2290">
        <f>ROUND(UnosPod!M523,0)</f>
        <v>0</v>
      </c>
      <c r="AL53" s="2290"/>
      <c r="AM53" s="2290"/>
      <c r="AN53" s="2290"/>
      <c r="AO53" s="2290"/>
      <c r="AP53" s="2290"/>
      <c r="AQ53" s="2290"/>
      <c r="AR53" s="2290">
        <f t="shared" si="1"/>
        <v>0</v>
      </c>
      <c r="AS53" s="2290"/>
      <c r="AT53" s="2290"/>
      <c r="AU53" s="2290"/>
      <c r="AV53" s="2290"/>
      <c r="AW53" s="2290"/>
      <c r="AX53" s="2290"/>
      <c r="AY53" s="2288">
        <f>UnosPod!AD510</f>
        <v>0</v>
      </c>
      <c r="AZ53" s="2288"/>
      <c r="BA53" s="2288"/>
      <c r="BB53" s="2288"/>
      <c r="BC53" s="2288"/>
      <c r="BD53" s="2288"/>
      <c r="BE53" s="2288"/>
      <c r="BI53" s="277"/>
    </row>
    <row r="54" spans="1:61" s="84" customFormat="1" ht="15" customHeight="1">
      <c r="A54" s="2225" t="s">
        <v>939</v>
      </c>
      <c r="B54" s="2226"/>
      <c r="C54" s="2226"/>
      <c r="D54" s="2226"/>
      <c r="E54" s="2227"/>
      <c r="F54" s="282" t="s">
        <v>422</v>
      </c>
      <c r="G54" s="285" t="s">
        <v>940</v>
      </c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6"/>
      <c r="X54" s="2291"/>
      <c r="Y54" s="2291"/>
      <c r="Z54" s="2291"/>
      <c r="AA54" s="2289" t="s">
        <v>579</v>
      </c>
      <c r="AB54" s="2289"/>
      <c r="AC54" s="2289"/>
      <c r="AD54" s="2290">
        <f>ROUND(UnosPod!F524,0)</f>
        <v>0</v>
      </c>
      <c r="AE54" s="2290"/>
      <c r="AF54" s="2290"/>
      <c r="AG54" s="2290"/>
      <c r="AH54" s="2290"/>
      <c r="AI54" s="2290"/>
      <c r="AJ54" s="2290"/>
      <c r="AK54" s="2290">
        <f>ROUND(UnosPod!M524,0)</f>
        <v>0</v>
      </c>
      <c r="AL54" s="2290"/>
      <c r="AM54" s="2290"/>
      <c r="AN54" s="2290"/>
      <c r="AO54" s="2290"/>
      <c r="AP54" s="2290"/>
      <c r="AQ54" s="2290"/>
      <c r="AR54" s="2290">
        <f t="shared" si="1"/>
        <v>0</v>
      </c>
      <c r="AS54" s="2290"/>
      <c r="AT54" s="2290"/>
      <c r="AU54" s="2290"/>
      <c r="AV54" s="2290"/>
      <c r="AW54" s="2290"/>
      <c r="AX54" s="2290"/>
      <c r="AY54" s="2288">
        <f>UnosPod!AD511</f>
        <v>0</v>
      </c>
      <c r="AZ54" s="2288"/>
      <c r="BA54" s="2288"/>
      <c r="BB54" s="2288"/>
      <c r="BC54" s="2288"/>
      <c r="BD54" s="2288"/>
      <c r="BE54" s="2288"/>
      <c r="BI54" s="277"/>
    </row>
    <row r="55" spans="1:61" s="84" customFormat="1" ht="15" customHeight="1">
      <c r="A55" s="2235" t="s">
        <v>192</v>
      </c>
      <c r="B55" s="2236"/>
      <c r="C55" s="2236"/>
      <c r="D55" s="2236"/>
      <c r="E55" s="2237"/>
      <c r="F55" s="287" t="s">
        <v>423</v>
      </c>
      <c r="G55" s="288" t="s">
        <v>941</v>
      </c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9"/>
      <c r="X55" s="2295"/>
      <c r="Y55" s="2295"/>
      <c r="Z55" s="2295"/>
      <c r="AA55" s="2296" t="s">
        <v>575</v>
      </c>
      <c r="AB55" s="2296"/>
      <c r="AC55" s="2296"/>
      <c r="AD55" s="2294">
        <f>ROUND(UnosPod!F525,0)</f>
        <v>100000</v>
      </c>
      <c r="AE55" s="2294"/>
      <c r="AF55" s="2294"/>
      <c r="AG55" s="2294"/>
      <c r="AH55" s="2294"/>
      <c r="AI55" s="2294"/>
      <c r="AJ55" s="2294"/>
      <c r="AK55" s="2294">
        <f>ROUND(UnosPod!M525,0)</f>
        <v>0</v>
      </c>
      <c r="AL55" s="2294"/>
      <c r="AM55" s="2294"/>
      <c r="AN55" s="2294"/>
      <c r="AO55" s="2294"/>
      <c r="AP55" s="2294"/>
      <c r="AQ55" s="2294"/>
      <c r="AR55" s="2294">
        <f t="shared" si="1"/>
        <v>100000</v>
      </c>
      <c r="AS55" s="2294"/>
      <c r="AT55" s="2294"/>
      <c r="AU55" s="2294"/>
      <c r="AV55" s="2294"/>
      <c r="AW55" s="2294"/>
      <c r="AX55" s="2294"/>
      <c r="AY55" s="2288">
        <f>UnosPod!AD512</f>
        <v>100000</v>
      </c>
      <c r="AZ55" s="2288"/>
      <c r="BA55" s="2288"/>
      <c r="BB55" s="2288"/>
      <c r="BC55" s="2288"/>
      <c r="BD55" s="2288"/>
      <c r="BE55" s="2288"/>
      <c r="BI55" s="277"/>
    </row>
    <row r="56" spans="1:61" s="84" customFormat="1" ht="15" customHeight="1">
      <c r="A56" s="2202" t="s">
        <v>330</v>
      </c>
      <c r="B56" s="2203"/>
      <c r="C56" s="2203"/>
      <c r="D56" s="2203"/>
      <c r="E56" s="2204"/>
      <c r="F56" s="339" t="s">
        <v>984</v>
      </c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3"/>
      <c r="X56" s="2292"/>
      <c r="Y56" s="2292"/>
      <c r="Z56" s="2292"/>
      <c r="AA56" s="2293" t="s">
        <v>343</v>
      </c>
      <c r="AB56" s="2293"/>
      <c r="AC56" s="2293"/>
      <c r="AD56" s="2161">
        <f>SUM(AD57:AJ58)</f>
        <v>0</v>
      </c>
      <c r="AE56" s="2161"/>
      <c r="AF56" s="2161"/>
      <c r="AG56" s="2161"/>
      <c r="AH56" s="2161"/>
      <c r="AI56" s="2161"/>
      <c r="AJ56" s="2161"/>
      <c r="AK56" s="2161">
        <f>SUM(AK57:AQ58)</f>
        <v>0</v>
      </c>
      <c r="AL56" s="2161"/>
      <c r="AM56" s="2161"/>
      <c r="AN56" s="2161"/>
      <c r="AO56" s="2161"/>
      <c r="AP56" s="2161"/>
      <c r="AQ56" s="2161"/>
      <c r="AR56" s="2161">
        <f t="shared" si="1"/>
        <v>0</v>
      </c>
      <c r="AS56" s="2161"/>
      <c r="AT56" s="2161"/>
      <c r="AU56" s="2161"/>
      <c r="AV56" s="2161"/>
      <c r="AW56" s="2161"/>
      <c r="AX56" s="2161"/>
      <c r="AY56" s="2161">
        <f>SUM(AY57:BE58)</f>
        <v>0</v>
      </c>
      <c r="AZ56" s="2161"/>
      <c r="BA56" s="2161"/>
      <c r="BB56" s="2161"/>
      <c r="BC56" s="2161"/>
      <c r="BD56" s="2161"/>
      <c r="BE56" s="2161"/>
      <c r="BI56" s="277"/>
    </row>
    <row r="57" spans="1:61" s="84" customFormat="1" ht="15" customHeight="1">
      <c r="A57" s="2215" t="s">
        <v>942</v>
      </c>
      <c r="B57" s="2216"/>
      <c r="C57" s="2216"/>
      <c r="D57" s="2216"/>
      <c r="E57" s="2217"/>
      <c r="F57" s="297" t="s">
        <v>415</v>
      </c>
      <c r="G57" s="298" t="s">
        <v>943</v>
      </c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9"/>
      <c r="X57" s="2286"/>
      <c r="Y57" s="2286"/>
      <c r="Z57" s="2286"/>
      <c r="AA57" s="2287" t="s">
        <v>344</v>
      </c>
      <c r="AB57" s="2287"/>
      <c r="AC57" s="2287"/>
      <c r="AD57" s="2288">
        <f>ROUND(UnosPod!F527,0)</f>
        <v>0</v>
      </c>
      <c r="AE57" s="2288"/>
      <c r="AF57" s="2288"/>
      <c r="AG57" s="2288"/>
      <c r="AH57" s="2288"/>
      <c r="AI57" s="2288"/>
      <c r="AJ57" s="2288"/>
      <c r="AK57" s="2288">
        <f>ROUND(UnosPod!M527,0)</f>
        <v>0</v>
      </c>
      <c r="AL57" s="2288"/>
      <c r="AM57" s="2288"/>
      <c r="AN57" s="2288"/>
      <c r="AO57" s="2288"/>
      <c r="AP57" s="2288"/>
      <c r="AQ57" s="2288"/>
      <c r="AR57" s="2288">
        <f t="shared" si="1"/>
        <v>0</v>
      </c>
      <c r="AS57" s="2288"/>
      <c r="AT57" s="2288"/>
      <c r="AU57" s="2288"/>
      <c r="AV57" s="2288"/>
      <c r="AW57" s="2288"/>
      <c r="AX57" s="2288"/>
      <c r="AY57" s="2288">
        <f>UnosPod!AD514</f>
        <v>0</v>
      </c>
      <c r="AZ57" s="2288"/>
      <c r="BA57" s="2288"/>
      <c r="BB57" s="2288"/>
      <c r="BC57" s="2288"/>
      <c r="BD57" s="2288"/>
      <c r="BE57" s="2288"/>
      <c r="BI57" s="277"/>
    </row>
    <row r="58" spans="1:61" s="84" customFormat="1" ht="15" customHeight="1">
      <c r="A58" s="2235" t="s">
        <v>944</v>
      </c>
      <c r="B58" s="2236"/>
      <c r="C58" s="2236"/>
      <c r="D58" s="2236"/>
      <c r="E58" s="2237"/>
      <c r="F58" s="287" t="s">
        <v>416</v>
      </c>
      <c r="G58" s="288" t="s">
        <v>945</v>
      </c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9"/>
      <c r="X58" s="2295"/>
      <c r="Y58" s="2295"/>
      <c r="Z58" s="2295"/>
      <c r="AA58" s="2296" t="s">
        <v>567</v>
      </c>
      <c r="AB58" s="2296"/>
      <c r="AC58" s="2296"/>
      <c r="AD58" s="2294">
        <f>ROUND(UnosPod!F528+UnosPod!F529+UnosPod!F530,0)</f>
        <v>0</v>
      </c>
      <c r="AE58" s="2294"/>
      <c r="AF58" s="2294"/>
      <c r="AG58" s="2294"/>
      <c r="AH58" s="2294"/>
      <c r="AI58" s="2294"/>
      <c r="AJ58" s="2294"/>
      <c r="AK58" s="2294">
        <f>ROUND(UnosPod!M528+UnosPod!M529+UnosPod!M530,0)</f>
        <v>0</v>
      </c>
      <c r="AL58" s="2294"/>
      <c r="AM58" s="2294"/>
      <c r="AN58" s="2294"/>
      <c r="AO58" s="2294"/>
      <c r="AP58" s="2294"/>
      <c r="AQ58" s="2294"/>
      <c r="AR58" s="2294">
        <f t="shared" si="1"/>
        <v>0</v>
      </c>
      <c r="AS58" s="2294"/>
      <c r="AT58" s="2294"/>
      <c r="AU58" s="2294"/>
      <c r="AV58" s="2294"/>
      <c r="AW58" s="2294"/>
      <c r="AX58" s="2294"/>
      <c r="AY58" s="2314">
        <f>UnosPod!AD515</f>
        <v>0</v>
      </c>
      <c r="AZ58" s="2314"/>
      <c r="BA58" s="2314"/>
      <c r="BB58" s="2314"/>
      <c r="BC58" s="2314"/>
      <c r="BD58" s="2314"/>
      <c r="BE58" s="2314"/>
      <c r="BI58" s="277"/>
    </row>
    <row r="59" spans="1:61" s="84" customFormat="1" ht="15" customHeight="1">
      <c r="A59" s="2202" t="s">
        <v>107</v>
      </c>
      <c r="B59" s="2203"/>
      <c r="C59" s="2203"/>
      <c r="D59" s="2203"/>
      <c r="E59" s="2204"/>
      <c r="F59" s="301" t="s">
        <v>946</v>
      </c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3"/>
      <c r="X59" s="2292"/>
      <c r="Y59" s="2292"/>
      <c r="Z59" s="2292"/>
      <c r="AA59" s="2293" t="s">
        <v>563</v>
      </c>
      <c r="AB59" s="2293"/>
      <c r="AC59" s="2293"/>
      <c r="AD59" s="2161">
        <f>ROUND(UnosPod!F533+UnosPod!F534,0)</f>
        <v>0</v>
      </c>
      <c r="AE59" s="2161"/>
      <c r="AF59" s="2161"/>
      <c r="AG59" s="2161"/>
      <c r="AH59" s="2161"/>
      <c r="AI59" s="2161"/>
      <c r="AJ59" s="2161"/>
      <c r="AK59" s="2161">
        <f>ROUND(UnosPod!M533+UnosPod!M534,0)</f>
        <v>0</v>
      </c>
      <c r="AL59" s="2161"/>
      <c r="AM59" s="2161"/>
      <c r="AN59" s="2161"/>
      <c r="AO59" s="2161"/>
      <c r="AP59" s="2161"/>
      <c r="AQ59" s="2161"/>
      <c r="AR59" s="2161">
        <f t="shared" si="1"/>
        <v>0</v>
      </c>
      <c r="AS59" s="2161"/>
      <c r="AT59" s="2161"/>
      <c r="AU59" s="2161"/>
      <c r="AV59" s="2161"/>
      <c r="AW59" s="2161"/>
      <c r="AX59" s="2161"/>
      <c r="AY59" s="2157">
        <f>UnosPod!AD516</f>
        <v>0</v>
      </c>
      <c r="AZ59" s="2157"/>
      <c r="BA59" s="2157"/>
      <c r="BB59" s="2157"/>
      <c r="BC59" s="2157"/>
      <c r="BD59" s="2157"/>
      <c r="BE59" s="2157"/>
      <c r="BI59" s="277"/>
    </row>
    <row r="60" spans="1:61" s="84" customFormat="1" ht="15" customHeight="1">
      <c r="A60" s="2202" t="s">
        <v>332</v>
      </c>
      <c r="B60" s="2203"/>
      <c r="C60" s="2203"/>
      <c r="D60" s="2203"/>
      <c r="E60" s="2204"/>
      <c r="F60" s="312" t="s">
        <v>947</v>
      </c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3"/>
      <c r="X60" s="2292"/>
      <c r="Y60" s="2292"/>
      <c r="Z60" s="2292"/>
      <c r="AA60" s="2293" t="s">
        <v>560</v>
      </c>
      <c r="AB60" s="2293"/>
      <c r="AC60" s="2293"/>
      <c r="AD60" s="2161">
        <f>ROUND(UnosPod!F532,0)</f>
        <v>0</v>
      </c>
      <c r="AE60" s="2161"/>
      <c r="AF60" s="2161"/>
      <c r="AG60" s="2161"/>
      <c r="AH60" s="2161"/>
      <c r="AI60" s="2161"/>
      <c r="AJ60" s="2161"/>
      <c r="AK60" s="2161">
        <f>ROUND(UnosPod!M532,0)</f>
        <v>0</v>
      </c>
      <c r="AL60" s="2161"/>
      <c r="AM60" s="2161"/>
      <c r="AN60" s="2161"/>
      <c r="AO60" s="2161"/>
      <c r="AP60" s="2161"/>
      <c r="AQ60" s="2161"/>
      <c r="AR60" s="2161">
        <f t="shared" si="1"/>
        <v>0</v>
      </c>
      <c r="AS60" s="2161"/>
      <c r="AT60" s="2161"/>
      <c r="AU60" s="2161"/>
      <c r="AV60" s="2161"/>
      <c r="AW60" s="2161"/>
      <c r="AX60" s="2161"/>
      <c r="AY60" s="2161">
        <f>UnosPod!AD517</f>
        <v>0</v>
      </c>
      <c r="AZ60" s="2161"/>
      <c r="BA60" s="2161"/>
      <c r="BB60" s="2161"/>
      <c r="BC60" s="2161"/>
      <c r="BD60" s="2161"/>
      <c r="BE60" s="2161"/>
      <c r="BI60" s="277"/>
    </row>
    <row r="61" spans="1:61" s="84" customFormat="1" ht="15" customHeight="1">
      <c r="A61" s="2202"/>
      <c r="B61" s="2203"/>
      <c r="C61" s="2203"/>
      <c r="D61" s="2203"/>
      <c r="E61" s="2204"/>
      <c r="F61" s="301" t="s">
        <v>1448</v>
      </c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3"/>
      <c r="X61" s="2292"/>
      <c r="Y61" s="2292"/>
      <c r="Z61" s="2292"/>
      <c r="AA61" s="2293" t="s">
        <v>123</v>
      </c>
      <c r="AB61" s="2293"/>
      <c r="AC61" s="2293"/>
      <c r="AD61" s="2161">
        <f>AD62+AD69</f>
        <v>106595</v>
      </c>
      <c r="AE61" s="2161"/>
      <c r="AF61" s="2161"/>
      <c r="AG61" s="2161"/>
      <c r="AH61" s="2161"/>
      <c r="AI61" s="2161"/>
      <c r="AJ61" s="2161"/>
      <c r="AK61" s="2161">
        <f>AK62+AK69</f>
        <v>0</v>
      </c>
      <c r="AL61" s="2161"/>
      <c r="AM61" s="2161"/>
      <c r="AN61" s="2161"/>
      <c r="AO61" s="2161"/>
      <c r="AP61" s="2161"/>
      <c r="AQ61" s="2161"/>
      <c r="AR61" s="2161">
        <f t="shared" ref="AR61:AR68" si="2">AD61-AK61</f>
        <v>106595</v>
      </c>
      <c r="AS61" s="2161"/>
      <c r="AT61" s="2161"/>
      <c r="AU61" s="2161"/>
      <c r="AV61" s="2161"/>
      <c r="AW61" s="2161"/>
      <c r="AX61" s="2161"/>
      <c r="AY61" s="2161">
        <f>AY62+AY69</f>
        <v>185888</v>
      </c>
      <c r="AZ61" s="2161"/>
      <c r="BA61" s="2161"/>
      <c r="BB61" s="2161"/>
      <c r="BC61" s="2161"/>
      <c r="BD61" s="2161"/>
      <c r="BE61" s="2161"/>
      <c r="BI61" s="277"/>
    </row>
    <row r="62" spans="1:61" s="84" customFormat="1" ht="15" customHeight="1">
      <c r="A62" s="2202" t="s">
        <v>948</v>
      </c>
      <c r="B62" s="2203"/>
      <c r="C62" s="2203"/>
      <c r="D62" s="2203"/>
      <c r="E62" s="2204"/>
      <c r="F62" s="301" t="s">
        <v>1466</v>
      </c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3"/>
      <c r="X62" s="2292"/>
      <c r="Y62" s="2292"/>
      <c r="Z62" s="2292"/>
      <c r="AA62" s="2293" t="s">
        <v>553</v>
      </c>
      <c r="AB62" s="2293"/>
      <c r="AC62" s="2293"/>
      <c r="AD62" s="2161">
        <f>SUM(AD63:AJ68)</f>
        <v>0</v>
      </c>
      <c r="AE62" s="2161"/>
      <c r="AF62" s="2161"/>
      <c r="AG62" s="2161"/>
      <c r="AH62" s="2161"/>
      <c r="AI62" s="2161"/>
      <c r="AJ62" s="2161"/>
      <c r="AK62" s="2161">
        <f>SUM(AK63:AQ68)</f>
        <v>0</v>
      </c>
      <c r="AL62" s="2161"/>
      <c r="AM62" s="2161"/>
      <c r="AN62" s="2161"/>
      <c r="AO62" s="2161"/>
      <c r="AP62" s="2161"/>
      <c r="AQ62" s="2161"/>
      <c r="AR62" s="2161">
        <f t="shared" si="2"/>
        <v>0</v>
      </c>
      <c r="AS62" s="2161"/>
      <c r="AT62" s="2161"/>
      <c r="AU62" s="2161"/>
      <c r="AV62" s="2161"/>
      <c r="AW62" s="2161"/>
      <c r="AX62" s="2161"/>
      <c r="AY62" s="2161">
        <f>SUM(AY63:BE68)</f>
        <v>0</v>
      </c>
      <c r="AZ62" s="2161"/>
      <c r="BA62" s="2161"/>
      <c r="BB62" s="2161"/>
      <c r="BC62" s="2161"/>
      <c r="BD62" s="2161"/>
      <c r="BE62" s="2161"/>
      <c r="BI62" s="277"/>
    </row>
    <row r="63" spans="1:61" s="84" customFormat="1" ht="15" customHeight="1">
      <c r="A63" s="2215" t="s">
        <v>127</v>
      </c>
      <c r="B63" s="2216"/>
      <c r="C63" s="2216"/>
      <c r="D63" s="2216"/>
      <c r="E63" s="2217"/>
      <c r="F63" s="297" t="s">
        <v>415</v>
      </c>
      <c r="G63" s="278" t="s">
        <v>949</v>
      </c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9"/>
      <c r="X63" s="2286"/>
      <c r="Y63" s="2286"/>
      <c r="Z63" s="2286"/>
      <c r="AA63" s="2287" t="s">
        <v>100</v>
      </c>
      <c r="AB63" s="2287"/>
      <c r="AC63" s="2287"/>
      <c r="AD63" s="2092">
        <f>ROUND(UnosPod!F538,0)</f>
        <v>0</v>
      </c>
      <c r="AE63" s="2093"/>
      <c r="AF63" s="2093"/>
      <c r="AG63" s="2093"/>
      <c r="AH63" s="2093"/>
      <c r="AI63" s="2093"/>
      <c r="AJ63" s="2094"/>
      <c r="AK63" s="2092">
        <f>ROUND(UnosPod!M538,0)</f>
        <v>0</v>
      </c>
      <c r="AL63" s="2093"/>
      <c r="AM63" s="2093"/>
      <c r="AN63" s="2093"/>
      <c r="AO63" s="2093"/>
      <c r="AP63" s="2093"/>
      <c r="AQ63" s="2094"/>
      <c r="AR63" s="2288">
        <f t="shared" si="2"/>
        <v>0</v>
      </c>
      <c r="AS63" s="2288"/>
      <c r="AT63" s="2288"/>
      <c r="AU63" s="2288"/>
      <c r="AV63" s="2288"/>
      <c r="AW63" s="2288"/>
      <c r="AX63" s="2288"/>
      <c r="AY63" s="2092">
        <f>UnosPod!AD520</f>
        <v>0</v>
      </c>
      <c r="AZ63" s="2093"/>
      <c r="BA63" s="2093"/>
      <c r="BB63" s="2093"/>
      <c r="BC63" s="2093"/>
      <c r="BD63" s="2093"/>
      <c r="BE63" s="2094"/>
      <c r="BI63" s="277"/>
    </row>
    <row r="64" spans="1:61" s="84" customFormat="1" ht="15" customHeight="1">
      <c r="A64" s="2225" t="s">
        <v>346</v>
      </c>
      <c r="B64" s="2226"/>
      <c r="C64" s="2226"/>
      <c r="D64" s="2226"/>
      <c r="E64" s="2227"/>
      <c r="F64" s="282" t="s">
        <v>416</v>
      </c>
      <c r="G64" s="280" t="s">
        <v>950</v>
      </c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6"/>
      <c r="X64" s="2291"/>
      <c r="Y64" s="2291"/>
      <c r="Z64" s="2291"/>
      <c r="AA64" s="2289" t="s">
        <v>548</v>
      </c>
      <c r="AB64" s="2289"/>
      <c r="AC64" s="2289"/>
      <c r="AD64" s="2089">
        <f>ROUND(UnosPod!F539,0)</f>
        <v>0</v>
      </c>
      <c r="AE64" s="2090"/>
      <c r="AF64" s="2090"/>
      <c r="AG64" s="2090"/>
      <c r="AH64" s="2090"/>
      <c r="AI64" s="2090"/>
      <c r="AJ64" s="2091"/>
      <c r="AK64" s="2089">
        <f>ROUND(UnosPod!M539,0)</f>
        <v>0</v>
      </c>
      <c r="AL64" s="2090"/>
      <c r="AM64" s="2090"/>
      <c r="AN64" s="2090"/>
      <c r="AO64" s="2090"/>
      <c r="AP64" s="2090"/>
      <c r="AQ64" s="2091"/>
      <c r="AR64" s="2290">
        <f t="shared" si="2"/>
        <v>0</v>
      </c>
      <c r="AS64" s="2290"/>
      <c r="AT64" s="2290"/>
      <c r="AU64" s="2290"/>
      <c r="AV64" s="2290"/>
      <c r="AW64" s="2290"/>
      <c r="AX64" s="2290"/>
      <c r="AY64" s="2092">
        <f>UnosPod!AD521</f>
        <v>0</v>
      </c>
      <c r="AZ64" s="2093"/>
      <c r="BA64" s="2093"/>
      <c r="BB64" s="2093"/>
      <c r="BC64" s="2093"/>
      <c r="BD64" s="2093"/>
      <c r="BE64" s="2094"/>
      <c r="BI64" s="277"/>
    </row>
    <row r="65" spans="1:61" s="84" customFormat="1" ht="15" customHeight="1">
      <c r="A65" s="2225" t="s">
        <v>128</v>
      </c>
      <c r="B65" s="2226"/>
      <c r="C65" s="2226"/>
      <c r="D65" s="2226"/>
      <c r="E65" s="2227"/>
      <c r="F65" s="282" t="s">
        <v>417</v>
      </c>
      <c r="G65" s="280" t="s">
        <v>38</v>
      </c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6"/>
      <c r="X65" s="2291"/>
      <c r="Y65" s="2291"/>
      <c r="Z65" s="2291"/>
      <c r="AA65" s="2289" t="s">
        <v>544</v>
      </c>
      <c r="AB65" s="2289"/>
      <c r="AC65" s="2289"/>
      <c r="AD65" s="2089">
        <f>ROUND(UnosPod!F540,0)</f>
        <v>0</v>
      </c>
      <c r="AE65" s="2090"/>
      <c r="AF65" s="2090"/>
      <c r="AG65" s="2090"/>
      <c r="AH65" s="2090"/>
      <c r="AI65" s="2090"/>
      <c r="AJ65" s="2091"/>
      <c r="AK65" s="2089">
        <f>ROUND(UnosPod!M540,0)</f>
        <v>0</v>
      </c>
      <c r="AL65" s="2090"/>
      <c r="AM65" s="2090"/>
      <c r="AN65" s="2090"/>
      <c r="AO65" s="2090"/>
      <c r="AP65" s="2090"/>
      <c r="AQ65" s="2091"/>
      <c r="AR65" s="2290">
        <f t="shared" si="2"/>
        <v>0</v>
      </c>
      <c r="AS65" s="2290"/>
      <c r="AT65" s="2290"/>
      <c r="AU65" s="2290"/>
      <c r="AV65" s="2290"/>
      <c r="AW65" s="2290"/>
      <c r="AX65" s="2290"/>
      <c r="AY65" s="2092">
        <f>UnosPod!AD522</f>
        <v>0</v>
      </c>
      <c r="AZ65" s="2093"/>
      <c r="BA65" s="2093"/>
      <c r="BB65" s="2093"/>
      <c r="BC65" s="2093"/>
      <c r="BD65" s="2093"/>
      <c r="BE65" s="2094"/>
      <c r="BI65" s="277"/>
    </row>
    <row r="66" spans="1:61" s="84" customFormat="1" ht="15" customHeight="1">
      <c r="A66" s="2225" t="s">
        <v>195</v>
      </c>
      <c r="B66" s="2226"/>
      <c r="C66" s="2226"/>
      <c r="D66" s="2226"/>
      <c r="E66" s="2227"/>
      <c r="F66" s="282" t="s">
        <v>419</v>
      </c>
      <c r="G66" s="280" t="s">
        <v>951</v>
      </c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6"/>
      <c r="X66" s="2291"/>
      <c r="Y66" s="2291"/>
      <c r="Z66" s="2291"/>
      <c r="AA66" s="2289" t="s">
        <v>542</v>
      </c>
      <c r="AB66" s="2289"/>
      <c r="AC66" s="2289"/>
      <c r="AD66" s="2089">
        <f>ROUND(UnosPod!F541,0)</f>
        <v>0</v>
      </c>
      <c r="AE66" s="2090"/>
      <c r="AF66" s="2090"/>
      <c r="AG66" s="2090"/>
      <c r="AH66" s="2090"/>
      <c r="AI66" s="2090"/>
      <c r="AJ66" s="2091"/>
      <c r="AK66" s="2089">
        <f>ROUND(UnosPod!M541,0)</f>
        <v>0</v>
      </c>
      <c r="AL66" s="2090"/>
      <c r="AM66" s="2090"/>
      <c r="AN66" s="2090"/>
      <c r="AO66" s="2090"/>
      <c r="AP66" s="2090"/>
      <c r="AQ66" s="2091"/>
      <c r="AR66" s="2290">
        <f t="shared" si="2"/>
        <v>0</v>
      </c>
      <c r="AS66" s="2290"/>
      <c r="AT66" s="2290"/>
      <c r="AU66" s="2290"/>
      <c r="AV66" s="2290"/>
      <c r="AW66" s="2290"/>
      <c r="AX66" s="2290"/>
      <c r="AY66" s="2092">
        <f>UnosPod!AD523</f>
        <v>0</v>
      </c>
      <c r="AZ66" s="2093"/>
      <c r="BA66" s="2093"/>
      <c r="BB66" s="2093"/>
      <c r="BC66" s="2093"/>
      <c r="BD66" s="2093"/>
      <c r="BE66" s="2094"/>
      <c r="BI66" s="277"/>
    </row>
    <row r="67" spans="1:61" s="84" customFormat="1" ht="15" customHeight="1">
      <c r="A67" s="2225" t="s">
        <v>953</v>
      </c>
      <c r="B67" s="2226"/>
      <c r="C67" s="2226"/>
      <c r="D67" s="2226"/>
      <c r="E67" s="2227"/>
      <c r="F67" s="282" t="s">
        <v>420</v>
      </c>
      <c r="G67" s="280" t="s">
        <v>954</v>
      </c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6"/>
      <c r="X67" s="2291"/>
      <c r="Y67" s="2291"/>
      <c r="Z67" s="2291"/>
      <c r="AA67" s="2289" t="s">
        <v>538</v>
      </c>
      <c r="AB67" s="2289"/>
      <c r="AC67" s="2289"/>
      <c r="AD67" s="2089">
        <f>ROUND(UnosPod!F542,0)</f>
        <v>0</v>
      </c>
      <c r="AE67" s="2090"/>
      <c r="AF67" s="2090"/>
      <c r="AG67" s="2090"/>
      <c r="AH67" s="2090"/>
      <c r="AI67" s="2090"/>
      <c r="AJ67" s="2091"/>
      <c r="AK67" s="2089">
        <f>ROUND(UnosPod!M542,0)</f>
        <v>0</v>
      </c>
      <c r="AL67" s="2090"/>
      <c r="AM67" s="2090"/>
      <c r="AN67" s="2090"/>
      <c r="AO67" s="2090"/>
      <c r="AP67" s="2090"/>
      <c r="AQ67" s="2091"/>
      <c r="AR67" s="2290">
        <f t="shared" si="2"/>
        <v>0</v>
      </c>
      <c r="AS67" s="2290"/>
      <c r="AT67" s="2290"/>
      <c r="AU67" s="2290"/>
      <c r="AV67" s="2290"/>
      <c r="AW67" s="2290"/>
      <c r="AX67" s="2290"/>
      <c r="AY67" s="2092">
        <f>UnosPod!AD524</f>
        <v>0</v>
      </c>
      <c r="AZ67" s="2093"/>
      <c r="BA67" s="2093"/>
      <c r="BB67" s="2093"/>
      <c r="BC67" s="2093"/>
      <c r="BD67" s="2093"/>
      <c r="BE67" s="2094"/>
      <c r="BI67" s="277"/>
    </row>
    <row r="68" spans="1:61" s="84" customFormat="1" ht="15" customHeight="1">
      <c r="A68" s="2235" t="s">
        <v>952</v>
      </c>
      <c r="B68" s="2236"/>
      <c r="C68" s="2236"/>
      <c r="D68" s="2236"/>
      <c r="E68" s="2237"/>
      <c r="F68" s="287" t="s">
        <v>421</v>
      </c>
      <c r="G68" s="275" t="s">
        <v>955</v>
      </c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9"/>
      <c r="X68" s="2295"/>
      <c r="Y68" s="2295"/>
      <c r="Z68" s="2295"/>
      <c r="AA68" s="2296" t="s">
        <v>535</v>
      </c>
      <c r="AB68" s="2296"/>
      <c r="AC68" s="2296"/>
      <c r="AD68" s="2095">
        <f>ROUND(UnosPod!F543,0)</f>
        <v>0</v>
      </c>
      <c r="AE68" s="2096"/>
      <c r="AF68" s="2096"/>
      <c r="AG68" s="2096"/>
      <c r="AH68" s="2096"/>
      <c r="AI68" s="2096"/>
      <c r="AJ68" s="2097"/>
      <c r="AK68" s="2095">
        <f>ROUND(UnosPod!M543,0)</f>
        <v>0</v>
      </c>
      <c r="AL68" s="2096"/>
      <c r="AM68" s="2096"/>
      <c r="AN68" s="2096"/>
      <c r="AO68" s="2096"/>
      <c r="AP68" s="2096"/>
      <c r="AQ68" s="2097"/>
      <c r="AR68" s="2294">
        <f t="shared" si="2"/>
        <v>0</v>
      </c>
      <c r="AS68" s="2294"/>
      <c r="AT68" s="2294"/>
      <c r="AU68" s="2294"/>
      <c r="AV68" s="2294"/>
      <c r="AW68" s="2294"/>
      <c r="AX68" s="2294"/>
      <c r="AY68" s="2092">
        <f>UnosPod!AD525</f>
        <v>0</v>
      </c>
      <c r="AZ68" s="2093"/>
      <c r="BA68" s="2093"/>
      <c r="BB68" s="2093"/>
      <c r="BC68" s="2093"/>
      <c r="BD68" s="2093"/>
      <c r="BE68" s="2094"/>
      <c r="BI68" s="277"/>
    </row>
    <row r="69" spans="1:61" s="84" customFormat="1" ht="13.5" customHeight="1">
      <c r="A69" s="2255"/>
      <c r="B69" s="2256"/>
      <c r="C69" s="2256"/>
      <c r="D69" s="2256"/>
      <c r="E69" s="2257"/>
      <c r="F69" s="331" t="s">
        <v>658</v>
      </c>
      <c r="G69" s="332" t="s">
        <v>956</v>
      </c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43"/>
      <c r="X69" s="2298"/>
      <c r="Y69" s="2298"/>
      <c r="Z69" s="2298"/>
      <c r="AA69" s="2302" t="s">
        <v>534</v>
      </c>
      <c r="AB69" s="2303"/>
      <c r="AC69" s="2304"/>
      <c r="AD69" s="2308">
        <f>AD71+AD74+AD80+AD88+AD89</f>
        <v>106595</v>
      </c>
      <c r="AE69" s="2309"/>
      <c r="AF69" s="2309"/>
      <c r="AG69" s="2309"/>
      <c r="AH69" s="2309"/>
      <c r="AI69" s="2309"/>
      <c r="AJ69" s="2310"/>
      <c r="AK69" s="2308">
        <f>+AK71+AK74+AK80+AK88+AK89</f>
        <v>0</v>
      </c>
      <c r="AL69" s="2309"/>
      <c r="AM69" s="2309"/>
      <c r="AN69" s="2309"/>
      <c r="AO69" s="2309"/>
      <c r="AP69" s="2309"/>
      <c r="AQ69" s="2310"/>
      <c r="AR69" s="2308">
        <f>AD69-AK69</f>
        <v>106595</v>
      </c>
      <c r="AS69" s="2309"/>
      <c r="AT69" s="2309"/>
      <c r="AU69" s="2309"/>
      <c r="AV69" s="2309"/>
      <c r="AW69" s="2309"/>
      <c r="AX69" s="2310"/>
      <c r="AY69" s="2308">
        <f>AY71+AY74+AY80+AY88+AY89</f>
        <v>185888</v>
      </c>
      <c r="AZ69" s="2309"/>
      <c r="BA69" s="2309"/>
      <c r="BB69" s="2309"/>
      <c r="BC69" s="2309"/>
      <c r="BD69" s="2309"/>
      <c r="BE69" s="2310"/>
      <c r="BI69" s="277"/>
    </row>
    <row r="70" spans="1:61" s="84" customFormat="1" ht="13.5" customHeight="1">
      <c r="A70" s="2299"/>
      <c r="B70" s="2300"/>
      <c r="C70" s="2300"/>
      <c r="D70" s="2300"/>
      <c r="E70" s="2301"/>
      <c r="F70" s="344"/>
      <c r="G70" s="345" t="s">
        <v>1449</v>
      </c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6"/>
      <c r="X70" s="2297"/>
      <c r="Y70" s="2297"/>
      <c r="Z70" s="2297"/>
      <c r="AA70" s="2305"/>
      <c r="AB70" s="2306"/>
      <c r="AC70" s="2307"/>
      <c r="AD70" s="2311"/>
      <c r="AE70" s="2312"/>
      <c r="AF70" s="2312"/>
      <c r="AG70" s="2312"/>
      <c r="AH70" s="2312"/>
      <c r="AI70" s="2312"/>
      <c r="AJ70" s="2313"/>
      <c r="AK70" s="2311"/>
      <c r="AL70" s="2312"/>
      <c r="AM70" s="2312"/>
      <c r="AN70" s="2312"/>
      <c r="AO70" s="2312"/>
      <c r="AP70" s="2312"/>
      <c r="AQ70" s="2313"/>
      <c r="AR70" s="2311"/>
      <c r="AS70" s="2312"/>
      <c r="AT70" s="2312"/>
      <c r="AU70" s="2312"/>
      <c r="AV70" s="2312"/>
      <c r="AW70" s="2312"/>
      <c r="AX70" s="2313"/>
      <c r="AY70" s="2311"/>
      <c r="AZ70" s="2312"/>
      <c r="BA70" s="2312"/>
      <c r="BB70" s="2312"/>
      <c r="BC70" s="2312"/>
      <c r="BD70" s="2312"/>
      <c r="BE70" s="2313"/>
      <c r="BI70" s="277"/>
    </row>
    <row r="71" spans="1:61" s="84" customFormat="1" ht="15" customHeight="1">
      <c r="A71" s="2215" t="s">
        <v>350</v>
      </c>
      <c r="B71" s="2216"/>
      <c r="C71" s="2216"/>
      <c r="D71" s="2216"/>
      <c r="E71" s="2217"/>
      <c r="F71" s="304" t="s">
        <v>415</v>
      </c>
      <c r="G71" s="298" t="s">
        <v>957</v>
      </c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9"/>
      <c r="X71" s="2286"/>
      <c r="Y71" s="2286"/>
      <c r="Z71" s="2286"/>
      <c r="AA71" s="2287" t="s">
        <v>532</v>
      </c>
      <c r="AB71" s="2287"/>
      <c r="AC71" s="2287"/>
      <c r="AD71" s="2288">
        <f>ROUND(UnosPod!F556,0)</f>
        <v>96279</v>
      </c>
      <c r="AE71" s="2288"/>
      <c r="AF71" s="2288"/>
      <c r="AG71" s="2288"/>
      <c r="AH71" s="2288"/>
      <c r="AI71" s="2288"/>
      <c r="AJ71" s="2288"/>
      <c r="AK71" s="2288">
        <f>ROUND(UnosPod!M556,0)</f>
        <v>0</v>
      </c>
      <c r="AL71" s="2288"/>
      <c r="AM71" s="2288"/>
      <c r="AN71" s="2288"/>
      <c r="AO71" s="2288"/>
      <c r="AP71" s="2288"/>
      <c r="AQ71" s="2288"/>
      <c r="AR71" s="2288">
        <f t="shared" ref="AR71:AR77" si="3">AD71-AK71</f>
        <v>96279</v>
      </c>
      <c r="AS71" s="2288"/>
      <c r="AT71" s="2288"/>
      <c r="AU71" s="2288"/>
      <c r="AV71" s="2288"/>
      <c r="AW71" s="2288"/>
      <c r="AX71" s="2288"/>
      <c r="AY71" s="2288">
        <f>AY72+AY73</f>
        <v>185755</v>
      </c>
      <c r="AZ71" s="2288"/>
      <c r="BA71" s="2288"/>
      <c r="BB71" s="2288"/>
      <c r="BC71" s="2288"/>
      <c r="BD71" s="2288"/>
      <c r="BE71" s="2288"/>
      <c r="BI71" s="277"/>
    </row>
    <row r="72" spans="1:61" s="84" customFormat="1" ht="15" customHeight="1">
      <c r="A72" s="2225" t="s">
        <v>958</v>
      </c>
      <c r="B72" s="2226"/>
      <c r="C72" s="2226"/>
      <c r="D72" s="2226"/>
      <c r="E72" s="2227"/>
      <c r="F72" s="300"/>
      <c r="G72" s="285" t="s">
        <v>959</v>
      </c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6"/>
      <c r="X72" s="2291"/>
      <c r="Y72" s="2291"/>
      <c r="Z72" s="2291"/>
      <c r="AA72" s="2289" t="s">
        <v>529</v>
      </c>
      <c r="AB72" s="2289"/>
      <c r="AC72" s="2289"/>
      <c r="AD72" s="2290">
        <f>ROUND(UnosPod!F556-UnosPod!F553,0)</f>
        <v>96279</v>
      </c>
      <c r="AE72" s="2290"/>
      <c r="AF72" s="2290"/>
      <c r="AG72" s="2290"/>
      <c r="AH72" s="2290"/>
      <c r="AI72" s="2290"/>
      <c r="AJ72" s="2290"/>
      <c r="AK72" s="2290">
        <f>ROUND(UnosPod!M556-UnosPod!M553,0)</f>
        <v>0</v>
      </c>
      <c r="AL72" s="2290"/>
      <c r="AM72" s="2290"/>
      <c r="AN72" s="2290"/>
      <c r="AO72" s="2290"/>
      <c r="AP72" s="2290"/>
      <c r="AQ72" s="2290"/>
      <c r="AR72" s="2290">
        <f t="shared" si="3"/>
        <v>96279</v>
      </c>
      <c r="AS72" s="2290"/>
      <c r="AT72" s="2290"/>
      <c r="AU72" s="2290"/>
      <c r="AV72" s="2290"/>
      <c r="AW72" s="2290"/>
      <c r="AX72" s="2290"/>
      <c r="AY72" s="2290">
        <f>UnosPod!AD528</f>
        <v>185755</v>
      </c>
      <c r="AZ72" s="2290"/>
      <c r="BA72" s="2290"/>
      <c r="BB72" s="2290"/>
      <c r="BC72" s="2290"/>
      <c r="BD72" s="2290"/>
      <c r="BE72" s="2290"/>
      <c r="BI72" s="277"/>
    </row>
    <row r="73" spans="1:61" s="84" customFormat="1" ht="15" customHeight="1">
      <c r="A73" s="2235" t="s">
        <v>476</v>
      </c>
      <c r="B73" s="2236"/>
      <c r="C73" s="2236"/>
      <c r="D73" s="2236"/>
      <c r="E73" s="2237"/>
      <c r="F73" s="347"/>
      <c r="G73" s="288" t="s">
        <v>960</v>
      </c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9"/>
      <c r="X73" s="2295"/>
      <c r="Y73" s="2295"/>
      <c r="Z73" s="2295"/>
      <c r="AA73" s="2296" t="s">
        <v>528</v>
      </c>
      <c r="AB73" s="2296"/>
      <c r="AC73" s="2296"/>
      <c r="AD73" s="2294">
        <f>ROUND(UnosPod!F553,0)</f>
        <v>0</v>
      </c>
      <c r="AE73" s="2294"/>
      <c r="AF73" s="2294"/>
      <c r="AG73" s="2294"/>
      <c r="AH73" s="2294"/>
      <c r="AI73" s="2294"/>
      <c r="AJ73" s="2294"/>
      <c r="AK73" s="2294">
        <f>ROUND(UnosPod!M553,0)</f>
        <v>0</v>
      </c>
      <c r="AL73" s="2294"/>
      <c r="AM73" s="2294"/>
      <c r="AN73" s="2294"/>
      <c r="AO73" s="2294"/>
      <c r="AP73" s="2294"/>
      <c r="AQ73" s="2294"/>
      <c r="AR73" s="2294">
        <f t="shared" si="3"/>
        <v>0</v>
      </c>
      <c r="AS73" s="2294"/>
      <c r="AT73" s="2294"/>
      <c r="AU73" s="2294"/>
      <c r="AV73" s="2294"/>
      <c r="AW73" s="2294"/>
      <c r="AX73" s="2294"/>
      <c r="AY73" s="2290">
        <f>UnosPod!AD529</f>
        <v>0</v>
      </c>
      <c r="AZ73" s="2290"/>
      <c r="BA73" s="2290"/>
      <c r="BB73" s="2290"/>
      <c r="BC73" s="2290"/>
      <c r="BD73" s="2290"/>
      <c r="BE73" s="2290"/>
      <c r="BI73" s="277"/>
    </row>
    <row r="74" spans="1:61" s="84" customFormat="1" ht="15" customHeight="1">
      <c r="A74" s="2202" t="s">
        <v>961</v>
      </c>
      <c r="B74" s="2203"/>
      <c r="C74" s="2203"/>
      <c r="D74" s="2203"/>
      <c r="E74" s="2204"/>
      <c r="F74" s="301" t="s">
        <v>416</v>
      </c>
      <c r="G74" s="330" t="s">
        <v>962</v>
      </c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3"/>
      <c r="X74" s="2292"/>
      <c r="Y74" s="2292"/>
      <c r="Z74" s="2292"/>
      <c r="AA74" s="2293" t="s">
        <v>527</v>
      </c>
      <c r="AB74" s="2293"/>
      <c r="AC74" s="2293"/>
      <c r="AD74" s="2161">
        <f>SUM(AD75:AJ79)</f>
        <v>10316</v>
      </c>
      <c r="AE74" s="2161"/>
      <c r="AF74" s="2161"/>
      <c r="AG74" s="2161"/>
      <c r="AH74" s="2161"/>
      <c r="AI74" s="2161"/>
      <c r="AJ74" s="2161"/>
      <c r="AK74" s="2161">
        <f>SUM(AK75:AQ79)</f>
        <v>0</v>
      </c>
      <c r="AL74" s="2161"/>
      <c r="AM74" s="2161"/>
      <c r="AN74" s="2161"/>
      <c r="AO74" s="2161"/>
      <c r="AP74" s="2161"/>
      <c r="AQ74" s="2161"/>
      <c r="AR74" s="2161">
        <f t="shared" si="3"/>
        <v>10316</v>
      </c>
      <c r="AS74" s="2161"/>
      <c r="AT74" s="2161"/>
      <c r="AU74" s="2161"/>
      <c r="AV74" s="2161"/>
      <c r="AW74" s="2161"/>
      <c r="AX74" s="2161"/>
      <c r="AY74" s="2161">
        <f>SUM(AY75:BE79)</f>
        <v>133</v>
      </c>
      <c r="AZ74" s="2161"/>
      <c r="BA74" s="2161"/>
      <c r="BB74" s="2161"/>
      <c r="BC74" s="2161"/>
      <c r="BD74" s="2161"/>
      <c r="BE74" s="2161"/>
      <c r="BI74" s="277"/>
    </row>
    <row r="75" spans="1:61" s="84" customFormat="1" ht="15" customHeight="1">
      <c r="A75" s="2215" t="s">
        <v>347</v>
      </c>
      <c r="B75" s="2216"/>
      <c r="C75" s="2216"/>
      <c r="D75" s="2216"/>
      <c r="E75" s="2217"/>
      <c r="F75" s="304"/>
      <c r="G75" s="298" t="s">
        <v>963</v>
      </c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9"/>
      <c r="X75" s="2286"/>
      <c r="Y75" s="2286"/>
      <c r="Z75" s="2286"/>
      <c r="AA75" s="2287" t="s">
        <v>524</v>
      </c>
      <c r="AB75" s="2287"/>
      <c r="AC75" s="2287"/>
      <c r="AD75" s="2288">
        <f>ROUND(UnosPod!F557,0)</f>
        <v>0</v>
      </c>
      <c r="AE75" s="2288"/>
      <c r="AF75" s="2288"/>
      <c r="AG75" s="2288"/>
      <c r="AH75" s="2288"/>
      <c r="AI75" s="2288"/>
      <c r="AJ75" s="2288"/>
      <c r="AK75" s="2288">
        <f>ROUND(UnosPod!M557,0)</f>
        <v>0</v>
      </c>
      <c r="AL75" s="2288"/>
      <c r="AM75" s="2288"/>
      <c r="AN75" s="2288"/>
      <c r="AO75" s="2288"/>
      <c r="AP75" s="2288"/>
      <c r="AQ75" s="2288"/>
      <c r="AR75" s="2288">
        <f t="shared" si="3"/>
        <v>0</v>
      </c>
      <c r="AS75" s="2288"/>
      <c r="AT75" s="2288"/>
      <c r="AU75" s="2288"/>
      <c r="AV75" s="2288"/>
      <c r="AW75" s="2288"/>
      <c r="AX75" s="2288"/>
      <c r="AY75" s="2288">
        <f>UnosPod!AD531</f>
        <v>0</v>
      </c>
      <c r="AZ75" s="2288"/>
      <c r="BA75" s="2288"/>
      <c r="BB75" s="2288"/>
      <c r="BC75" s="2288"/>
      <c r="BD75" s="2288"/>
      <c r="BE75" s="2288"/>
      <c r="BI75" s="277"/>
    </row>
    <row r="76" spans="1:61" s="84" customFormat="1" ht="15" customHeight="1">
      <c r="A76" s="2225" t="s">
        <v>348</v>
      </c>
      <c r="B76" s="2226"/>
      <c r="C76" s="2226"/>
      <c r="D76" s="2226"/>
      <c r="E76" s="2227"/>
      <c r="F76" s="300"/>
      <c r="G76" s="285" t="s">
        <v>964</v>
      </c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6"/>
      <c r="X76" s="2291"/>
      <c r="Y76" s="2291"/>
      <c r="Z76" s="2291"/>
      <c r="AA76" s="2289" t="s">
        <v>522</v>
      </c>
      <c r="AB76" s="2289"/>
      <c r="AC76" s="2289"/>
      <c r="AD76" s="2290">
        <f>ROUND(UnosPod!F558,0)</f>
        <v>10183</v>
      </c>
      <c r="AE76" s="2290"/>
      <c r="AF76" s="2290"/>
      <c r="AG76" s="2290"/>
      <c r="AH76" s="2290"/>
      <c r="AI76" s="2290"/>
      <c r="AJ76" s="2290"/>
      <c r="AK76" s="2290">
        <f>ROUND(UnosPod!M558,0)</f>
        <v>0</v>
      </c>
      <c r="AL76" s="2290"/>
      <c r="AM76" s="2290"/>
      <c r="AN76" s="2290"/>
      <c r="AO76" s="2290"/>
      <c r="AP76" s="2290"/>
      <c r="AQ76" s="2290"/>
      <c r="AR76" s="2290">
        <f t="shared" si="3"/>
        <v>10183</v>
      </c>
      <c r="AS76" s="2290"/>
      <c r="AT76" s="2290"/>
      <c r="AU76" s="2290"/>
      <c r="AV76" s="2290"/>
      <c r="AW76" s="2290"/>
      <c r="AX76" s="2290"/>
      <c r="AY76" s="2288">
        <f>UnosPod!AD532</f>
        <v>0</v>
      </c>
      <c r="AZ76" s="2288"/>
      <c r="BA76" s="2288"/>
      <c r="BB76" s="2288"/>
      <c r="BC76" s="2288"/>
      <c r="BD76" s="2288"/>
      <c r="BE76" s="2288"/>
      <c r="BI76" s="277"/>
    </row>
    <row r="77" spans="1:61" s="84" customFormat="1" ht="15" customHeight="1">
      <c r="A77" s="2225" t="s">
        <v>349</v>
      </c>
      <c r="B77" s="2226"/>
      <c r="C77" s="2226"/>
      <c r="D77" s="2226"/>
      <c r="E77" s="2227"/>
      <c r="F77" s="300"/>
      <c r="G77" s="285" t="s">
        <v>965</v>
      </c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6"/>
      <c r="X77" s="2291"/>
      <c r="Y77" s="2291"/>
      <c r="Z77" s="2291"/>
      <c r="AA77" s="2289" t="s">
        <v>124</v>
      </c>
      <c r="AB77" s="2289"/>
      <c r="AC77" s="2289"/>
      <c r="AD77" s="2290">
        <f>ROUND(UnosPod!F559,0)</f>
        <v>0</v>
      </c>
      <c r="AE77" s="2290"/>
      <c r="AF77" s="2290"/>
      <c r="AG77" s="2290"/>
      <c r="AH77" s="2290"/>
      <c r="AI77" s="2290"/>
      <c r="AJ77" s="2290"/>
      <c r="AK77" s="2290">
        <f>ROUND(UnosPod!M559,0)</f>
        <v>0</v>
      </c>
      <c r="AL77" s="2290"/>
      <c r="AM77" s="2290"/>
      <c r="AN77" s="2290"/>
      <c r="AO77" s="2290"/>
      <c r="AP77" s="2290"/>
      <c r="AQ77" s="2290"/>
      <c r="AR77" s="2290">
        <f t="shared" si="3"/>
        <v>0</v>
      </c>
      <c r="AS77" s="2290"/>
      <c r="AT77" s="2290"/>
      <c r="AU77" s="2290"/>
      <c r="AV77" s="2290"/>
      <c r="AW77" s="2290"/>
      <c r="AX77" s="2290"/>
      <c r="AY77" s="2288">
        <f>UnosPod!AD533</f>
        <v>0</v>
      </c>
      <c r="AZ77" s="2288"/>
      <c r="BA77" s="2288"/>
      <c r="BB77" s="2288"/>
      <c r="BC77" s="2288"/>
      <c r="BD77" s="2288"/>
      <c r="BE77" s="2288"/>
      <c r="BI77" s="277"/>
    </row>
    <row r="78" spans="1:61" s="84" customFormat="1" ht="15" customHeight="1">
      <c r="A78" s="2225" t="s">
        <v>201</v>
      </c>
      <c r="B78" s="2226"/>
      <c r="C78" s="2226"/>
      <c r="D78" s="2226"/>
      <c r="E78" s="2227"/>
      <c r="F78" s="300"/>
      <c r="G78" s="285" t="s">
        <v>966</v>
      </c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6"/>
      <c r="X78" s="2291"/>
      <c r="Y78" s="2291"/>
      <c r="Z78" s="2291"/>
      <c r="AA78" s="2289" t="s">
        <v>125</v>
      </c>
      <c r="AB78" s="2289"/>
      <c r="AC78" s="2289"/>
      <c r="AD78" s="2290">
        <f>ROUND(UnosPod!F566,0)</f>
        <v>0</v>
      </c>
      <c r="AE78" s="2290"/>
      <c r="AF78" s="2290"/>
      <c r="AG78" s="2290"/>
      <c r="AH78" s="2290"/>
      <c r="AI78" s="2290"/>
      <c r="AJ78" s="2290"/>
      <c r="AK78" s="2290">
        <f>ROUND(UnosPod!M566,0)</f>
        <v>0</v>
      </c>
      <c r="AL78" s="2290"/>
      <c r="AM78" s="2290"/>
      <c r="AN78" s="2290"/>
      <c r="AO78" s="2290"/>
      <c r="AP78" s="2290"/>
      <c r="AQ78" s="2290"/>
      <c r="AR78" s="2290">
        <f t="shared" ref="AR78:AR93" si="4">AD78-AK78</f>
        <v>0</v>
      </c>
      <c r="AS78" s="2290"/>
      <c r="AT78" s="2290"/>
      <c r="AU78" s="2290"/>
      <c r="AV78" s="2290"/>
      <c r="AW78" s="2290"/>
      <c r="AX78" s="2290"/>
      <c r="AY78" s="2288">
        <f>UnosPod!AD534</f>
        <v>0</v>
      </c>
      <c r="AZ78" s="2288"/>
      <c r="BA78" s="2288"/>
      <c r="BB78" s="2288"/>
      <c r="BC78" s="2288"/>
      <c r="BD78" s="2288"/>
      <c r="BE78" s="2288"/>
      <c r="BI78" s="277"/>
    </row>
    <row r="79" spans="1:61" s="84" customFormat="1" ht="15" customHeight="1">
      <c r="A79" s="2235" t="s">
        <v>202</v>
      </c>
      <c r="B79" s="2236"/>
      <c r="C79" s="2236"/>
      <c r="D79" s="2236"/>
      <c r="E79" s="2237"/>
      <c r="F79" s="347"/>
      <c r="G79" s="288" t="s">
        <v>967</v>
      </c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9"/>
      <c r="X79" s="2295"/>
      <c r="Y79" s="2295"/>
      <c r="Z79" s="2295"/>
      <c r="AA79" s="2296" t="s">
        <v>103</v>
      </c>
      <c r="AB79" s="2296"/>
      <c r="AC79" s="2296"/>
      <c r="AD79" s="2294">
        <f>ROUND(UnosPod!F574,0)</f>
        <v>133</v>
      </c>
      <c r="AE79" s="2294"/>
      <c r="AF79" s="2294"/>
      <c r="AG79" s="2294"/>
      <c r="AH79" s="2294"/>
      <c r="AI79" s="2294"/>
      <c r="AJ79" s="2294"/>
      <c r="AK79" s="2294">
        <f>ROUND(UnosPod!M574,0)</f>
        <v>0</v>
      </c>
      <c r="AL79" s="2294"/>
      <c r="AM79" s="2294"/>
      <c r="AN79" s="2294"/>
      <c r="AO79" s="2294"/>
      <c r="AP79" s="2294"/>
      <c r="AQ79" s="2294"/>
      <c r="AR79" s="2294">
        <f t="shared" si="4"/>
        <v>133</v>
      </c>
      <c r="AS79" s="2294"/>
      <c r="AT79" s="2294"/>
      <c r="AU79" s="2294"/>
      <c r="AV79" s="2294"/>
      <c r="AW79" s="2294"/>
      <c r="AX79" s="2294"/>
      <c r="AY79" s="2288">
        <f>UnosPod!AD535</f>
        <v>133</v>
      </c>
      <c r="AZ79" s="2288"/>
      <c r="BA79" s="2288"/>
      <c r="BB79" s="2288"/>
      <c r="BC79" s="2288"/>
      <c r="BD79" s="2288"/>
      <c r="BE79" s="2288"/>
      <c r="BI79" s="277"/>
    </row>
    <row r="80" spans="1:61" s="84" customFormat="1" ht="15" customHeight="1">
      <c r="A80" s="2202" t="s">
        <v>151</v>
      </c>
      <c r="B80" s="2203"/>
      <c r="C80" s="2203"/>
      <c r="D80" s="2203"/>
      <c r="E80" s="2204"/>
      <c r="F80" s="301" t="s">
        <v>417</v>
      </c>
      <c r="G80" s="330" t="s">
        <v>968</v>
      </c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3"/>
      <c r="X80" s="2292"/>
      <c r="Y80" s="2292"/>
      <c r="Z80" s="2292"/>
      <c r="AA80" s="2293" t="s">
        <v>104</v>
      </c>
      <c r="AB80" s="2293"/>
      <c r="AC80" s="2293"/>
      <c r="AD80" s="2161">
        <f>SUM(AD81:AJ87)</f>
        <v>0</v>
      </c>
      <c r="AE80" s="2161"/>
      <c r="AF80" s="2161"/>
      <c r="AG80" s="2161"/>
      <c r="AH80" s="2161"/>
      <c r="AI80" s="2161"/>
      <c r="AJ80" s="2161"/>
      <c r="AK80" s="2161">
        <f>SUM(AK81:AQ87)</f>
        <v>0</v>
      </c>
      <c r="AL80" s="2161"/>
      <c r="AM80" s="2161"/>
      <c r="AN80" s="2161"/>
      <c r="AO80" s="2161"/>
      <c r="AP80" s="2161"/>
      <c r="AQ80" s="2161"/>
      <c r="AR80" s="2161">
        <f t="shared" si="4"/>
        <v>0</v>
      </c>
      <c r="AS80" s="2161"/>
      <c r="AT80" s="2161"/>
      <c r="AU80" s="2161"/>
      <c r="AV80" s="2161"/>
      <c r="AW80" s="2161"/>
      <c r="AX80" s="2161"/>
      <c r="AY80" s="2161">
        <f>SUM(AY81:BE87)</f>
        <v>0</v>
      </c>
      <c r="AZ80" s="2161"/>
      <c r="BA80" s="2161"/>
      <c r="BB80" s="2161"/>
      <c r="BC80" s="2161"/>
      <c r="BD80" s="2161"/>
      <c r="BE80" s="2161"/>
      <c r="BI80" s="277"/>
    </row>
    <row r="81" spans="1:61" s="84" customFormat="1" ht="15" customHeight="1">
      <c r="A81" s="2215" t="s">
        <v>969</v>
      </c>
      <c r="B81" s="2216"/>
      <c r="C81" s="2216"/>
      <c r="D81" s="2216"/>
      <c r="E81" s="2217"/>
      <c r="F81" s="304"/>
      <c r="G81" s="298" t="s">
        <v>970</v>
      </c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9"/>
      <c r="X81" s="2286"/>
      <c r="Y81" s="2286"/>
      <c r="Z81" s="2286"/>
      <c r="AA81" s="2287" t="s">
        <v>187</v>
      </c>
      <c r="AB81" s="2287"/>
      <c r="AC81" s="2287"/>
      <c r="AD81" s="2288">
        <f>ROUND(UnosPod!F575,0)</f>
        <v>0</v>
      </c>
      <c r="AE81" s="2288"/>
      <c r="AF81" s="2288"/>
      <c r="AG81" s="2288"/>
      <c r="AH81" s="2288"/>
      <c r="AI81" s="2288"/>
      <c r="AJ81" s="2288"/>
      <c r="AK81" s="2288">
        <f>ROUND(UnosPod!M575,0)</f>
        <v>0</v>
      </c>
      <c r="AL81" s="2288"/>
      <c r="AM81" s="2288"/>
      <c r="AN81" s="2288"/>
      <c r="AO81" s="2288"/>
      <c r="AP81" s="2288"/>
      <c r="AQ81" s="2288"/>
      <c r="AR81" s="2288">
        <f t="shared" si="4"/>
        <v>0</v>
      </c>
      <c r="AS81" s="2288"/>
      <c r="AT81" s="2288"/>
      <c r="AU81" s="2288"/>
      <c r="AV81" s="2288"/>
      <c r="AW81" s="2288"/>
      <c r="AX81" s="2288"/>
      <c r="AY81" s="2288">
        <f>UnosPod!AD537</f>
        <v>0</v>
      </c>
      <c r="AZ81" s="2288"/>
      <c r="BA81" s="2288"/>
      <c r="BB81" s="2288"/>
      <c r="BC81" s="2288"/>
      <c r="BD81" s="2288"/>
      <c r="BE81" s="2288"/>
      <c r="BI81" s="277"/>
    </row>
    <row r="82" spans="1:61" s="84" customFormat="1" ht="15" customHeight="1">
      <c r="A82" s="2225" t="s">
        <v>971</v>
      </c>
      <c r="B82" s="2226"/>
      <c r="C82" s="2226"/>
      <c r="D82" s="2226"/>
      <c r="E82" s="2227"/>
      <c r="F82" s="300"/>
      <c r="G82" s="285" t="s">
        <v>972</v>
      </c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6"/>
      <c r="X82" s="2291"/>
      <c r="Y82" s="2291"/>
      <c r="Z82" s="2291"/>
      <c r="AA82" s="2289" t="s">
        <v>188</v>
      </c>
      <c r="AB82" s="2289"/>
      <c r="AC82" s="2289"/>
      <c r="AD82" s="2290">
        <f>ROUND(UnosPod!F576,0)</f>
        <v>0</v>
      </c>
      <c r="AE82" s="2290"/>
      <c r="AF82" s="2290"/>
      <c r="AG82" s="2290"/>
      <c r="AH82" s="2290"/>
      <c r="AI82" s="2290"/>
      <c r="AJ82" s="2290"/>
      <c r="AK82" s="2290">
        <f>ROUND(UnosPod!M576,0)</f>
        <v>0</v>
      </c>
      <c r="AL82" s="2290"/>
      <c r="AM82" s="2290"/>
      <c r="AN82" s="2290"/>
      <c r="AO82" s="2290"/>
      <c r="AP82" s="2290"/>
      <c r="AQ82" s="2290"/>
      <c r="AR82" s="2290">
        <f t="shared" si="4"/>
        <v>0</v>
      </c>
      <c r="AS82" s="2290"/>
      <c r="AT82" s="2290"/>
      <c r="AU82" s="2290"/>
      <c r="AV82" s="2290"/>
      <c r="AW82" s="2290"/>
      <c r="AX82" s="2290"/>
      <c r="AY82" s="2288">
        <f>UnosPod!AD538</f>
        <v>0</v>
      </c>
      <c r="AZ82" s="2288"/>
      <c r="BA82" s="2288"/>
      <c r="BB82" s="2288"/>
      <c r="BC82" s="2288"/>
      <c r="BD82" s="2288"/>
      <c r="BE82" s="2288"/>
      <c r="BI82" s="277"/>
    </row>
    <row r="83" spans="1:61" s="84" customFormat="1" ht="15" customHeight="1">
      <c r="A83" s="2225" t="s">
        <v>978</v>
      </c>
      <c r="B83" s="2226"/>
      <c r="C83" s="2226"/>
      <c r="D83" s="2226"/>
      <c r="E83" s="2227"/>
      <c r="F83" s="300"/>
      <c r="G83" s="285" t="s">
        <v>973</v>
      </c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6"/>
      <c r="X83" s="2291"/>
      <c r="Y83" s="2291"/>
      <c r="Z83" s="2291"/>
      <c r="AA83" s="2289" t="s">
        <v>189</v>
      </c>
      <c r="AB83" s="2289"/>
      <c r="AC83" s="2289"/>
      <c r="AD83" s="2290">
        <f>ROUND(UnosPod!F577,0)</f>
        <v>0</v>
      </c>
      <c r="AE83" s="2290"/>
      <c r="AF83" s="2290"/>
      <c r="AG83" s="2290"/>
      <c r="AH83" s="2290"/>
      <c r="AI83" s="2290"/>
      <c r="AJ83" s="2290"/>
      <c r="AK83" s="2290">
        <f>ROUND(UnosPod!M577,0)</f>
        <v>0</v>
      </c>
      <c r="AL83" s="2290"/>
      <c r="AM83" s="2290"/>
      <c r="AN83" s="2290"/>
      <c r="AO83" s="2290"/>
      <c r="AP83" s="2290"/>
      <c r="AQ83" s="2290"/>
      <c r="AR83" s="2290">
        <f t="shared" si="4"/>
        <v>0</v>
      </c>
      <c r="AS83" s="2290"/>
      <c r="AT83" s="2290"/>
      <c r="AU83" s="2290"/>
      <c r="AV83" s="2290"/>
      <c r="AW83" s="2290"/>
      <c r="AX83" s="2290"/>
      <c r="AY83" s="2288">
        <f>UnosPod!AD539</f>
        <v>0</v>
      </c>
      <c r="AZ83" s="2288"/>
      <c r="BA83" s="2288"/>
      <c r="BB83" s="2288"/>
      <c r="BC83" s="2288"/>
      <c r="BD83" s="2288"/>
      <c r="BE83" s="2288"/>
      <c r="BI83" s="277"/>
    </row>
    <row r="84" spans="1:61" s="84" customFormat="1" ht="15" customHeight="1">
      <c r="A84" s="2225" t="s">
        <v>979</v>
      </c>
      <c r="B84" s="2226"/>
      <c r="C84" s="2226"/>
      <c r="D84" s="2226"/>
      <c r="E84" s="2227"/>
      <c r="F84" s="300"/>
      <c r="G84" s="285" t="s">
        <v>974</v>
      </c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6"/>
      <c r="X84" s="2291"/>
      <c r="Y84" s="2291"/>
      <c r="Z84" s="2291"/>
      <c r="AA84" s="2289" t="s">
        <v>491</v>
      </c>
      <c r="AB84" s="2289"/>
      <c r="AC84" s="2289"/>
      <c r="AD84" s="2290">
        <f>ROUND(UnosPod!F578+UnosPod!F579,0)</f>
        <v>0</v>
      </c>
      <c r="AE84" s="2290"/>
      <c r="AF84" s="2290"/>
      <c r="AG84" s="2290"/>
      <c r="AH84" s="2290"/>
      <c r="AI84" s="2290"/>
      <c r="AJ84" s="2290"/>
      <c r="AK84" s="2290">
        <f>ROUND(UnosPod!M578+UnosPod!M579,0)</f>
        <v>0</v>
      </c>
      <c r="AL84" s="2290"/>
      <c r="AM84" s="2290"/>
      <c r="AN84" s="2290"/>
      <c r="AO84" s="2290"/>
      <c r="AP84" s="2290"/>
      <c r="AQ84" s="2290"/>
      <c r="AR84" s="2290">
        <f t="shared" si="4"/>
        <v>0</v>
      </c>
      <c r="AS84" s="2290"/>
      <c r="AT84" s="2290"/>
      <c r="AU84" s="2290"/>
      <c r="AV84" s="2290"/>
      <c r="AW84" s="2290"/>
      <c r="AX84" s="2290"/>
      <c r="AY84" s="2288">
        <f>UnosPod!AD540</f>
        <v>0</v>
      </c>
      <c r="AZ84" s="2288"/>
      <c r="BA84" s="2288"/>
      <c r="BB84" s="2288"/>
      <c r="BC84" s="2288"/>
      <c r="BD84" s="2288"/>
      <c r="BE84" s="2288"/>
      <c r="BI84" s="277"/>
    </row>
    <row r="85" spans="1:61" s="84" customFormat="1" ht="15" customHeight="1">
      <c r="A85" s="2225" t="s">
        <v>980</v>
      </c>
      <c r="B85" s="2226"/>
      <c r="C85" s="2226"/>
      <c r="D85" s="2226"/>
      <c r="E85" s="2227"/>
      <c r="F85" s="300"/>
      <c r="G85" s="285" t="s">
        <v>975</v>
      </c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6"/>
      <c r="X85" s="2291"/>
      <c r="Y85" s="2291"/>
      <c r="Z85" s="2291"/>
      <c r="AA85" s="2289" t="s">
        <v>126</v>
      </c>
      <c r="AB85" s="2289"/>
      <c r="AC85" s="2289"/>
      <c r="AD85" s="2290">
        <f>ROUND(UnosPod!F580,0)</f>
        <v>0</v>
      </c>
      <c r="AE85" s="2290"/>
      <c r="AF85" s="2290"/>
      <c r="AG85" s="2290"/>
      <c r="AH85" s="2290"/>
      <c r="AI85" s="2290"/>
      <c r="AJ85" s="2290"/>
      <c r="AK85" s="2290">
        <f>ROUND(UnosPod!M580,0)</f>
        <v>0</v>
      </c>
      <c r="AL85" s="2290"/>
      <c r="AM85" s="2290"/>
      <c r="AN85" s="2290"/>
      <c r="AO85" s="2290"/>
      <c r="AP85" s="2290"/>
      <c r="AQ85" s="2290"/>
      <c r="AR85" s="2290">
        <f t="shared" si="4"/>
        <v>0</v>
      </c>
      <c r="AS85" s="2290"/>
      <c r="AT85" s="2290"/>
      <c r="AU85" s="2290"/>
      <c r="AV85" s="2290"/>
      <c r="AW85" s="2290"/>
      <c r="AX85" s="2290"/>
      <c r="AY85" s="2288">
        <f>UnosPod!AD541</f>
        <v>0</v>
      </c>
      <c r="AZ85" s="2288"/>
      <c r="BA85" s="2288"/>
      <c r="BB85" s="2288"/>
      <c r="BC85" s="2288"/>
      <c r="BD85" s="2288"/>
      <c r="BE85" s="2288"/>
      <c r="BI85" s="277"/>
    </row>
    <row r="86" spans="1:61" s="88" customFormat="1" ht="15" customHeight="1">
      <c r="A86" s="2225" t="s">
        <v>981</v>
      </c>
      <c r="B86" s="2226"/>
      <c r="C86" s="2226"/>
      <c r="D86" s="2226"/>
      <c r="E86" s="2227"/>
      <c r="F86" s="300"/>
      <c r="G86" s="285" t="s">
        <v>976</v>
      </c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6"/>
      <c r="X86" s="2291"/>
      <c r="Y86" s="2291"/>
      <c r="Z86" s="2291"/>
      <c r="AA86" s="2289" t="s">
        <v>489</v>
      </c>
      <c r="AB86" s="2289"/>
      <c r="AC86" s="2289"/>
      <c r="AD86" s="2290">
        <f>ROUND(UnosPod!F581,0)</f>
        <v>0</v>
      </c>
      <c r="AE86" s="2290"/>
      <c r="AF86" s="2290"/>
      <c r="AG86" s="2290"/>
      <c r="AH86" s="2290"/>
      <c r="AI86" s="2290"/>
      <c r="AJ86" s="2290"/>
      <c r="AK86" s="2290">
        <f>ROUND(UnosPod!M581,0)</f>
        <v>0</v>
      </c>
      <c r="AL86" s="2290"/>
      <c r="AM86" s="2290"/>
      <c r="AN86" s="2290"/>
      <c r="AO86" s="2290"/>
      <c r="AP86" s="2290"/>
      <c r="AQ86" s="2290"/>
      <c r="AR86" s="2290">
        <f t="shared" si="4"/>
        <v>0</v>
      </c>
      <c r="AS86" s="2290"/>
      <c r="AT86" s="2290"/>
      <c r="AU86" s="2290"/>
      <c r="AV86" s="2290"/>
      <c r="AW86" s="2290"/>
      <c r="AX86" s="2290"/>
      <c r="AY86" s="2288">
        <f>UnosPod!AD542</f>
        <v>0</v>
      </c>
      <c r="AZ86" s="2288"/>
      <c r="BA86" s="2288"/>
      <c r="BB86" s="2288"/>
      <c r="BC86" s="2288"/>
      <c r="BD86" s="2288"/>
      <c r="BE86" s="2288"/>
      <c r="BI86" s="277"/>
    </row>
    <row r="87" spans="1:61" s="88" customFormat="1" ht="15" customHeight="1">
      <c r="A87" s="2235" t="s">
        <v>982</v>
      </c>
      <c r="B87" s="2236"/>
      <c r="C87" s="2236"/>
      <c r="D87" s="2236"/>
      <c r="E87" s="2237"/>
      <c r="F87" s="347"/>
      <c r="G87" s="288" t="s">
        <v>977</v>
      </c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9"/>
      <c r="X87" s="2295"/>
      <c r="Y87" s="2295"/>
      <c r="Z87" s="2295"/>
      <c r="AA87" s="2296" t="s">
        <v>105</v>
      </c>
      <c r="AB87" s="2296"/>
      <c r="AC87" s="2296"/>
      <c r="AD87" s="2294">
        <f>ROUND(UnosPod!F582,0)</f>
        <v>0</v>
      </c>
      <c r="AE87" s="2294"/>
      <c r="AF87" s="2294"/>
      <c r="AG87" s="2294"/>
      <c r="AH87" s="2294"/>
      <c r="AI87" s="2294"/>
      <c r="AJ87" s="2294"/>
      <c r="AK87" s="2294">
        <f>ROUND(UnosPod!M582,0)</f>
        <v>0</v>
      </c>
      <c r="AL87" s="2294"/>
      <c r="AM87" s="2294"/>
      <c r="AN87" s="2294"/>
      <c r="AO87" s="2294"/>
      <c r="AP87" s="2294"/>
      <c r="AQ87" s="2294"/>
      <c r="AR87" s="2294">
        <f t="shared" si="4"/>
        <v>0</v>
      </c>
      <c r="AS87" s="2294"/>
      <c r="AT87" s="2294"/>
      <c r="AU87" s="2294"/>
      <c r="AV87" s="2294"/>
      <c r="AW87" s="2294"/>
      <c r="AX87" s="2294"/>
      <c r="AY87" s="2314">
        <f>UnosPod!AD543</f>
        <v>0</v>
      </c>
      <c r="AZ87" s="2314"/>
      <c r="BA87" s="2314"/>
      <c r="BB87" s="2314"/>
      <c r="BC87" s="2314"/>
      <c r="BD87" s="2314"/>
      <c r="BE87" s="2314"/>
      <c r="BI87" s="277"/>
    </row>
    <row r="88" spans="1:61" s="88" customFormat="1" ht="15" customHeight="1">
      <c r="A88" s="2202" t="s">
        <v>370</v>
      </c>
      <c r="B88" s="2203"/>
      <c r="C88" s="2203"/>
      <c r="D88" s="2203"/>
      <c r="E88" s="2204"/>
      <c r="F88" s="301" t="s">
        <v>419</v>
      </c>
      <c r="G88" s="330" t="s">
        <v>983</v>
      </c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3"/>
      <c r="X88" s="2292"/>
      <c r="Y88" s="2292"/>
      <c r="Z88" s="2292"/>
      <c r="AA88" s="2293" t="s">
        <v>190</v>
      </c>
      <c r="AB88" s="2293"/>
      <c r="AC88" s="2293"/>
      <c r="AD88" s="2161">
        <f>ROUND(UnosPod!F593,0)</f>
        <v>0</v>
      </c>
      <c r="AE88" s="2161"/>
      <c r="AF88" s="2161"/>
      <c r="AG88" s="2161"/>
      <c r="AH88" s="2161"/>
      <c r="AI88" s="2161"/>
      <c r="AJ88" s="2161"/>
      <c r="AK88" s="2161">
        <f>ROUND(UnosPod!M593,0)</f>
        <v>0</v>
      </c>
      <c r="AL88" s="2161"/>
      <c r="AM88" s="2161"/>
      <c r="AN88" s="2161"/>
      <c r="AO88" s="2161"/>
      <c r="AP88" s="2161"/>
      <c r="AQ88" s="2161"/>
      <c r="AR88" s="2161">
        <f t="shared" si="4"/>
        <v>0</v>
      </c>
      <c r="AS88" s="2161"/>
      <c r="AT88" s="2161"/>
      <c r="AU88" s="2161"/>
      <c r="AV88" s="2161"/>
      <c r="AW88" s="2161"/>
      <c r="AX88" s="2161"/>
      <c r="AY88" s="2157">
        <f>UnosPod!AD544</f>
        <v>0</v>
      </c>
      <c r="AZ88" s="2157"/>
      <c r="BA88" s="2157"/>
      <c r="BB88" s="2157"/>
      <c r="BC88" s="2157"/>
      <c r="BD88" s="2157"/>
      <c r="BE88" s="2157"/>
      <c r="BI88" s="277"/>
    </row>
    <row r="89" spans="1:61" s="88" customFormat="1" ht="15" customHeight="1">
      <c r="A89" s="2202" t="s">
        <v>986</v>
      </c>
      <c r="B89" s="2203"/>
      <c r="C89" s="2203"/>
      <c r="D89" s="2203"/>
      <c r="E89" s="2204"/>
      <c r="F89" s="301" t="s">
        <v>420</v>
      </c>
      <c r="G89" s="330" t="s">
        <v>431</v>
      </c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3"/>
      <c r="X89" s="2292"/>
      <c r="Y89" s="2292"/>
      <c r="Z89" s="2292"/>
      <c r="AA89" s="2293" t="s">
        <v>191</v>
      </c>
      <c r="AB89" s="2293"/>
      <c r="AC89" s="2293"/>
      <c r="AD89" s="2161">
        <f>ROUND(UnosPod!F600-UnosPod!F598,0)</f>
        <v>0</v>
      </c>
      <c r="AE89" s="2161"/>
      <c r="AF89" s="2161"/>
      <c r="AG89" s="2161"/>
      <c r="AH89" s="2161"/>
      <c r="AI89" s="2161"/>
      <c r="AJ89" s="2161"/>
      <c r="AK89" s="2161">
        <f>ROUND(UnosPod!M600-UnosPod!M598,0)</f>
        <v>0</v>
      </c>
      <c r="AL89" s="2161"/>
      <c r="AM89" s="2161"/>
      <c r="AN89" s="2161"/>
      <c r="AO89" s="2161"/>
      <c r="AP89" s="2161"/>
      <c r="AQ89" s="2161"/>
      <c r="AR89" s="2161">
        <f t="shared" si="4"/>
        <v>0</v>
      </c>
      <c r="AS89" s="2161"/>
      <c r="AT89" s="2161"/>
      <c r="AU89" s="2161"/>
      <c r="AV89" s="2161"/>
      <c r="AW89" s="2161"/>
      <c r="AX89" s="2161"/>
      <c r="AY89" s="2157">
        <f>UnosPod!AD545</f>
        <v>0</v>
      </c>
      <c r="AZ89" s="2157"/>
      <c r="BA89" s="2157"/>
      <c r="BB89" s="2157"/>
      <c r="BC89" s="2157"/>
      <c r="BD89" s="2157"/>
      <c r="BE89" s="2157"/>
      <c r="BI89" s="277"/>
    </row>
    <row r="90" spans="1:61" s="88" customFormat="1" ht="15" customHeight="1">
      <c r="A90" s="2202" t="s">
        <v>987</v>
      </c>
      <c r="B90" s="2203"/>
      <c r="C90" s="2203"/>
      <c r="D90" s="2203"/>
      <c r="E90" s="2204"/>
      <c r="F90" s="301" t="s">
        <v>988</v>
      </c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3"/>
      <c r="X90" s="2292"/>
      <c r="Y90" s="2292"/>
      <c r="Z90" s="2292"/>
      <c r="AA90" s="2293" t="s">
        <v>933</v>
      </c>
      <c r="AB90" s="2293"/>
      <c r="AC90" s="2293"/>
      <c r="AD90" s="2161">
        <f>ROUND(UnosPod!F598,0)</f>
        <v>0</v>
      </c>
      <c r="AE90" s="2161"/>
      <c r="AF90" s="2161"/>
      <c r="AG90" s="2161"/>
      <c r="AH90" s="2161"/>
      <c r="AI90" s="2161"/>
      <c r="AJ90" s="2161"/>
      <c r="AK90" s="2161">
        <f>ROUND(UnosPod!M598,0)</f>
        <v>0</v>
      </c>
      <c r="AL90" s="2161"/>
      <c r="AM90" s="2161"/>
      <c r="AN90" s="2161"/>
      <c r="AO90" s="2161"/>
      <c r="AP90" s="2161"/>
      <c r="AQ90" s="2161"/>
      <c r="AR90" s="2161">
        <f t="shared" si="4"/>
        <v>0</v>
      </c>
      <c r="AS90" s="2161"/>
      <c r="AT90" s="2161"/>
      <c r="AU90" s="2161"/>
      <c r="AV90" s="2161"/>
      <c r="AW90" s="2161"/>
      <c r="AX90" s="2161"/>
      <c r="AY90" s="2157">
        <f>UnosPod!AD546</f>
        <v>0</v>
      </c>
      <c r="AZ90" s="2157"/>
      <c r="BA90" s="2157"/>
      <c r="BB90" s="2157"/>
      <c r="BC90" s="2157"/>
      <c r="BD90" s="2157"/>
      <c r="BE90" s="2157"/>
      <c r="BI90" s="277"/>
    </row>
    <row r="91" spans="1:61" s="88" customFormat="1" ht="15" customHeight="1">
      <c r="A91" s="2202" t="s">
        <v>989</v>
      </c>
      <c r="B91" s="2203"/>
      <c r="C91" s="2203"/>
      <c r="D91" s="2203"/>
      <c r="E91" s="2204"/>
      <c r="F91" s="301" t="s">
        <v>990</v>
      </c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3"/>
      <c r="X91" s="2292"/>
      <c r="Y91" s="2292"/>
      <c r="Z91" s="2292"/>
      <c r="AA91" s="2293" t="s">
        <v>935</v>
      </c>
      <c r="AB91" s="2293"/>
      <c r="AC91" s="2293"/>
      <c r="AD91" s="2161">
        <f>ROUND(UnosPod!F601,0)</f>
        <v>0</v>
      </c>
      <c r="AE91" s="2161"/>
      <c r="AF91" s="2161"/>
      <c r="AG91" s="2161"/>
      <c r="AH91" s="2161"/>
      <c r="AI91" s="2161"/>
      <c r="AJ91" s="2161"/>
      <c r="AK91" s="2161">
        <f>ROUND(UnosPod!M601,0)</f>
        <v>0</v>
      </c>
      <c r="AL91" s="2161"/>
      <c r="AM91" s="2161"/>
      <c r="AN91" s="2161"/>
      <c r="AO91" s="2161"/>
      <c r="AP91" s="2161"/>
      <c r="AQ91" s="2161"/>
      <c r="AR91" s="2161">
        <f t="shared" si="4"/>
        <v>0</v>
      </c>
      <c r="AS91" s="2161"/>
      <c r="AT91" s="2161"/>
      <c r="AU91" s="2161"/>
      <c r="AV91" s="2161"/>
      <c r="AW91" s="2161"/>
      <c r="AX91" s="2161"/>
      <c r="AY91" s="2157">
        <f>UnosPod!AD547</f>
        <v>0</v>
      </c>
      <c r="AZ91" s="2157"/>
      <c r="BA91" s="2157"/>
      <c r="BB91" s="2157"/>
      <c r="BC91" s="2157"/>
      <c r="BD91" s="2157"/>
      <c r="BE91" s="2157"/>
      <c r="BI91" s="277"/>
    </row>
    <row r="92" spans="1:61" s="88" customFormat="1" ht="15" customHeight="1">
      <c r="A92" s="2202"/>
      <c r="B92" s="2203"/>
      <c r="C92" s="2203"/>
      <c r="D92" s="2203"/>
      <c r="E92" s="2204"/>
      <c r="F92" s="301" t="s">
        <v>1450</v>
      </c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3"/>
      <c r="X92" s="2292"/>
      <c r="Y92" s="2292"/>
      <c r="Z92" s="2292"/>
      <c r="AA92" s="2293" t="s">
        <v>937</v>
      </c>
      <c r="AB92" s="2293"/>
      <c r="AC92" s="2293"/>
      <c r="AD92" s="2161">
        <f>AD23+AD60+AD61+AD90+AD91</f>
        <v>302116</v>
      </c>
      <c r="AE92" s="2161"/>
      <c r="AF92" s="2161"/>
      <c r="AG92" s="2161"/>
      <c r="AH92" s="2161"/>
      <c r="AI92" s="2161"/>
      <c r="AJ92" s="2161"/>
      <c r="AK92" s="2161">
        <f>AK23+AK60+AK61+AK90+AK91</f>
        <v>12185</v>
      </c>
      <c r="AL92" s="2161"/>
      <c r="AM92" s="2161"/>
      <c r="AN92" s="2161"/>
      <c r="AO92" s="2161"/>
      <c r="AP92" s="2161"/>
      <c r="AQ92" s="2161"/>
      <c r="AR92" s="2161">
        <f t="shared" si="4"/>
        <v>289931</v>
      </c>
      <c r="AS92" s="2161"/>
      <c r="AT92" s="2161"/>
      <c r="AU92" s="2161"/>
      <c r="AV92" s="2161"/>
      <c r="AW92" s="2161"/>
      <c r="AX92" s="2161"/>
      <c r="AY92" s="2161">
        <f>AY23+AY60+AY61+AY90+AY91</f>
        <v>361920</v>
      </c>
      <c r="AZ92" s="2161"/>
      <c r="BA92" s="2161"/>
      <c r="BB92" s="2161"/>
      <c r="BC92" s="2161"/>
      <c r="BD92" s="2161"/>
      <c r="BE92" s="2161"/>
      <c r="BI92" s="277"/>
    </row>
    <row r="93" spans="1:61" s="88" customFormat="1" ht="15" customHeight="1">
      <c r="A93" s="2215" t="s">
        <v>991</v>
      </c>
      <c r="B93" s="2216"/>
      <c r="C93" s="2216"/>
      <c r="D93" s="2216"/>
      <c r="E93" s="2217"/>
      <c r="F93" s="304" t="s">
        <v>992</v>
      </c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9"/>
      <c r="X93" s="2286"/>
      <c r="Y93" s="2286"/>
      <c r="Z93" s="2286"/>
      <c r="AA93" s="2287" t="s">
        <v>939</v>
      </c>
      <c r="AB93" s="2287"/>
      <c r="AC93" s="2287"/>
      <c r="AD93" s="2288">
        <f>ROUND(UnosPod!F605,0)</f>
        <v>0</v>
      </c>
      <c r="AE93" s="2288"/>
      <c r="AF93" s="2288"/>
      <c r="AG93" s="2288"/>
      <c r="AH93" s="2288"/>
      <c r="AI93" s="2288"/>
      <c r="AJ93" s="2288"/>
      <c r="AK93" s="2288">
        <f>ROUND(UnosPod!M605,0)</f>
        <v>0</v>
      </c>
      <c r="AL93" s="2288"/>
      <c r="AM93" s="2288"/>
      <c r="AN93" s="2288"/>
      <c r="AO93" s="2288"/>
      <c r="AP93" s="2288"/>
      <c r="AQ93" s="2288"/>
      <c r="AR93" s="2288">
        <f t="shared" si="4"/>
        <v>0</v>
      </c>
      <c r="AS93" s="2288"/>
      <c r="AT93" s="2288"/>
      <c r="AU93" s="2288"/>
      <c r="AV93" s="2288"/>
      <c r="AW93" s="2288"/>
      <c r="AX93" s="2288"/>
      <c r="AY93" s="2288">
        <f>UnosPod!AD549</f>
        <v>0</v>
      </c>
      <c r="AZ93" s="2288"/>
      <c r="BA93" s="2288"/>
      <c r="BB93" s="2288"/>
      <c r="BC93" s="2288"/>
      <c r="BD93" s="2288"/>
      <c r="BE93" s="2288"/>
      <c r="BI93" s="277"/>
    </row>
    <row r="94" spans="1:61" s="88" customFormat="1" ht="15" customHeight="1">
      <c r="A94" s="2247"/>
      <c r="B94" s="2248"/>
      <c r="C94" s="2248"/>
      <c r="D94" s="2248"/>
      <c r="E94" s="2249"/>
      <c r="F94" s="305" t="s">
        <v>994</v>
      </c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7"/>
      <c r="X94" s="2250"/>
      <c r="Y94" s="2250"/>
      <c r="Z94" s="2250"/>
      <c r="AA94" s="2251" t="s">
        <v>993</v>
      </c>
      <c r="AB94" s="2251"/>
      <c r="AC94" s="2251"/>
      <c r="AD94" s="2246">
        <f>AD92+AD93</f>
        <v>302116</v>
      </c>
      <c r="AE94" s="2246"/>
      <c r="AF94" s="2246"/>
      <c r="AG94" s="2246"/>
      <c r="AH94" s="2246"/>
      <c r="AI94" s="2246"/>
      <c r="AJ94" s="2246"/>
      <c r="AK94" s="2246">
        <f>AK92+AK93</f>
        <v>12185</v>
      </c>
      <c r="AL94" s="2246"/>
      <c r="AM94" s="2246"/>
      <c r="AN94" s="2246"/>
      <c r="AO94" s="2246"/>
      <c r="AP94" s="2246"/>
      <c r="AQ94" s="2246"/>
      <c r="AR94" s="2246">
        <f>AR92+AR93</f>
        <v>289931</v>
      </c>
      <c r="AS94" s="2246"/>
      <c r="AT94" s="2246"/>
      <c r="AU94" s="2246"/>
      <c r="AV94" s="2246"/>
      <c r="AW94" s="2246"/>
      <c r="AX94" s="2246"/>
      <c r="AY94" s="2246">
        <f>AY92+AY93</f>
        <v>361920</v>
      </c>
      <c r="AZ94" s="2246"/>
      <c r="BA94" s="2246"/>
      <c r="BB94" s="2246"/>
      <c r="BC94" s="2246"/>
      <c r="BD94" s="2246"/>
      <c r="BE94" s="2246"/>
      <c r="BI94" s="277"/>
    </row>
    <row r="95" spans="1:61" s="88" customFormat="1" ht="15.75">
      <c r="A95" s="308"/>
      <c r="B95" s="293"/>
      <c r="C95" s="293"/>
      <c r="D95" s="293"/>
      <c r="E95" s="293"/>
      <c r="F95" s="25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663"/>
      <c r="Y95" s="663"/>
      <c r="Z95" s="663"/>
      <c r="AA95" s="663"/>
      <c r="AB95" s="663"/>
      <c r="AC95" s="663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I95" s="277"/>
    </row>
    <row r="96" spans="1:61" s="88" customFormat="1" ht="15.75">
      <c r="A96" s="308"/>
      <c r="B96" s="293"/>
      <c r="C96" s="293"/>
      <c r="D96" s="293"/>
      <c r="E96" s="293"/>
      <c r="F96" s="25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663"/>
      <c r="Y96" s="663"/>
      <c r="Z96" s="663"/>
      <c r="AA96" s="663"/>
      <c r="AB96" s="663"/>
      <c r="AC96" s="663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I96" s="277"/>
    </row>
    <row r="97" spans="1:57" s="84" customFormat="1" ht="15.75">
      <c r="A97" s="2274" t="s">
        <v>1084</v>
      </c>
      <c r="B97" s="2262"/>
      <c r="C97" s="2262"/>
      <c r="D97" s="2262"/>
      <c r="E97" s="2263"/>
      <c r="F97" s="262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5"/>
      <c r="AL97" s="2275"/>
      <c r="AM97" s="2276"/>
      <c r="AN97" s="2277"/>
      <c r="AO97" s="2276" t="s">
        <v>309</v>
      </c>
      <c r="AP97" s="2276"/>
      <c r="AQ97" s="2276"/>
      <c r="AR97" s="2279"/>
      <c r="AS97" s="2279"/>
      <c r="AT97" s="2279"/>
      <c r="AU97" s="2279"/>
      <c r="AV97" s="2279"/>
      <c r="AW97" s="2279"/>
      <c r="AX97" s="2279"/>
      <c r="AY97" s="2279"/>
      <c r="AZ97" s="2279"/>
      <c r="BA97" s="2279"/>
      <c r="BB97" s="2279"/>
      <c r="BC97" s="2279"/>
      <c r="BD97" s="2279"/>
      <c r="BE97" s="2279"/>
    </row>
    <row r="98" spans="1:57" s="84" customFormat="1" ht="15.75">
      <c r="A98" s="2280" t="s">
        <v>720</v>
      </c>
      <c r="B98" s="2281"/>
      <c r="C98" s="2281"/>
      <c r="D98" s="2281"/>
      <c r="E98" s="2282"/>
      <c r="F98" s="2283" t="s">
        <v>407</v>
      </c>
      <c r="G98" s="2278"/>
      <c r="H98" s="2278"/>
      <c r="I98" s="2278"/>
      <c r="J98" s="2278"/>
      <c r="K98" s="2278"/>
      <c r="L98" s="2278"/>
      <c r="M98" s="2278"/>
      <c r="N98" s="2278"/>
      <c r="O98" s="2278"/>
      <c r="P98" s="2278"/>
      <c r="Q98" s="2278"/>
      <c r="R98" s="2278"/>
      <c r="S98" s="2278"/>
      <c r="T98" s="2278"/>
      <c r="U98" s="2278"/>
      <c r="V98" s="2278"/>
      <c r="W98" s="2278"/>
      <c r="X98" s="2278"/>
      <c r="Y98" s="2278"/>
      <c r="Z98" s="2278"/>
      <c r="AA98" s="2278"/>
      <c r="AB98" s="2278"/>
      <c r="AC98" s="2278"/>
      <c r="AD98" s="2278"/>
      <c r="AE98" s="2278"/>
      <c r="AF98" s="2278"/>
      <c r="AG98" s="2278"/>
      <c r="AH98" s="2278"/>
      <c r="AI98" s="2278"/>
      <c r="AJ98" s="2278"/>
      <c r="AK98" s="2284"/>
      <c r="AL98" s="2283" t="s">
        <v>90</v>
      </c>
      <c r="AM98" s="2278"/>
      <c r="AN98" s="2284"/>
      <c r="AO98" s="2278"/>
      <c r="AP98" s="2278"/>
      <c r="AQ98" s="2278"/>
      <c r="AR98" s="2285" t="s">
        <v>164</v>
      </c>
      <c r="AS98" s="2285"/>
      <c r="AT98" s="2285"/>
      <c r="AU98" s="2285"/>
      <c r="AV98" s="2285"/>
      <c r="AW98" s="2285"/>
      <c r="AX98" s="2285"/>
      <c r="AY98" s="2285" t="s">
        <v>164</v>
      </c>
      <c r="AZ98" s="2285"/>
      <c r="BA98" s="2285"/>
      <c r="BB98" s="2285"/>
      <c r="BC98" s="2285"/>
      <c r="BD98" s="2285"/>
      <c r="BE98" s="2285"/>
    </row>
    <row r="99" spans="1:57" s="84" customFormat="1" ht="15.75">
      <c r="A99" s="2268" t="s">
        <v>722</v>
      </c>
      <c r="B99" s="2253"/>
      <c r="C99" s="2253"/>
      <c r="D99" s="2253"/>
      <c r="E99" s="2269"/>
      <c r="F99" s="267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9"/>
      <c r="T99" s="268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1"/>
      <c r="AL99" s="2270"/>
      <c r="AM99" s="2271"/>
      <c r="AN99" s="2272"/>
      <c r="AO99" s="2271"/>
      <c r="AP99" s="2271"/>
      <c r="AQ99" s="2271"/>
      <c r="AR99" s="2273" t="s">
        <v>1459</v>
      </c>
      <c r="AS99" s="2273"/>
      <c r="AT99" s="2273"/>
      <c r="AU99" s="2273"/>
      <c r="AV99" s="2273"/>
      <c r="AW99" s="2273"/>
      <c r="AX99" s="2273"/>
      <c r="AY99" s="2273" t="s">
        <v>179</v>
      </c>
      <c r="AZ99" s="2273"/>
      <c r="BA99" s="2273"/>
      <c r="BB99" s="2273"/>
      <c r="BC99" s="2273"/>
      <c r="BD99" s="2273"/>
      <c r="BE99" s="2273"/>
    </row>
    <row r="100" spans="1:57" s="84" customFormat="1" ht="15.75">
      <c r="A100" s="2268">
        <v>1</v>
      </c>
      <c r="B100" s="2253"/>
      <c r="C100" s="2253"/>
      <c r="D100" s="2253"/>
      <c r="E100" s="2269"/>
      <c r="F100" s="2208">
        <v>2</v>
      </c>
      <c r="G100" s="2209"/>
      <c r="H100" s="2209"/>
      <c r="I100" s="2209"/>
      <c r="J100" s="2209"/>
      <c r="K100" s="2209"/>
      <c r="L100" s="2209"/>
      <c r="M100" s="2209"/>
      <c r="N100" s="2209"/>
      <c r="O100" s="2209"/>
      <c r="P100" s="2209"/>
      <c r="Q100" s="2209"/>
      <c r="R100" s="2209"/>
      <c r="S100" s="2209"/>
      <c r="T100" s="2209"/>
      <c r="U100" s="2209"/>
      <c r="V100" s="2209"/>
      <c r="W100" s="2209"/>
      <c r="X100" s="2209"/>
      <c r="Y100" s="2209"/>
      <c r="Z100" s="2209"/>
      <c r="AA100" s="2209"/>
      <c r="AB100" s="2209"/>
      <c r="AC100" s="2209"/>
      <c r="AD100" s="2209"/>
      <c r="AE100" s="2209"/>
      <c r="AF100" s="2209"/>
      <c r="AG100" s="2209"/>
      <c r="AH100" s="2209"/>
      <c r="AI100" s="2209"/>
      <c r="AJ100" s="2209"/>
      <c r="AK100" s="2210"/>
      <c r="AL100" s="2208">
        <v>3</v>
      </c>
      <c r="AM100" s="2209"/>
      <c r="AN100" s="2210"/>
      <c r="AO100" s="2252">
        <v>4</v>
      </c>
      <c r="AP100" s="2253"/>
      <c r="AQ100" s="2269"/>
      <c r="AR100" s="2268">
        <v>5</v>
      </c>
      <c r="AS100" s="2252"/>
      <c r="AT100" s="2253"/>
      <c r="AU100" s="2253"/>
      <c r="AV100" s="2253"/>
      <c r="AW100" s="2253"/>
      <c r="AX100" s="2254"/>
      <c r="AY100" s="2252">
        <v>6</v>
      </c>
      <c r="AZ100" s="2252"/>
      <c r="BA100" s="2253"/>
      <c r="BB100" s="2253"/>
      <c r="BC100" s="2253"/>
      <c r="BD100" s="2253"/>
      <c r="BE100" s="2254"/>
    </row>
    <row r="101" spans="1:57" s="84" customFormat="1" ht="17.25" customHeight="1">
      <c r="A101" s="2255"/>
      <c r="B101" s="2256"/>
      <c r="C101" s="2256"/>
      <c r="D101" s="2256"/>
      <c r="E101" s="2257"/>
      <c r="F101" s="326" t="s">
        <v>995</v>
      </c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5"/>
      <c r="AL101" s="2258"/>
      <c r="AM101" s="2259"/>
      <c r="AN101" s="2260"/>
      <c r="AO101" s="2261"/>
      <c r="AP101" s="2262"/>
      <c r="AQ101" s="2263"/>
      <c r="AR101" s="2264"/>
      <c r="AS101" s="2265"/>
      <c r="AT101" s="2266"/>
      <c r="AU101" s="2266"/>
      <c r="AV101" s="2266"/>
      <c r="AW101" s="2266"/>
      <c r="AX101" s="2267"/>
      <c r="AY101" s="2264"/>
      <c r="AZ101" s="2265"/>
      <c r="BA101" s="2266"/>
      <c r="BB101" s="2266"/>
      <c r="BC101" s="2266"/>
      <c r="BD101" s="2266"/>
      <c r="BE101" s="2267"/>
    </row>
    <row r="102" spans="1:57" s="84" customFormat="1" ht="15.75">
      <c r="A102" s="2202"/>
      <c r="B102" s="2203"/>
      <c r="C102" s="2203"/>
      <c r="D102" s="2203"/>
      <c r="E102" s="2204"/>
      <c r="F102" s="312" t="s">
        <v>1451</v>
      </c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3"/>
      <c r="AL102" s="2205"/>
      <c r="AM102" s="2206"/>
      <c r="AN102" s="2207"/>
      <c r="AO102" s="2208">
        <v>101</v>
      </c>
      <c r="AP102" s="2209"/>
      <c r="AQ102" s="2210"/>
      <c r="AR102" s="2211">
        <f>AR103-AR110+AR111+AR112+AR115+AR116-AR117+AR118-AR123-AR128</f>
        <v>280613</v>
      </c>
      <c r="AS102" s="2212"/>
      <c r="AT102" s="2213"/>
      <c r="AU102" s="2213"/>
      <c r="AV102" s="2213"/>
      <c r="AW102" s="2213"/>
      <c r="AX102" s="2214"/>
      <c r="AY102" s="2211">
        <f>AY103-AY110+AY111+AY112+AY115+AY116-AY117+AY118-AY123-AY128</f>
        <v>324599</v>
      </c>
      <c r="AZ102" s="2212"/>
      <c r="BA102" s="2213"/>
      <c r="BB102" s="2213"/>
      <c r="BC102" s="2213"/>
      <c r="BD102" s="2213"/>
      <c r="BE102" s="2214"/>
    </row>
    <row r="103" spans="1:57" s="84" customFormat="1" ht="16.5" customHeight="1">
      <c r="A103" s="2202" t="s">
        <v>175</v>
      </c>
      <c r="B103" s="2203"/>
      <c r="C103" s="2203"/>
      <c r="D103" s="2203"/>
      <c r="E103" s="2204"/>
      <c r="F103" s="312" t="s">
        <v>1010</v>
      </c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3"/>
      <c r="AL103" s="2205"/>
      <c r="AM103" s="2206"/>
      <c r="AN103" s="2207"/>
      <c r="AO103" s="2208">
        <v>102</v>
      </c>
      <c r="AP103" s="2209"/>
      <c r="AQ103" s="2210"/>
      <c r="AR103" s="2211">
        <f>SUM(AR104:AX109)</f>
        <v>645424</v>
      </c>
      <c r="AS103" s="2212"/>
      <c r="AT103" s="2213"/>
      <c r="AU103" s="2213"/>
      <c r="AV103" s="2213"/>
      <c r="AW103" s="2213"/>
      <c r="AX103" s="2214"/>
      <c r="AY103" s="2211">
        <f>SUM(AY104:BE109)</f>
        <v>400000</v>
      </c>
      <c r="AZ103" s="2212"/>
      <c r="BA103" s="2213"/>
      <c r="BB103" s="2213"/>
      <c r="BC103" s="2213"/>
      <c r="BD103" s="2213"/>
      <c r="BE103" s="2214"/>
    </row>
    <row r="104" spans="1:57" s="84" customFormat="1" ht="16.5" customHeight="1">
      <c r="A104" s="2215" t="s">
        <v>996</v>
      </c>
      <c r="B104" s="2216"/>
      <c r="C104" s="2216"/>
      <c r="D104" s="2216"/>
      <c r="E104" s="2217"/>
      <c r="F104" s="311" t="s">
        <v>415</v>
      </c>
      <c r="G104" s="298" t="s">
        <v>167</v>
      </c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279"/>
      <c r="AL104" s="2218"/>
      <c r="AM104" s="2219"/>
      <c r="AN104" s="2220"/>
      <c r="AO104" s="2221">
        <v>103</v>
      </c>
      <c r="AP104" s="2222"/>
      <c r="AQ104" s="2223"/>
      <c r="AR104" s="2144">
        <f>ROUND(UnosPod!F613,0)</f>
        <v>0</v>
      </c>
      <c r="AS104" s="2224"/>
      <c r="AT104" s="2145"/>
      <c r="AU104" s="2145"/>
      <c r="AV104" s="2145"/>
      <c r="AW104" s="2145"/>
      <c r="AX104" s="2146"/>
      <c r="AY104" s="2144">
        <f>UnosPod!Y615</f>
        <v>0</v>
      </c>
      <c r="AZ104" s="2224"/>
      <c r="BA104" s="2145"/>
      <c r="BB104" s="2145"/>
      <c r="BC104" s="2145"/>
      <c r="BD104" s="2145"/>
      <c r="BE104" s="2146"/>
    </row>
    <row r="105" spans="1:57" s="84" customFormat="1" ht="16.5" customHeight="1">
      <c r="A105" s="2225" t="s">
        <v>313</v>
      </c>
      <c r="B105" s="2226"/>
      <c r="C105" s="2226"/>
      <c r="D105" s="2226"/>
      <c r="E105" s="2227"/>
      <c r="F105" s="309" t="s">
        <v>416</v>
      </c>
      <c r="G105" s="285" t="s">
        <v>997</v>
      </c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281"/>
      <c r="AL105" s="2228"/>
      <c r="AM105" s="2229"/>
      <c r="AN105" s="2230"/>
      <c r="AO105" s="2231">
        <v>104</v>
      </c>
      <c r="AP105" s="2232"/>
      <c r="AQ105" s="2233"/>
      <c r="AR105" s="2150">
        <f>ROUND(UnosPod!F614,0)</f>
        <v>645424</v>
      </c>
      <c r="AS105" s="2234"/>
      <c r="AT105" s="2151"/>
      <c r="AU105" s="2151"/>
      <c r="AV105" s="2151"/>
      <c r="AW105" s="2151"/>
      <c r="AX105" s="2152"/>
      <c r="AY105" s="2144">
        <f>UnosPod!Y616</f>
        <v>400000</v>
      </c>
      <c r="AZ105" s="2224"/>
      <c r="BA105" s="2145"/>
      <c r="BB105" s="2145"/>
      <c r="BC105" s="2145"/>
      <c r="BD105" s="2145"/>
      <c r="BE105" s="2146"/>
    </row>
    <row r="106" spans="1:57" s="84" customFormat="1" ht="16.5" customHeight="1">
      <c r="A106" s="2225" t="s">
        <v>314</v>
      </c>
      <c r="B106" s="2226"/>
      <c r="C106" s="2226"/>
      <c r="D106" s="2226"/>
      <c r="E106" s="2227"/>
      <c r="F106" s="309" t="s">
        <v>417</v>
      </c>
      <c r="G106" s="285" t="s">
        <v>998</v>
      </c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281"/>
      <c r="AL106" s="2228"/>
      <c r="AM106" s="2229"/>
      <c r="AN106" s="2230"/>
      <c r="AO106" s="2231">
        <v>105</v>
      </c>
      <c r="AP106" s="2232"/>
      <c r="AQ106" s="2233"/>
      <c r="AR106" s="2150">
        <f>ROUND(UnosPod!F615,0)</f>
        <v>0</v>
      </c>
      <c r="AS106" s="2234"/>
      <c r="AT106" s="2151"/>
      <c r="AU106" s="2151"/>
      <c r="AV106" s="2151"/>
      <c r="AW106" s="2151"/>
      <c r="AX106" s="2152"/>
      <c r="AY106" s="2144">
        <f>UnosPod!Y617</f>
        <v>0</v>
      </c>
      <c r="AZ106" s="2224"/>
      <c r="BA106" s="2145"/>
      <c r="BB106" s="2145"/>
      <c r="BC106" s="2145"/>
      <c r="BD106" s="2145"/>
      <c r="BE106" s="2146"/>
    </row>
    <row r="107" spans="1:57" s="84" customFormat="1" ht="16.5" customHeight="1">
      <c r="A107" s="2225" t="s">
        <v>315</v>
      </c>
      <c r="B107" s="2226"/>
      <c r="C107" s="2226"/>
      <c r="D107" s="2226"/>
      <c r="E107" s="2227"/>
      <c r="F107" s="309" t="s">
        <v>419</v>
      </c>
      <c r="G107" s="285" t="s">
        <v>999</v>
      </c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281"/>
      <c r="AL107" s="2228"/>
      <c r="AM107" s="2229"/>
      <c r="AN107" s="2230"/>
      <c r="AO107" s="2231">
        <v>106</v>
      </c>
      <c r="AP107" s="2232"/>
      <c r="AQ107" s="2233"/>
      <c r="AR107" s="2150">
        <f>ROUND(UnosPod!F616,0)</f>
        <v>0</v>
      </c>
      <c r="AS107" s="2234"/>
      <c r="AT107" s="2151"/>
      <c r="AU107" s="2151"/>
      <c r="AV107" s="2151"/>
      <c r="AW107" s="2151"/>
      <c r="AX107" s="2152"/>
      <c r="AY107" s="2144">
        <f>UnosPod!Y618</f>
        <v>0</v>
      </c>
      <c r="AZ107" s="2224"/>
      <c r="BA107" s="2145"/>
      <c r="BB107" s="2145"/>
      <c r="BC107" s="2145"/>
      <c r="BD107" s="2145"/>
      <c r="BE107" s="2146"/>
    </row>
    <row r="108" spans="1:57" s="84" customFormat="1" ht="16.5" customHeight="1">
      <c r="A108" s="2225" t="s">
        <v>316</v>
      </c>
      <c r="B108" s="2226"/>
      <c r="C108" s="2226"/>
      <c r="D108" s="2226"/>
      <c r="E108" s="2227"/>
      <c r="F108" s="309" t="s">
        <v>420</v>
      </c>
      <c r="G108" s="285" t="s">
        <v>1000</v>
      </c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281"/>
      <c r="AL108" s="2228"/>
      <c r="AM108" s="2229"/>
      <c r="AN108" s="2230"/>
      <c r="AO108" s="2231">
        <v>107</v>
      </c>
      <c r="AP108" s="2232"/>
      <c r="AQ108" s="2233"/>
      <c r="AR108" s="2150">
        <f>ROUND(UnosPod!F617,0)</f>
        <v>0</v>
      </c>
      <c r="AS108" s="2234"/>
      <c r="AT108" s="2151"/>
      <c r="AU108" s="2151"/>
      <c r="AV108" s="2151"/>
      <c r="AW108" s="2151"/>
      <c r="AX108" s="2152"/>
      <c r="AY108" s="2144">
        <f>UnosPod!Y619</f>
        <v>0</v>
      </c>
      <c r="AZ108" s="2224"/>
      <c r="BA108" s="2145"/>
      <c r="BB108" s="2145"/>
      <c r="BC108" s="2145"/>
      <c r="BD108" s="2145"/>
      <c r="BE108" s="2146"/>
    </row>
    <row r="109" spans="1:57" s="84" customFormat="1" ht="16.5" customHeight="1">
      <c r="A109" s="2235" t="s">
        <v>317</v>
      </c>
      <c r="B109" s="2236"/>
      <c r="C109" s="2236"/>
      <c r="D109" s="2236"/>
      <c r="E109" s="2237"/>
      <c r="F109" s="310" t="s">
        <v>421</v>
      </c>
      <c r="G109" s="288" t="s">
        <v>1001</v>
      </c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6"/>
      <c r="AL109" s="2238"/>
      <c r="AM109" s="2239"/>
      <c r="AN109" s="2240"/>
      <c r="AO109" s="2241">
        <v>108</v>
      </c>
      <c r="AP109" s="2242"/>
      <c r="AQ109" s="2243"/>
      <c r="AR109" s="2134">
        <f>ROUND(UnosPod!F618,0)</f>
        <v>0</v>
      </c>
      <c r="AS109" s="2244"/>
      <c r="AT109" s="2135"/>
      <c r="AU109" s="2135"/>
      <c r="AV109" s="2135"/>
      <c r="AW109" s="2135"/>
      <c r="AX109" s="2136"/>
      <c r="AY109" s="2144">
        <f>UnosPod!Y620</f>
        <v>0</v>
      </c>
      <c r="AZ109" s="2224"/>
      <c r="BA109" s="2145"/>
      <c r="BB109" s="2145"/>
      <c r="BC109" s="2145"/>
      <c r="BD109" s="2145"/>
      <c r="BE109" s="2146"/>
    </row>
    <row r="110" spans="1:57" s="84" customFormat="1" ht="16.5" customHeight="1">
      <c r="A110" s="2202" t="s">
        <v>176</v>
      </c>
      <c r="B110" s="2203"/>
      <c r="C110" s="2203"/>
      <c r="D110" s="2203"/>
      <c r="E110" s="2204"/>
      <c r="F110" s="312" t="s">
        <v>1007</v>
      </c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3"/>
      <c r="AL110" s="2205"/>
      <c r="AM110" s="2206"/>
      <c r="AN110" s="2207"/>
      <c r="AO110" s="2208">
        <v>109</v>
      </c>
      <c r="AP110" s="2209"/>
      <c r="AQ110" s="2210"/>
      <c r="AR110" s="2211">
        <f>ROUND(UnosPod!F623,0)</f>
        <v>0</v>
      </c>
      <c r="AS110" s="2212"/>
      <c r="AT110" s="2213"/>
      <c r="AU110" s="2213"/>
      <c r="AV110" s="2213"/>
      <c r="AW110" s="2213"/>
      <c r="AX110" s="2214"/>
      <c r="AY110" s="2211">
        <f>UnosPod!Y621</f>
        <v>0</v>
      </c>
      <c r="AZ110" s="2212"/>
      <c r="BA110" s="2213"/>
      <c r="BB110" s="2213"/>
      <c r="BC110" s="2213"/>
      <c r="BD110" s="2213"/>
      <c r="BE110" s="2214"/>
    </row>
    <row r="111" spans="1:57" s="84" customFormat="1" ht="16.5" customHeight="1">
      <c r="A111" s="2202" t="s">
        <v>321</v>
      </c>
      <c r="B111" s="2203"/>
      <c r="C111" s="2203"/>
      <c r="D111" s="2203"/>
      <c r="E111" s="2204"/>
      <c r="F111" s="312" t="s">
        <v>1002</v>
      </c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3"/>
      <c r="AL111" s="2205"/>
      <c r="AM111" s="2206"/>
      <c r="AN111" s="2207"/>
      <c r="AO111" s="2208">
        <v>110</v>
      </c>
      <c r="AP111" s="2209"/>
      <c r="AQ111" s="2210"/>
      <c r="AR111" s="2211">
        <f>ROUND(UnosPod!F624,0)</f>
        <v>0</v>
      </c>
      <c r="AS111" s="2212"/>
      <c r="AT111" s="2213"/>
      <c r="AU111" s="2213"/>
      <c r="AV111" s="2213"/>
      <c r="AW111" s="2213"/>
      <c r="AX111" s="2214"/>
      <c r="AY111" s="2211">
        <f>UnosPod!Y622</f>
        <v>0</v>
      </c>
      <c r="AZ111" s="2212"/>
      <c r="BA111" s="2213"/>
      <c r="BB111" s="2213"/>
      <c r="BC111" s="2213"/>
      <c r="BD111" s="2213"/>
      <c r="BE111" s="2214"/>
    </row>
    <row r="112" spans="1:57" s="84" customFormat="1" ht="16.5" customHeight="1">
      <c r="A112" s="2202"/>
      <c r="B112" s="2203"/>
      <c r="C112" s="2203"/>
      <c r="D112" s="2203"/>
      <c r="E112" s="2204"/>
      <c r="F112" s="312" t="s">
        <v>1003</v>
      </c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3"/>
      <c r="AL112" s="2205"/>
      <c r="AM112" s="2206"/>
      <c r="AN112" s="2207"/>
      <c r="AO112" s="2208">
        <v>111</v>
      </c>
      <c r="AP112" s="2209"/>
      <c r="AQ112" s="2210"/>
      <c r="AR112" s="2211">
        <f>SUM(AR113:AX114)</f>
        <v>0</v>
      </c>
      <c r="AS112" s="2212"/>
      <c r="AT112" s="2213"/>
      <c r="AU112" s="2213"/>
      <c r="AV112" s="2213"/>
      <c r="AW112" s="2213"/>
      <c r="AX112" s="2214"/>
      <c r="AY112" s="2211">
        <f>SUM(AY113:BE114)</f>
        <v>0</v>
      </c>
      <c r="AZ112" s="2212"/>
      <c r="BA112" s="2213"/>
      <c r="BB112" s="2213"/>
      <c r="BC112" s="2213"/>
      <c r="BD112" s="2213"/>
      <c r="BE112" s="2214"/>
    </row>
    <row r="113" spans="1:57" s="84" customFormat="1" ht="16.5" customHeight="1">
      <c r="A113" s="2215" t="s">
        <v>322</v>
      </c>
      <c r="B113" s="2216"/>
      <c r="C113" s="2216"/>
      <c r="D113" s="2216"/>
      <c r="E113" s="2217"/>
      <c r="F113" s="311" t="s">
        <v>415</v>
      </c>
      <c r="G113" s="298" t="s">
        <v>1004</v>
      </c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279"/>
      <c r="AL113" s="2218"/>
      <c r="AM113" s="2219"/>
      <c r="AN113" s="2220"/>
      <c r="AO113" s="2221">
        <v>112</v>
      </c>
      <c r="AP113" s="2222"/>
      <c r="AQ113" s="2223"/>
      <c r="AR113" s="2144">
        <f>ROUND(UnosPod!F625,0)</f>
        <v>0</v>
      </c>
      <c r="AS113" s="2224"/>
      <c r="AT113" s="2145"/>
      <c r="AU113" s="2145"/>
      <c r="AV113" s="2145"/>
      <c r="AW113" s="2145"/>
      <c r="AX113" s="2146"/>
      <c r="AY113" s="2144">
        <f>UnosPod!Y624</f>
        <v>0</v>
      </c>
      <c r="AZ113" s="2224"/>
      <c r="BA113" s="2145"/>
      <c r="BB113" s="2145"/>
      <c r="BC113" s="2145"/>
      <c r="BD113" s="2145"/>
      <c r="BE113" s="2146"/>
    </row>
    <row r="114" spans="1:57" s="84" customFormat="1" ht="16.5" customHeight="1">
      <c r="A114" s="2235" t="s">
        <v>323</v>
      </c>
      <c r="B114" s="2236"/>
      <c r="C114" s="2236"/>
      <c r="D114" s="2236"/>
      <c r="E114" s="2237"/>
      <c r="F114" s="310" t="s">
        <v>416</v>
      </c>
      <c r="G114" s="288" t="s">
        <v>1005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6"/>
      <c r="AL114" s="2238"/>
      <c r="AM114" s="2239"/>
      <c r="AN114" s="2240"/>
      <c r="AO114" s="2241">
        <v>113</v>
      </c>
      <c r="AP114" s="2242"/>
      <c r="AQ114" s="2243"/>
      <c r="AR114" s="2134">
        <f>ROUND(UnosPod!F626,0)</f>
        <v>0</v>
      </c>
      <c r="AS114" s="2244"/>
      <c r="AT114" s="2135"/>
      <c r="AU114" s="2135"/>
      <c r="AV114" s="2135"/>
      <c r="AW114" s="2135"/>
      <c r="AX114" s="2136"/>
      <c r="AY114" s="2144">
        <f>UnosPod!Y625</f>
        <v>0</v>
      </c>
      <c r="AZ114" s="2224"/>
      <c r="BA114" s="2145"/>
      <c r="BB114" s="2145"/>
      <c r="BC114" s="2145"/>
      <c r="BD114" s="2145"/>
      <c r="BE114" s="2146"/>
    </row>
    <row r="115" spans="1:57" s="84" customFormat="1" ht="16.5" customHeight="1">
      <c r="A115" s="2202" t="s">
        <v>1006</v>
      </c>
      <c r="B115" s="2203"/>
      <c r="C115" s="2203"/>
      <c r="D115" s="2203"/>
      <c r="E115" s="2204"/>
      <c r="F115" s="312" t="s">
        <v>1009</v>
      </c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3"/>
      <c r="AL115" s="2205"/>
      <c r="AM115" s="2206"/>
      <c r="AN115" s="2207"/>
      <c r="AO115" s="2208">
        <v>114</v>
      </c>
      <c r="AP115" s="2209"/>
      <c r="AQ115" s="2210"/>
      <c r="AR115" s="2211">
        <f>ROUND(UnosPod!F633-UnosPod!F630-UnosPod!F631,0)</f>
        <v>0</v>
      </c>
      <c r="AS115" s="2212"/>
      <c r="AT115" s="2213"/>
      <c r="AU115" s="2213"/>
      <c r="AV115" s="2213"/>
      <c r="AW115" s="2213"/>
      <c r="AX115" s="2214"/>
      <c r="AY115" s="2211">
        <f>UnosPod!Y626</f>
        <v>0</v>
      </c>
      <c r="AZ115" s="2212"/>
      <c r="BA115" s="2213"/>
      <c r="BB115" s="2213"/>
      <c r="BC115" s="2213"/>
      <c r="BD115" s="2213"/>
      <c r="BE115" s="2214"/>
    </row>
    <row r="116" spans="1:57" s="84" customFormat="1" ht="16.5" customHeight="1">
      <c r="A116" s="2202" t="s">
        <v>1006</v>
      </c>
      <c r="B116" s="2203"/>
      <c r="C116" s="2203"/>
      <c r="D116" s="2203"/>
      <c r="E116" s="2204"/>
      <c r="F116" s="312" t="s">
        <v>1008</v>
      </c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3"/>
      <c r="AL116" s="2205"/>
      <c r="AM116" s="2206"/>
      <c r="AN116" s="2207"/>
      <c r="AO116" s="2208">
        <v>115</v>
      </c>
      <c r="AP116" s="2209"/>
      <c r="AQ116" s="2210"/>
      <c r="AR116" s="2211">
        <f>ROUND(UnosPod!F630,0)</f>
        <v>0</v>
      </c>
      <c r="AS116" s="2212"/>
      <c r="AT116" s="2213"/>
      <c r="AU116" s="2213"/>
      <c r="AV116" s="2213"/>
      <c r="AW116" s="2213"/>
      <c r="AX116" s="2214"/>
      <c r="AY116" s="2211">
        <f>UnosPod!Y627</f>
        <v>0</v>
      </c>
      <c r="AZ116" s="2212"/>
      <c r="BA116" s="2213"/>
      <c r="BB116" s="2213"/>
      <c r="BC116" s="2213"/>
      <c r="BD116" s="2213"/>
      <c r="BE116" s="2214"/>
    </row>
    <row r="117" spans="1:57" s="84" customFormat="1" ht="16.5" customHeight="1">
      <c r="A117" s="2202" t="s">
        <v>1006</v>
      </c>
      <c r="B117" s="2203"/>
      <c r="C117" s="2203"/>
      <c r="D117" s="2203"/>
      <c r="E117" s="2204"/>
      <c r="F117" s="312" t="s">
        <v>1011</v>
      </c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3"/>
      <c r="AL117" s="2205"/>
      <c r="AM117" s="2206"/>
      <c r="AN117" s="2207"/>
      <c r="AO117" s="2208">
        <v>116</v>
      </c>
      <c r="AP117" s="2209"/>
      <c r="AQ117" s="2210"/>
      <c r="AR117" s="2211">
        <f>ROUND(UnosPod!F631,0)</f>
        <v>0</v>
      </c>
      <c r="AS117" s="2212"/>
      <c r="AT117" s="2213"/>
      <c r="AU117" s="2213"/>
      <c r="AV117" s="2213"/>
      <c r="AW117" s="2213"/>
      <c r="AX117" s="2214"/>
      <c r="AY117" s="2211">
        <f>UnosPod!Y628</f>
        <v>0</v>
      </c>
      <c r="AZ117" s="2212"/>
      <c r="BA117" s="2213"/>
      <c r="BB117" s="2213"/>
      <c r="BC117" s="2213"/>
      <c r="BD117" s="2213"/>
      <c r="BE117" s="2214"/>
    </row>
    <row r="118" spans="1:57" s="84" customFormat="1" ht="16.5" customHeight="1">
      <c r="A118" s="2202" t="s">
        <v>373</v>
      </c>
      <c r="B118" s="2203"/>
      <c r="C118" s="2203"/>
      <c r="D118" s="2203"/>
      <c r="E118" s="2204"/>
      <c r="F118" s="312" t="s">
        <v>1012</v>
      </c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3"/>
      <c r="AL118" s="2205"/>
      <c r="AM118" s="2206"/>
      <c r="AN118" s="2207"/>
      <c r="AO118" s="2208">
        <v>117</v>
      </c>
      <c r="AP118" s="2209"/>
      <c r="AQ118" s="2210"/>
      <c r="AR118" s="2211">
        <f>SUM(AR119:AX122)</f>
        <v>0</v>
      </c>
      <c r="AS118" s="2212"/>
      <c r="AT118" s="2213"/>
      <c r="AU118" s="2213"/>
      <c r="AV118" s="2213"/>
      <c r="AW118" s="2213"/>
      <c r="AX118" s="2214"/>
      <c r="AY118" s="2211">
        <f>SUM(AY119:BE122)</f>
        <v>0</v>
      </c>
      <c r="AZ118" s="2212"/>
      <c r="BA118" s="2213"/>
      <c r="BB118" s="2213"/>
      <c r="BC118" s="2213"/>
      <c r="BD118" s="2213"/>
      <c r="BE118" s="2214"/>
    </row>
    <row r="119" spans="1:57" s="84" customFormat="1" ht="16.5" customHeight="1">
      <c r="A119" s="2215" t="s">
        <v>20</v>
      </c>
      <c r="B119" s="2216"/>
      <c r="C119" s="2216"/>
      <c r="D119" s="2216"/>
      <c r="E119" s="2217"/>
      <c r="F119" s="311" t="s">
        <v>415</v>
      </c>
      <c r="G119" s="298" t="s">
        <v>1013</v>
      </c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279"/>
      <c r="AL119" s="2218"/>
      <c r="AM119" s="2219"/>
      <c r="AN119" s="2220"/>
      <c r="AO119" s="2221">
        <v>118</v>
      </c>
      <c r="AP119" s="2222"/>
      <c r="AQ119" s="2223"/>
      <c r="AR119" s="2144">
        <f>ROUND(UnosPod!F634,0)</f>
        <v>0</v>
      </c>
      <c r="AS119" s="2224"/>
      <c r="AT119" s="2145"/>
      <c r="AU119" s="2145"/>
      <c r="AV119" s="2145"/>
      <c r="AW119" s="2145"/>
      <c r="AX119" s="2146"/>
      <c r="AY119" s="2144">
        <f>UnosPod!Y630</f>
        <v>0</v>
      </c>
      <c r="AZ119" s="2224"/>
      <c r="BA119" s="2145"/>
      <c r="BB119" s="2145"/>
      <c r="BC119" s="2145"/>
      <c r="BD119" s="2145"/>
      <c r="BE119" s="2146"/>
    </row>
    <row r="120" spans="1:57" s="84" customFormat="1" ht="16.5" customHeight="1">
      <c r="A120" s="2225" t="s">
        <v>22</v>
      </c>
      <c r="B120" s="2226"/>
      <c r="C120" s="2226"/>
      <c r="D120" s="2226"/>
      <c r="E120" s="2227"/>
      <c r="F120" s="309" t="s">
        <v>416</v>
      </c>
      <c r="G120" s="285" t="s">
        <v>1014</v>
      </c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281"/>
      <c r="AL120" s="2228"/>
      <c r="AM120" s="2229"/>
      <c r="AN120" s="2230"/>
      <c r="AO120" s="2231">
        <v>119</v>
      </c>
      <c r="AP120" s="2232"/>
      <c r="AQ120" s="2233"/>
      <c r="AR120" s="2150">
        <f>ROUND(UnosPod!F635,0)</f>
        <v>0</v>
      </c>
      <c r="AS120" s="2234"/>
      <c r="AT120" s="2151"/>
      <c r="AU120" s="2151"/>
      <c r="AV120" s="2151"/>
      <c r="AW120" s="2151"/>
      <c r="AX120" s="2152"/>
      <c r="AY120" s="2144">
        <f>UnosPod!Y631</f>
        <v>0</v>
      </c>
      <c r="AZ120" s="2224"/>
      <c r="BA120" s="2145"/>
      <c r="BB120" s="2145"/>
      <c r="BC120" s="2145"/>
      <c r="BD120" s="2145"/>
      <c r="BE120" s="2146"/>
    </row>
    <row r="121" spans="1:57" s="84" customFormat="1" ht="16.5" customHeight="1">
      <c r="A121" s="2225" t="s">
        <v>24</v>
      </c>
      <c r="B121" s="2226"/>
      <c r="C121" s="2226"/>
      <c r="D121" s="2226"/>
      <c r="E121" s="2227"/>
      <c r="F121" s="309" t="s">
        <v>417</v>
      </c>
      <c r="G121" s="285" t="s">
        <v>1015</v>
      </c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281"/>
      <c r="AL121" s="2228"/>
      <c r="AM121" s="2229"/>
      <c r="AN121" s="2230"/>
      <c r="AO121" s="2231">
        <v>120</v>
      </c>
      <c r="AP121" s="2232"/>
      <c r="AQ121" s="2233"/>
      <c r="AR121" s="2150">
        <f>ROUND(UnosPod!F636,0)</f>
        <v>0</v>
      </c>
      <c r="AS121" s="2234"/>
      <c r="AT121" s="2151"/>
      <c r="AU121" s="2151"/>
      <c r="AV121" s="2151"/>
      <c r="AW121" s="2151"/>
      <c r="AX121" s="2152"/>
      <c r="AY121" s="2144">
        <f>UnosPod!Y632</f>
        <v>0</v>
      </c>
      <c r="AZ121" s="2224"/>
      <c r="BA121" s="2145"/>
      <c r="BB121" s="2145"/>
      <c r="BC121" s="2145"/>
      <c r="BD121" s="2145"/>
      <c r="BE121" s="2146"/>
    </row>
    <row r="122" spans="1:57" s="84" customFormat="1" ht="16.5" customHeight="1">
      <c r="A122" s="2235" t="s">
        <v>25</v>
      </c>
      <c r="B122" s="2236"/>
      <c r="C122" s="2236"/>
      <c r="D122" s="2236"/>
      <c r="E122" s="2237"/>
      <c r="F122" s="310" t="s">
        <v>419</v>
      </c>
      <c r="G122" s="288" t="s">
        <v>1016</v>
      </c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6"/>
      <c r="AL122" s="2238"/>
      <c r="AM122" s="2239"/>
      <c r="AN122" s="2240"/>
      <c r="AO122" s="2241">
        <v>121</v>
      </c>
      <c r="AP122" s="2242"/>
      <c r="AQ122" s="2243"/>
      <c r="AR122" s="2134">
        <f>ROUND(UnosPod!F637,0)</f>
        <v>0</v>
      </c>
      <c r="AS122" s="2244"/>
      <c r="AT122" s="2135"/>
      <c r="AU122" s="2135"/>
      <c r="AV122" s="2135"/>
      <c r="AW122" s="2135"/>
      <c r="AX122" s="2136"/>
      <c r="AY122" s="2144">
        <f>UnosPod!Y633</f>
        <v>0</v>
      </c>
      <c r="AZ122" s="2224"/>
      <c r="BA122" s="2145"/>
      <c r="BB122" s="2145"/>
      <c r="BC122" s="2145"/>
      <c r="BD122" s="2145"/>
      <c r="BE122" s="2146"/>
    </row>
    <row r="123" spans="1:57" s="84" customFormat="1" ht="16.5" customHeight="1">
      <c r="A123" s="2202" t="s">
        <v>205</v>
      </c>
      <c r="B123" s="2203"/>
      <c r="C123" s="2203"/>
      <c r="D123" s="2203"/>
      <c r="E123" s="2204"/>
      <c r="F123" s="312" t="s">
        <v>1017</v>
      </c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3"/>
      <c r="AL123" s="2205"/>
      <c r="AM123" s="2206"/>
      <c r="AN123" s="2207"/>
      <c r="AO123" s="2208">
        <v>122</v>
      </c>
      <c r="AP123" s="2209"/>
      <c r="AQ123" s="2210"/>
      <c r="AR123" s="2211">
        <f>SUM(AR124:AX127)</f>
        <v>364811</v>
      </c>
      <c r="AS123" s="2212"/>
      <c r="AT123" s="2213"/>
      <c r="AU123" s="2213"/>
      <c r="AV123" s="2213"/>
      <c r="AW123" s="2213"/>
      <c r="AX123" s="2214"/>
      <c r="AY123" s="2211">
        <f>SUM(AY124:BE127)</f>
        <v>75401</v>
      </c>
      <c r="AZ123" s="2212"/>
      <c r="BA123" s="2213"/>
      <c r="BB123" s="2213"/>
      <c r="BC123" s="2213"/>
      <c r="BD123" s="2213"/>
      <c r="BE123" s="2214"/>
    </row>
    <row r="124" spans="1:57" s="84" customFormat="1" ht="16.5" customHeight="1">
      <c r="A124" s="2215" t="s">
        <v>1022</v>
      </c>
      <c r="B124" s="2216"/>
      <c r="C124" s="2216"/>
      <c r="D124" s="2216"/>
      <c r="E124" s="2217"/>
      <c r="F124" s="311" t="s">
        <v>415</v>
      </c>
      <c r="G124" s="298" t="s">
        <v>1018</v>
      </c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279"/>
      <c r="AL124" s="2218"/>
      <c r="AM124" s="2219"/>
      <c r="AN124" s="2220"/>
      <c r="AO124" s="2221">
        <v>123</v>
      </c>
      <c r="AP124" s="2222"/>
      <c r="AQ124" s="2223"/>
      <c r="AR124" s="2144">
        <f>ROUND(UnosPod!F639,0)</f>
        <v>75401</v>
      </c>
      <c r="AS124" s="2224"/>
      <c r="AT124" s="2145"/>
      <c r="AU124" s="2145"/>
      <c r="AV124" s="2145"/>
      <c r="AW124" s="2145"/>
      <c r="AX124" s="2146"/>
      <c r="AY124" s="2144">
        <f>UnosPod!Y635</f>
        <v>0</v>
      </c>
      <c r="AZ124" s="2224"/>
      <c r="BA124" s="2145"/>
      <c r="BB124" s="2145"/>
      <c r="BC124" s="2145"/>
      <c r="BD124" s="2145"/>
      <c r="BE124" s="2146"/>
    </row>
    <row r="125" spans="1:57" s="84" customFormat="1" ht="16.5" customHeight="1">
      <c r="A125" s="2225" t="s">
        <v>366</v>
      </c>
      <c r="B125" s="2226"/>
      <c r="C125" s="2226"/>
      <c r="D125" s="2226"/>
      <c r="E125" s="2227"/>
      <c r="F125" s="309" t="s">
        <v>416</v>
      </c>
      <c r="G125" s="285" t="s">
        <v>1019</v>
      </c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281"/>
      <c r="AL125" s="2228"/>
      <c r="AM125" s="2229"/>
      <c r="AN125" s="2230"/>
      <c r="AO125" s="2231">
        <v>124</v>
      </c>
      <c r="AP125" s="2232"/>
      <c r="AQ125" s="2233"/>
      <c r="AR125" s="2150">
        <f>ROUND(UnosPod!F640,0)</f>
        <v>289410</v>
      </c>
      <c r="AS125" s="2234"/>
      <c r="AT125" s="2151"/>
      <c r="AU125" s="2151"/>
      <c r="AV125" s="2151"/>
      <c r="AW125" s="2151"/>
      <c r="AX125" s="2152"/>
      <c r="AY125" s="2144">
        <f>UnosPod!Y636</f>
        <v>75401</v>
      </c>
      <c r="AZ125" s="2224"/>
      <c r="BA125" s="2145"/>
      <c r="BB125" s="2145"/>
      <c r="BC125" s="2145"/>
      <c r="BD125" s="2145"/>
      <c r="BE125" s="2146"/>
    </row>
    <row r="126" spans="1:57" s="84" customFormat="1" ht="16.5" customHeight="1">
      <c r="A126" s="2225" t="s">
        <v>367</v>
      </c>
      <c r="B126" s="2226"/>
      <c r="C126" s="2226"/>
      <c r="D126" s="2226"/>
      <c r="E126" s="2227"/>
      <c r="F126" s="309" t="s">
        <v>417</v>
      </c>
      <c r="G126" s="285" t="s">
        <v>1020</v>
      </c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281"/>
      <c r="AL126" s="2228"/>
      <c r="AM126" s="2229"/>
      <c r="AN126" s="2230"/>
      <c r="AO126" s="2231">
        <v>125</v>
      </c>
      <c r="AP126" s="2232"/>
      <c r="AQ126" s="2233"/>
      <c r="AR126" s="2150">
        <f>ROUND(UnosPod!F641,0)</f>
        <v>0</v>
      </c>
      <c r="AS126" s="2234"/>
      <c r="AT126" s="2151"/>
      <c r="AU126" s="2151"/>
      <c r="AV126" s="2151"/>
      <c r="AW126" s="2151"/>
      <c r="AX126" s="2152"/>
      <c r="AY126" s="2144">
        <f>UnosPod!Y637</f>
        <v>0</v>
      </c>
      <c r="AZ126" s="2224"/>
      <c r="BA126" s="2145"/>
      <c r="BB126" s="2145"/>
      <c r="BC126" s="2145"/>
      <c r="BD126" s="2145"/>
      <c r="BE126" s="2146"/>
    </row>
    <row r="127" spans="1:57" s="84" customFormat="1" ht="16.5" customHeight="1">
      <c r="A127" s="2235" t="s">
        <v>368</v>
      </c>
      <c r="B127" s="2236"/>
      <c r="C127" s="2236"/>
      <c r="D127" s="2236"/>
      <c r="E127" s="2237"/>
      <c r="F127" s="310" t="s">
        <v>419</v>
      </c>
      <c r="G127" s="288" t="s">
        <v>1021</v>
      </c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6"/>
      <c r="AL127" s="2238"/>
      <c r="AM127" s="2239"/>
      <c r="AN127" s="2240"/>
      <c r="AO127" s="2241">
        <v>126</v>
      </c>
      <c r="AP127" s="2242"/>
      <c r="AQ127" s="2243"/>
      <c r="AR127" s="2134">
        <f>ROUND(UnosPod!F642,0)</f>
        <v>0</v>
      </c>
      <c r="AS127" s="2244"/>
      <c r="AT127" s="2135"/>
      <c r="AU127" s="2135"/>
      <c r="AV127" s="2135"/>
      <c r="AW127" s="2135"/>
      <c r="AX127" s="2136"/>
      <c r="AY127" s="2144">
        <f>UnosPod!Y638</f>
        <v>0</v>
      </c>
      <c r="AZ127" s="2224"/>
      <c r="BA127" s="2145"/>
      <c r="BB127" s="2145"/>
      <c r="BC127" s="2145"/>
      <c r="BD127" s="2145"/>
      <c r="BE127" s="2146"/>
    </row>
    <row r="128" spans="1:57" s="84" customFormat="1" ht="16.5" customHeight="1">
      <c r="A128" s="2202" t="s">
        <v>369</v>
      </c>
      <c r="B128" s="2203"/>
      <c r="C128" s="2203"/>
      <c r="D128" s="2203"/>
      <c r="E128" s="2204"/>
      <c r="F128" s="312" t="s">
        <v>1023</v>
      </c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3"/>
      <c r="AL128" s="2205"/>
      <c r="AM128" s="2206"/>
      <c r="AN128" s="2207"/>
      <c r="AO128" s="2208">
        <v>127</v>
      </c>
      <c r="AP128" s="2209"/>
      <c r="AQ128" s="2210"/>
      <c r="AR128" s="2211">
        <f>ROUND(UnosPod!F644,0)</f>
        <v>0</v>
      </c>
      <c r="AS128" s="2212"/>
      <c r="AT128" s="2213"/>
      <c r="AU128" s="2213"/>
      <c r="AV128" s="2213"/>
      <c r="AW128" s="2213"/>
      <c r="AX128" s="2214"/>
      <c r="AY128" s="2211">
        <f>UnosPod!Y639</f>
        <v>0</v>
      </c>
      <c r="AZ128" s="2212"/>
      <c r="BA128" s="2213"/>
      <c r="BB128" s="2213"/>
      <c r="BC128" s="2213"/>
      <c r="BD128" s="2213"/>
      <c r="BE128" s="2214"/>
    </row>
    <row r="129" spans="1:58" s="84" customFormat="1" ht="16.5" customHeight="1">
      <c r="A129" s="2202" t="s">
        <v>1024</v>
      </c>
      <c r="B129" s="2203"/>
      <c r="C129" s="2203"/>
      <c r="D129" s="2203"/>
      <c r="E129" s="2204"/>
      <c r="F129" s="312" t="s">
        <v>1452</v>
      </c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3"/>
      <c r="AL129" s="2205"/>
      <c r="AM129" s="2206"/>
      <c r="AN129" s="2207"/>
      <c r="AO129" s="2208">
        <v>128</v>
      </c>
      <c r="AP129" s="2209"/>
      <c r="AQ129" s="2210"/>
      <c r="AR129" s="2211">
        <f>SUM(AR130:AX131)</f>
        <v>0</v>
      </c>
      <c r="AS129" s="2212"/>
      <c r="AT129" s="2213"/>
      <c r="AU129" s="2213"/>
      <c r="AV129" s="2213"/>
      <c r="AW129" s="2213"/>
      <c r="AX129" s="2214"/>
      <c r="AY129" s="2211">
        <f>SUM(AY130:BE131)</f>
        <v>0</v>
      </c>
      <c r="AZ129" s="2212"/>
      <c r="BA129" s="2213"/>
      <c r="BB129" s="2213"/>
      <c r="BC129" s="2213"/>
      <c r="BD129" s="2213"/>
      <c r="BE129" s="2214"/>
    </row>
    <row r="130" spans="1:58" s="84" customFormat="1" ht="16.5" customHeight="1">
      <c r="A130" s="2215" t="s">
        <v>1024</v>
      </c>
      <c r="B130" s="2216"/>
      <c r="C130" s="2216"/>
      <c r="D130" s="2216"/>
      <c r="E130" s="2217"/>
      <c r="F130" s="311" t="s">
        <v>415</v>
      </c>
      <c r="G130" s="298" t="s">
        <v>1025</v>
      </c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279"/>
      <c r="AL130" s="2218"/>
      <c r="AM130" s="2219"/>
      <c r="AN130" s="2220"/>
      <c r="AO130" s="2221">
        <v>129</v>
      </c>
      <c r="AP130" s="2222"/>
      <c r="AQ130" s="2223"/>
      <c r="AR130" s="2144">
        <f>ROUND(UnosPod!F659-UnosPod!F655-UnosPod!F656-UnosPod!F658,0)</f>
        <v>0</v>
      </c>
      <c r="AS130" s="2224"/>
      <c r="AT130" s="2145"/>
      <c r="AU130" s="2145"/>
      <c r="AV130" s="2145"/>
      <c r="AW130" s="2145"/>
      <c r="AX130" s="2146"/>
      <c r="AY130" s="2144">
        <f>UnosPod!Y641</f>
        <v>0</v>
      </c>
      <c r="AZ130" s="2224"/>
      <c r="BA130" s="2145"/>
      <c r="BB130" s="2145"/>
      <c r="BC130" s="2145"/>
      <c r="BD130" s="2145"/>
      <c r="BE130" s="2146"/>
    </row>
    <row r="131" spans="1:58" s="84" customFormat="1" ht="16.5" customHeight="1">
      <c r="A131" s="2235" t="s">
        <v>1024</v>
      </c>
      <c r="B131" s="2236"/>
      <c r="C131" s="2236"/>
      <c r="D131" s="2236"/>
      <c r="E131" s="2237"/>
      <c r="F131" s="310" t="s">
        <v>416</v>
      </c>
      <c r="G131" s="288" t="s">
        <v>1026</v>
      </c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6"/>
      <c r="AL131" s="2238"/>
      <c r="AM131" s="2239"/>
      <c r="AN131" s="2240"/>
      <c r="AO131" s="2241">
        <v>130</v>
      </c>
      <c r="AP131" s="2242"/>
      <c r="AQ131" s="2243"/>
      <c r="AR131" s="2134">
        <f>ROUND(UnosPod!F655+UnosPod!F658,0)</f>
        <v>0</v>
      </c>
      <c r="AS131" s="2244"/>
      <c r="AT131" s="2135"/>
      <c r="AU131" s="2135"/>
      <c r="AV131" s="2135"/>
      <c r="AW131" s="2135"/>
      <c r="AX131" s="2136"/>
      <c r="AY131" s="2144">
        <f>UnosPod!Y642</f>
        <v>0</v>
      </c>
      <c r="AZ131" s="2224"/>
      <c r="BA131" s="2145"/>
      <c r="BB131" s="2145"/>
      <c r="BC131" s="2145"/>
      <c r="BD131" s="2145"/>
      <c r="BE131" s="2146"/>
    </row>
    <row r="132" spans="1:58" s="84" customFormat="1" ht="16.5" customHeight="1">
      <c r="A132" s="2202"/>
      <c r="B132" s="2203"/>
      <c r="C132" s="2203"/>
      <c r="D132" s="2203"/>
      <c r="E132" s="2204"/>
      <c r="F132" s="312" t="s">
        <v>1453</v>
      </c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3"/>
      <c r="AL132" s="2205"/>
      <c r="AM132" s="2206"/>
      <c r="AN132" s="2207"/>
      <c r="AO132" s="2208">
        <v>131</v>
      </c>
      <c r="AP132" s="2209"/>
      <c r="AQ132" s="2210"/>
      <c r="AR132" s="2211">
        <f>SUM(AR133:AX137)+AR141+AR142</f>
        <v>0</v>
      </c>
      <c r="AS132" s="2212"/>
      <c r="AT132" s="2213"/>
      <c r="AU132" s="2213"/>
      <c r="AV132" s="2213"/>
      <c r="AW132" s="2213"/>
      <c r="AX132" s="2214"/>
      <c r="AY132" s="2211">
        <f>SUM(AY133:BE137)+AY141+AY142</f>
        <v>0</v>
      </c>
      <c r="AZ132" s="2212"/>
      <c r="BA132" s="2213"/>
      <c r="BB132" s="2213"/>
      <c r="BC132" s="2213"/>
      <c r="BD132" s="2213"/>
      <c r="BE132" s="2214"/>
    </row>
    <row r="133" spans="1:58" s="84" customFormat="1" ht="16.5" customHeight="1">
      <c r="A133" s="2215" t="s">
        <v>1027</v>
      </c>
      <c r="B133" s="2216"/>
      <c r="C133" s="2216"/>
      <c r="D133" s="2216"/>
      <c r="E133" s="2217"/>
      <c r="F133" s="311" t="s">
        <v>415</v>
      </c>
      <c r="G133" s="298" t="s">
        <v>1033</v>
      </c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279"/>
      <c r="AL133" s="2218"/>
      <c r="AM133" s="2219"/>
      <c r="AN133" s="2220"/>
      <c r="AO133" s="2221">
        <v>132</v>
      </c>
      <c r="AP133" s="2222"/>
      <c r="AQ133" s="2223"/>
      <c r="AR133" s="2144">
        <f>ROUND(UnosPod!F660,0)</f>
        <v>0</v>
      </c>
      <c r="AS133" s="2224"/>
      <c r="AT133" s="2145"/>
      <c r="AU133" s="2145"/>
      <c r="AV133" s="2145"/>
      <c r="AW133" s="2145"/>
      <c r="AX133" s="2146"/>
      <c r="AY133" s="2144">
        <f>UnosPod!Y644</f>
        <v>0</v>
      </c>
      <c r="AZ133" s="2224"/>
      <c r="BA133" s="2145"/>
      <c r="BB133" s="2145"/>
      <c r="BC133" s="2145"/>
      <c r="BD133" s="2145"/>
      <c r="BE133" s="2146"/>
    </row>
    <row r="134" spans="1:58" s="84" customFormat="1" ht="16.5" customHeight="1">
      <c r="A134" s="2225" t="s">
        <v>1028</v>
      </c>
      <c r="B134" s="2226"/>
      <c r="C134" s="2226"/>
      <c r="D134" s="2226"/>
      <c r="E134" s="2227"/>
      <c r="F134" s="309" t="s">
        <v>416</v>
      </c>
      <c r="G134" s="285" t="s">
        <v>1034</v>
      </c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281"/>
      <c r="AL134" s="2228"/>
      <c r="AM134" s="2229"/>
      <c r="AN134" s="2230"/>
      <c r="AO134" s="2231">
        <v>133</v>
      </c>
      <c r="AP134" s="2232"/>
      <c r="AQ134" s="2233"/>
      <c r="AR134" s="2150">
        <f>ROUND(UnosPod!F661,0)</f>
        <v>0</v>
      </c>
      <c r="AS134" s="2234"/>
      <c r="AT134" s="2151"/>
      <c r="AU134" s="2151"/>
      <c r="AV134" s="2151"/>
      <c r="AW134" s="2151"/>
      <c r="AX134" s="2152"/>
      <c r="AY134" s="2144">
        <f>UnosPod!Y645</f>
        <v>0</v>
      </c>
      <c r="AZ134" s="2224"/>
      <c r="BA134" s="2145"/>
      <c r="BB134" s="2145"/>
      <c r="BC134" s="2145"/>
      <c r="BD134" s="2145"/>
      <c r="BE134" s="2146"/>
    </row>
    <row r="135" spans="1:58" s="84" customFormat="1" ht="16.5" customHeight="1">
      <c r="A135" s="2225" t="s">
        <v>1029</v>
      </c>
      <c r="B135" s="2226"/>
      <c r="C135" s="2226"/>
      <c r="D135" s="2226"/>
      <c r="E135" s="2227"/>
      <c r="F135" s="309" t="s">
        <v>417</v>
      </c>
      <c r="G135" s="285" t="s">
        <v>1035</v>
      </c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281"/>
      <c r="AL135" s="2228"/>
      <c r="AM135" s="2229"/>
      <c r="AN135" s="2230"/>
      <c r="AO135" s="2231">
        <v>134</v>
      </c>
      <c r="AP135" s="2232"/>
      <c r="AQ135" s="2233"/>
      <c r="AR135" s="2150">
        <f>ROUND(UnosPod!F662,0)</f>
        <v>0</v>
      </c>
      <c r="AS135" s="2234"/>
      <c r="AT135" s="2151"/>
      <c r="AU135" s="2151"/>
      <c r="AV135" s="2151"/>
      <c r="AW135" s="2151"/>
      <c r="AX135" s="2152"/>
      <c r="AY135" s="2144">
        <f>UnosPod!Y646</f>
        <v>0</v>
      </c>
      <c r="AZ135" s="2224"/>
      <c r="BA135" s="2145"/>
      <c r="BB135" s="2145"/>
      <c r="BC135" s="2145"/>
      <c r="BD135" s="2145"/>
      <c r="BE135" s="2146"/>
      <c r="BF135" s="88"/>
    </row>
    <row r="136" spans="1:58" s="84" customFormat="1" ht="16.5" customHeight="1">
      <c r="A136" s="2225" t="s">
        <v>1260</v>
      </c>
      <c r="B136" s="2226"/>
      <c r="C136" s="2226"/>
      <c r="D136" s="2226"/>
      <c r="E136" s="2227"/>
      <c r="F136" s="309" t="s">
        <v>419</v>
      </c>
      <c r="G136" s="285" t="s">
        <v>1036</v>
      </c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281"/>
      <c r="AL136" s="2228"/>
      <c r="AM136" s="2229"/>
      <c r="AN136" s="2230"/>
      <c r="AO136" s="2231">
        <v>135</v>
      </c>
      <c r="AP136" s="2232"/>
      <c r="AQ136" s="2233"/>
      <c r="AR136" s="2150">
        <f>ROUND(UnosPod!F663+UnosPod!F664,0)</f>
        <v>0</v>
      </c>
      <c r="AS136" s="2234"/>
      <c r="AT136" s="2151"/>
      <c r="AU136" s="2151"/>
      <c r="AV136" s="2151"/>
      <c r="AW136" s="2151"/>
      <c r="AX136" s="2152"/>
      <c r="AY136" s="2144">
        <f>UnosPod!Y647</f>
        <v>0</v>
      </c>
      <c r="AZ136" s="2224"/>
      <c r="BA136" s="2145"/>
      <c r="BB136" s="2145"/>
      <c r="BC136" s="2145"/>
      <c r="BD136" s="2145"/>
      <c r="BE136" s="2146"/>
      <c r="BF136" s="88"/>
    </row>
    <row r="137" spans="1:58" s="84" customFormat="1" ht="16.5" customHeight="1">
      <c r="A137" s="2235" t="s">
        <v>1030</v>
      </c>
      <c r="B137" s="2236"/>
      <c r="C137" s="2236"/>
      <c r="D137" s="2236"/>
      <c r="E137" s="2237"/>
      <c r="F137" s="310" t="s">
        <v>420</v>
      </c>
      <c r="G137" s="288" t="s">
        <v>1037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74"/>
      <c r="AB137" s="274"/>
      <c r="AC137" s="274"/>
      <c r="AD137" s="274"/>
      <c r="AE137" s="274"/>
      <c r="AF137" s="274"/>
      <c r="AG137" s="274"/>
      <c r="AH137" s="274"/>
      <c r="AI137" s="274"/>
      <c r="AJ137" s="274"/>
      <c r="AK137" s="276"/>
      <c r="AL137" s="2238"/>
      <c r="AM137" s="2239"/>
      <c r="AN137" s="2240"/>
      <c r="AO137" s="2241">
        <v>136</v>
      </c>
      <c r="AP137" s="2242"/>
      <c r="AQ137" s="2243"/>
      <c r="AR137" s="2134">
        <f>ROUND(UnosPod!F665+UnosPod!F666,0)</f>
        <v>0</v>
      </c>
      <c r="AS137" s="2244"/>
      <c r="AT137" s="2135"/>
      <c r="AU137" s="2135"/>
      <c r="AV137" s="2135"/>
      <c r="AW137" s="2135"/>
      <c r="AX137" s="2136"/>
      <c r="AY137" s="2144">
        <f>UnosPod!Y648</f>
        <v>0</v>
      </c>
      <c r="AZ137" s="2224"/>
      <c r="BA137" s="2145"/>
      <c r="BB137" s="2145"/>
      <c r="BC137" s="2145"/>
      <c r="BD137" s="2145"/>
      <c r="BE137" s="2146"/>
      <c r="BF137" s="88"/>
    </row>
    <row r="138" spans="1:58" s="84" customFormat="1" ht="15.75">
      <c r="A138" s="660"/>
      <c r="B138" s="660"/>
      <c r="C138" s="660"/>
      <c r="D138" s="660"/>
      <c r="E138" s="660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661"/>
      <c r="AM138" s="661"/>
      <c r="AN138" s="661"/>
      <c r="AO138" s="662"/>
      <c r="AP138" s="662"/>
      <c r="AQ138" s="66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88"/>
    </row>
    <row r="139" spans="1:58" s="84" customFormat="1" ht="15.75">
      <c r="A139" s="293"/>
      <c r="B139" s="293"/>
      <c r="C139" s="293"/>
      <c r="D139" s="293"/>
      <c r="E139" s="293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295"/>
      <c r="AM139" s="295"/>
      <c r="AN139" s="295"/>
      <c r="AO139" s="663"/>
      <c r="AP139" s="663"/>
      <c r="AQ139" s="663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D139" s="296"/>
      <c r="BE139" s="296"/>
      <c r="BF139" s="88"/>
    </row>
    <row r="140" spans="1:58" s="84" customFormat="1" ht="15.75">
      <c r="A140" s="2344">
        <v>1</v>
      </c>
      <c r="B140" s="2345"/>
      <c r="C140" s="2345"/>
      <c r="D140" s="2345"/>
      <c r="E140" s="2346"/>
      <c r="F140" s="2208">
        <v>2</v>
      </c>
      <c r="G140" s="2209"/>
      <c r="H140" s="2209"/>
      <c r="I140" s="2209"/>
      <c r="J140" s="2209"/>
      <c r="K140" s="2209"/>
      <c r="L140" s="2209"/>
      <c r="M140" s="2209"/>
      <c r="N140" s="2209"/>
      <c r="O140" s="2209"/>
      <c r="P140" s="2209"/>
      <c r="Q140" s="2209"/>
      <c r="R140" s="2209"/>
      <c r="S140" s="2209"/>
      <c r="T140" s="2209"/>
      <c r="U140" s="2209"/>
      <c r="V140" s="2209"/>
      <c r="W140" s="2209"/>
      <c r="X140" s="2209"/>
      <c r="Y140" s="2209"/>
      <c r="Z140" s="2209"/>
      <c r="AA140" s="2209"/>
      <c r="AB140" s="2209"/>
      <c r="AC140" s="2209"/>
      <c r="AD140" s="2209"/>
      <c r="AE140" s="2209"/>
      <c r="AF140" s="2209"/>
      <c r="AG140" s="2209"/>
      <c r="AH140" s="2209"/>
      <c r="AI140" s="2209"/>
      <c r="AJ140" s="2209"/>
      <c r="AK140" s="2210"/>
      <c r="AL140" s="2208">
        <v>3</v>
      </c>
      <c r="AM140" s="2209"/>
      <c r="AN140" s="2210"/>
      <c r="AO140" s="2347">
        <v>4</v>
      </c>
      <c r="AP140" s="2345"/>
      <c r="AQ140" s="2346"/>
      <c r="AR140" s="2344">
        <v>5</v>
      </c>
      <c r="AS140" s="2347"/>
      <c r="AT140" s="2345"/>
      <c r="AU140" s="2345"/>
      <c r="AV140" s="2345"/>
      <c r="AW140" s="2345"/>
      <c r="AX140" s="2348"/>
      <c r="AY140" s="2347">
        <v>6</v>
      </c>
      <c r="AZ140" s="2347"/>
      <c r="BA140" s="2345"/>
      <c r="BB140" s="2345"/>
      <c r="BC140" s="2345"/>
      <c r="BD140" s="2345"/>
      <c r="BE140" s="2348"/>
    </row>
    <row r="141" spans="1:58" s="84" customFormat="1" ht="15.75">
      <c r="A141" s="2215" t="s">
        <v>1031</v>
      </c>
      <c r="B141" s="2216"/>
      <c r="C141" s="2216"/>
      <c r="D141" s="2216"/>
      <c r="E141" s="2217"/>
      <c r="F141" s="311" t="s">
        <v>421</v>
      </c>
      <c r="G141" s="298" t="s">
        <v>1038</v>
      </c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279"/>
      <c r="AL141" s="2218"/>
      <c r="AM141" s="2219"/>
      <c r="AN141" s="2220"/>
      <c r="AO141" s="2221">
        <v>137</v>
      </c>
      <c r="AP141" s="2222"/>
      <c r="AQ141" s="2223"/>
      <c r="AR141" s="2144">
        <f>ROUND(UnosPod!F667,0)</f>
        <v>0</v>
      </c>
      <c r="AS141" s="2224"/>
      <c r="AT141" s="2145"/>
      <c r="AU141" s="2145"/>
      <c r="AV141" s="2145"/>
      <c r="AW141" s="2145"/>
      <c r="AX141" s="2146"/>
      <c r="AY141" s="2144">
        <f>UnosPod!Y649</f>
        <v>0</v>
      </c>
      <c r="AZ141" s="2224"/>
      <c r="BA141" s="2145"/>
      <c r="BB141" s="2145"/>
      <c r="BC141" s="2145"/>
      <c r="BD141" s="2145"/>
      <c r="BE141" s="2146"/>
      <c r="BF141" s="88"/>
    </row>
    <row r="142" spans="1:58" s="84" customFormat="1" ht="15.75">
      <c r="A142" s="2235" t="s">
        <v>1032</v>
      </c>
      <c r="B142" s="2236"/>
      <c r="C142" s="2236"/>
      <c r="D142" s="2236"/>
      <c r="E142" s="2237"/>
      <c r="F142" s="310" t="s">
        <v>422</v>
      </c>
      <c r="G142" s="288" t="s">
        <v>1039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74"/>
      <c r="AB142" s="274"/>
      <c r="AC142" s="274"/>
      <c r="AD142" s="274"/>
      <c r="AE142" s="274"/>
      <c r="AF142" s="274"/>
      <c r="AG142" s="274"/>
      <c r="AH142" s="274"/>
      <c r="AI142" s="274"/>
      <c r="AJ142" s="274"/>
      <c r="AK142" s="276"/>
      <c r="AL142" s="2238"/>
      <c r="AM142" s="2239"/>
      <c r="AN142" s="2240"/>
      <c r="AO142" s="2241">
        <v>138</v>
      </c>
      <c r="AP142" s="2242"/>
      <c r="AQ142" s="2243"/>
      <c r="AR142" s="2134">
        <f>ROUND(UnosPod!F668,0)</f>
        <v>0</v>
      </c>
      <c r="AS142" s="2244"/>
      <c r="AT142" s="2135"/>
      <c r="AU142" s="2135"/>
      <c r="AV142" s="2135"/>
      <c r="AW142" s="2135"/>
      <c r="AX142" s="2136"/>
      <c r="AY142" s="2137">
        <f>UnosPod!Y650</f>
        <v>0</v>
      </c>
      <c r="AZ142" s="2331"/>
      <c r="BA142" s="2138"/>
      <c r="BB142" s="2138"/>
      <c r="BC142" s="2138"/>
      <c r="BD142" s="2138"/>
      <c r="BE142" s="2139"/>
      <c r="BF142" s="88"/>
    </row>
    <row r="143" spans="1:58" s="84" customFormat="1" ht="15.75">
      <c r="A143" s="2202" t="s">
        <v>1040</v>
      </c>
      <c r="B143" s="2203"/>
      <c r="C143" s="2203"/>
      <c r="D143" s="2203"/>
      <c r="E143" s="2204"/>
      <c r="F143" s="312" t="s">
        <v>1041</v>
      </c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3"/>
      <c r="AL143" s="2205"/>
      <c r="AM143" s="2206"/>
      <c r="AN143" s="2207"/>
      <c r="AO143" s="2208">
        <v>139</v>
      </c>
      <c r="AP143" s="2209"/>
      <c r="AQ143" s="2210"/>
      <c r="AR143" s="2211">
        <f>ROUND(UnosPod!F656,0)</f>
        <v>0</v>
      </c>
      <c r="AS143" s="2212"/>
      <c r="AT143" s="2213"/>
      <c r="AU143" s="2213"/>
      <c r="AV143" s="2213"/>
      <c r="AW143" s="2213"/>
      <c r="AX143" s="2214"/>
      <c r="AY143" s="2211">
        <f>UnosPod!Y651</f>
        <v>0</v>
      </c>
      <c r="AZ143" s="2212"/>
      <c r="BA143" s="2213"/>
      <c r="BB143" s="2213"/>
      <c r="BC143" s="2213"/>
      <c r="BD143" s="2213"/>
      <c r="BE143" s="2214"/>
      <c r="BF143" s="88"/>
    </row>
    <row r="144" spans="1:58" s="84" customFormat="1" ht="15.75">
      <c r="A144" s="2202"/>
      <c r="B144" s="2203"/>
      <c r="C144" s="2203"/>
      <c r="D144" s="2203"/>
      <c r="E144" s="2204"/>
      <c r="F144" s="329" t="s">
        <v>1454</v>
      </c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3"/>
      <c r="AL144" s="2205"/>
      <c r="AM144" s="2206"/>
      <c r="AN144" s="2207"/>
      <c r="AO144" s="2208">
        <v>140</v>
      </c>
      <c r="AP144" s="2209"/>
      <c r="AQ144" s="2210"/>
      <c r="AR144" s="2211">
        <f>AR145+AR153+AR159+AR160+AR164+AR165+AR166+AR167</f>
        <v>3896</v>
      </c>
      <c r="AS144" s="2212"/>
      <c r="AT144" s="2213"/>
      <c r="AU144" s="2213"/>
      <c r="AV144" s="2213"/>
      <c r="AW144" s="2213"/>
      <c r="AX144" s="2214"/>
      <c r="AY144" s="2211">
        <f>AY145+AY153+AY159+AY160+AY164+AY165+AY166+AY167</f>
        <v>37207</v>
      </c>
      <c r="AZ144" s="2212"/>
      <c r="BA144" s="2213"/>
      <c r="BB144" s="2213"/>
      <c r="BC144" s="2213"/>
      <c r="BD144" s="2213"/>
      <c r="BE144" s="2214"/>
      <c r="BF144" s="88"/>
    </row>
    <row r="145" spans="1:58" s="84" customFormat="1" ht="15.75">
      <c r="A145" s="2202" t="s">
        <v>353</v>
      </c>
      <c r="B145" s="2203"/>
      <c r="C145" s="2203"/>
      <c r="D145" s="2203"/>
      <c r="E145" s="2204"/>
      <c r="F145" s="329" t="s">
        <v>1455</v>
      </c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3"/>
      <c r="AL145" s="2205"/>
      <c r="AM145" s="2206"/>
      <c r="AN145" s="2207"/>
      <c r="AO145" s="2208">
        <v>141</v>
      </c>
      <c r="AP145" s="2209"/>
      <c r="AQ145" s="2210"/>
      <c r="AR145" s="2211">
        <f>SUM(AR146:AX152)</f>
        <v>0</v>
      </c>
      <c r="AS145" s="2212"/>
      <c r="AT145" s="2213"/>
      <c r="AU145" s="2213"/>
      <c r="AV145" s="2213"/>
      <c r="AW145" s="2213"/>
      <c r="AX145" s="2214"/>
      <c r="AY145" s="2211">
        <f>SUM(AY146:BE152)</f>
        <v>0</v>
      </c>
      <c r="AZ145" s="2212"/>
      <c r="BA145" s="2213"/>
      <c r="BB145" s="2213"/>
      <c r="BC145" s="2213"/>
      <c r="BD145" s="2213"/>
      <c r="BE145" s="2214"/>
      <c r="BF145" s="88"/>
    </row>
    <row r="146" spans="1:58" s="84" customFormat="1" ht="15.75">
      <c r="A146" s="2215" t="s">
        <v>1042</v>
      </c>
      <c r="B146" s="2216"/>
      <c r="C146" s="2216"/>
      <c r="D146" s="2216"/>
      <c r="E146" s="2217"/>
      <c r="F146" s="311" t="s">
        <v>415</v>
      </c>
      <c r="G146" s="298" t="s">
        <v>1034</v>
      </c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279"/>
      <c r="AL146" s="2218"/>
      <c r="AM146" s="2219"/>
      <c r="AN146" s="2220"/>
      <c r="AO146" s="2221">
        <v>142</v>
      </c>
      <c r="AP146" s="2222"/>
      <c r="AQ146" s="2223"/>
      <c r="AR146" s="2144">
        <f>ROUND(UnosPod!F670,0)</f>
        <v>0</v>
      </c>
      <c r="AS146" s="2224"/>
      <c r="AT146" s="2145"/>
      <c r="AU146" s="2145"/>
      <c r="AV146" s="2145"/>
      <c r="AW146" s="2145"/>
      <c r="AX146" s="2146"/>
      <c r="AY146" s="2144">
        <f>UnosPod!Y654</f>
        <v>0</v>
      </c>
      <c r="AZ146" s="2224"/>
      <c r="BA146" s="2145"/>
      <c r="BB146" s="2145"/>
      <c r="BC146" s="2145"/>
      <c r="BD146" s="2145"/>
      <c r="BE146" s="2146"/>
      <c r="BF146" s="88"/>
    </row>
    <row r="147" spans="1:58" s="84" customFormat="1" ht="15.75">
      <c r="A147" s="2225" t="s">
        <v>1047</v>
      </c>
      <c r="B147" s="2226"/>
      <c r="C147" s="2226"/>
      <c r="D147" s="2226"/>
      <c r="E147" s="2227"/>
      <c r="F147" s="309" t="s">
        <v>416</v>
      </c>
      <c r="G147" s="285" t="s">
        <v>46</v>
      </c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281"/>
      <c r="AL147" s="2228"/>
      <c r="AM147" s="2229"/>
      <c r="AN147" s="2230"/>
      <c r="AO147" s="2231">
        <v>143</v>
      </c>
      <c r="AP147" s="2232"/>
      <c r="AQ147" s="2233"/>
      <c r="AR147" s="2150">
        <f>ROUND(UnosPod!F671,0)</f>
        <v>0</v>
      </c>
      <c r="AS147" s="2234"/>
      <c r="AT147" s="2151"/>
      <c r="AU147" s="2151"/>
      <c r="AV147" s="2151"/>
      <c r="AW147" s="2151"/>
      <c r="AX147" s="2152"/>
      <c r="AY147" s="2144">
        <f>UnosPod!Y655</f>
        <v>0</v>
      </c>
      <c r="AZ147" s="2224"/>
      <c r="BA147" s="2145"/>
      <c r="BB147" s="2145"/>
      <c r="BC147" s="2145"/>
      <c r="BD147" s="2145"/>
      <c r="BE147" s="2146"/>
      <c r="BF147" s="88"/>
    </row>
    <row r="148" spans="1:58" s="84" customFormat="1" ht="15.75">
      <c r="A148" s="2225" t="s">
        <v>1048</v>
      </c>
      <c r="B148" s="2226"/>
      <c r="C148" s="2226"/>
      <c r="D148" s="2226"/>
      <c r="E148" s="2227"/>
      <c r="F148" s="309" t="s">
        <v>417</v>
      </c>
      <c r="G148" s="285" t="s">
        <v>1043</v>
      </c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281"/>
      <c r="AL148" s="2228"/>
      <c r="AM148" s="2229"/>
      <c r="AN148" s="2230"/>
      <c r="AO148" s="2231">
        <v>144</v>
      </c>
      <c r="AP148" s="2232"/>
      <c r="AQ148" s="2233"/>
      <c r="AR148" s="2150">
        <f>ROUND(UnosPod!F672,0)</f>
        <v>0</v>
      </c>
      <c r="AS148" s="2234"/>
      <c r="AT148" s="2151"/>
      <c r="AU148" s="2151"/>
      <c r="AV148" s="2151"/>
      <c r="AW148" s="2151"/>
      <c r="AX148" s="2152"/>
      <c r="AY148" s="2144">
        <f>UnosPod!Y656</f>
        <v>0</v>
      </c>
      <c r="AZ148" s="2224"/>
      <c r="BA148" s="2145"/>
      <c r="BB148" s="2145"/>
      <c r="BC148" s="2145"/>
      <c r="BD148" s="2145"/>
      <c r="BE148" s="2146"/>
      <c r="BF148" s="88"/>
    </row>
    <row r="149" spans="1:58" s="84" customFormat="1" ht="15.75">
      <c r="A149" s="2225" t="s">
        <v>1049</v>
      </c>
      <c r="B149" s="2226"/>
      <c r="C149" s="2226"/>
      <c r="D149" s="2226"/>
      <c r="E149" s="2227"/>
      <c r="F149" s="309" t="s">
        <v>419</v>
      </c>
      <c r="G149" s="285" t="s">
        <v>1044</v>
      </c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281"/>
      <c r="AL149" s="2228"/>
      <c r="AM149" s="2229"/>
      <c r="AN149" s="2230"/>
      <c r="AO149" s="2231">
        <v>145</v>
      </c>
      <c r="AP149" s="2232"/>
      <c r="AQ149" s="2233"/>
      <c r="AR149" s="2150">
        <f>ROUND(UnosPod!F673,0)</f>
        <v>0</v>
      </c>
      <c r="AS149" s="2234"/>
      <c r="AT149" s="2151"/>
      <c r="AU149" s="2151"/>
      <c r="AV149" s="2151"/>
      <c r="AW149" s="2151"/>
      <c r="AX149" s="2152"/>
      <c r="AY149" s="2144">
        <f>UnosPod!Y657</f>
        <v>0</v>
      </c>
      <c r="AZ149" s="2224"/>
      <c r="BA149" s="2145"/>
      <c r="BB149" s="2145"/>
      <c r="BC149" s="2145"/>
      <c r="BD149" s="2145"/>
      <c r="BE149" s="2146"/>
      <c r="BF149" s="88"/>
    </row>
    <row r="150" spans="1:58" s="84" customFormat="1" ht="15.75">
      <c r="A150" s="2225" t="s">
        <v>1050</v>
      </c>
      <c r="B150" s="2226"/>
      <c r="C150" s="2226"/>
      <c r="D150" s="2226"/>
      <c r="E150" s="2227"/>
      <c r="F150" s="309" t="s">
        <v>420</v>
      </c>
      <c r="G150" s="285" t="s">
        <v>1045</v>
      </c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281"/>
      <c r="AL150" s="2228"/>
      <c r="AM150" s="2229"/>
      <c r="AN150" s="2230"/>
      <c r="AO150" s="2231">
        <v>146</v>
      </c>
      <c r="AP150" s="2232"/>
      <c r="AQ150" s="2233"/>
      <c r="AR150" s="2150">
        <f>ROUND(UnosPod!F674+UnosPod!F675,0)</f>
        <v>0</v>
      </c>
      <c r="AS150" s="2234"/>
      <c r="AT150" s="2151"/>
      <c r="AU150" s="2151"/>
      <c r="AV150" s="2151"/>
      <c r="AW150" s="2151"/>
      <c r="AX150" s="2152"/>
      <c r="AY150" s="2144">
        <f>UnosPod!Y658</f>
        <v>0</v>
      </c>
      <c r="AZ150" s="2224"/>
      <c r="BA150" s="2145"/>
      <c r="BB150" s="2145"/>
      <c r="BC150" s="2145"/>
      <c r="BD150" s="2145"/>
      <c r="BE150" s="2146"/>
      <c r="BF150" s="88"/>
    </row>
    <row r="151" spans="1:58" s="84" customFormat="1" ht="15.75">
      <c r="A151" s="2225" t="s">
        <v>1051</v>
      </c>
      <c r="B151" s="2226"/>
      <c r="C151" s="2226"/>
      <c r="D151" s="2226"/>
      <c r="E151" s="2227"/>
      <c r="F151" s="309" t="s">
        <v>421</v>
      </c>
      <c r="G151" s="285" t="s">
        <v>1046</v>
      </c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281"/>
      <c r="AL151" s="2228"/>
      <c r="AM151" s="2229"/>
      <c r="AN151" s="2230"/>
      <c r="AO151" s="2231">
        <v>147</v>
      </c>
      <c r="AP151" s="2232"/>
      <c r="AQ151" s="2233"/>
      <c r="AR151" s="2150">
        <f>ROUND(UnosPod!F676,0)</f>
        <v>0</v>
      </c>
      <c r="AS151" s="2234"/>
      <c r="AT151" s="2151"/>
      <c r="AU151" s="2151"/>
      <c r="AV151" s="2151"/>
      <c r="AW151" s="2151"/>
      <c r="AX151" s="2152"/>
      <c r="AY151" s="2144">
        <f>UnosPod!Y659</f>
        <v>0</v>
      </c>
      <c r="AZ151" s="2224"/>
      <c r="BA151" s="2145"/>
      <c r="BB151" s="2145"/>
      <c r="BC151" s="2145"/>
      <c r="BD151" s="2145"/>
      <c r="BE151" s="2146"/>
      <c r="BF151" s="88"/>
    </row>
    <row r="152" spans="1:58" s="84" customFormat="1" ht="15.75">
      <c r="A152" s="2235" t="s">
        <v>1052</v>
      </c>
      <c r="B152" s="2236"/>
      <c r="C152" s="2236"/>
      <c r="D152" s="2236"/>
      <c r="E152" s="2237"/>
      <c r="F152" s="310" t="s">
        <v>422</v>
      </c>
      <c r="G152" s="288" t="s">
        <v>47</v>
      </c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6"/>
      <c r="AL152" s="2238"/>
      <c r="AM152" s="2239"/>
      <c r="AN152" s="2240"/>
      <c r="AO152" s="2241">
        <v>148</v>
      </c>
      <c r="AP152" s="2242"/>
      <c r="AQ152" s="2243"/>
      <c r="AR152" s="2134">
        <f>ROUND(UnosPod!F677,0)</f>
        <v>0</v>
      </c>
      <c r="AS152" s="2244"/>
      <c r="AT152" s="2135"/>
      <c r="AU152" s="2135"/>
      <c r="AV152" s="2135"/>
      <c r="AW152" s="2135"/>
      <c r="AX152" s="2136"/>
      <c r="AY152" s="2144">
        <f>UnosPod!Y660</f>
        <v>0</v>
      </c>
      <c r="AZ152" s="2224"/>
      <c r="BA152" s="2145"/>
      <c r="BB152" s="2145"/>
      <c r="BC152" s="2145"/>
      <c r="BD152" s="2145"/>
      <c r="BE152" s="2146"/>
      <c r="BF152" s="88"/>
    </row>
    <row r="153" spans="1:58" s="84" customFormat="1" ht="15.75">
      <c r="A153" s="2202" t="s">
        <v>354</v>
      </c>
      <c r="B153" s="2203"/>
      <c r="C153" s="2203"/>
      <c r="D153" s="2203"/>
      <c r="E153" s="2204"/>
      <c r="F153" s="329" t="s">
        <v>1456</v>
      </c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3"/>
      <c r="AL153" s="2205"/>
      <c r="AM153" s="2206"/>
      <c r="AN153" s="2207"/>
      <c r="AO153" s="2208">
        <v>149</v>
      </c>
      <c r="AP153" s="2209"/>
      <c r="AQ153" s="2210"/>
      <c r="AR153" s="2211">
        <f>SUM(AR154:AX158)</f>
        <v>2660</v>
      </c>
      <c r="AS153" s="2212"/>
      <c r="AT153" s="2213"/>
      <c r="AU153" s="2213"/>
      <c r="AV153" s="2213"/>
      <c r="AW153" s="2213"/>
      <c r="AX153" s="2214"/>
      <c r="AY153" s="2211">
        <f>SUM(AY154:BE158)</f>
        <v>36970</v>
      </c>
      <c r="AZ153" s="2212"/>
      <c r="BA153" s="2213"/>
      <c r="BB153" s="2213"/>
      <c r="BC153" s="2213"/>
      <c r="BD153" s="2213"/>
      <c r="BE153" s="2214"/>
      <c r="BF153" s="88"/>
    </row>
    <row r="154" spans="1:58" s="84" customFormat="1" ht="15.75">
      <c r="A154" s="2215" t="s">
        <v>1053</v>
      </c>
      <c r="B154" s="2216"/>
      <c r="C154" s="2216"/>
      <c r="D154" s="2216"/>
      <c r="E154" s="2217"/>
      <c r="F154" s="311" t="s">
        <v>415</v>
      </c>
      <c r="G154" s="298" t="s">
        <v>1054</v>
      </c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279"/>
      <c r="AL154" s="2218"/>
      <c r="AM154" s="2219"/>
      <c r="AN154" s="2220"/>
      <c r="AO154" s="2221">
        <v>150</v>
      </c>
      <c r="AP154" s="2222"/>
      <c r="AQ154" s="2223"/>
      <c r="AR154" s="2144">
        <f>ROUND(UnosPod!F679,0)</f>
        <v>0</v>
      </c>
      <c r="AS154" s="2224"/>
      <c r="AT154" s="2145"/>
      <c r="AU154" s="2145"/>
      <c r="AV154" s="2145"/>
      <c r="AW154" s="2145"/>
      <c r="AX154" s="2146"/>
      <c r="AY154" s="2144">
        <f>UnosPod!Y662</f>
        <v>0</v>
      </c>
      <c r="AZ154" s="2224"/>
      <c r="BA154" s="2145"/>
      <c r="BB154" s="2145"/>
      <c r="BC154" s="2145"/>
      <c r="BD154" s="2145"/>
      <c r="BE154" s="2146"/>
      <c r="BF154" s="88"/>
    </row>
    <row r="155" spans="1:58" s="84" customFormat="1" ht="15.75">
      <c r="A155" s="2225" t="s">
        <v>1055</v>
      </c>
      <c r="B155" s="2226"/>
      <c r="C155" s="2226"/>
      <c r="D155" s="2226"/>
      <c r="E155" s="2227"/>
      <c r="F155" s="309" t="s">
        <v>416</v>
      </c>
      <c r="G155" s="285" t="s">
        <v>1059</v>
      </c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281"/>
      <c r="AL155" s="2228"/>
      <c r="AM155" s="2229"/>
      <c r="AN155" s="2230"/>
      <c r="AO155" s="2231">
        <v>151</v>
      </c>
      <c r="AP155" s="2232"/>
      <c r="AQ155" s="2233"/>
      <c r="AR155" s="2150">
        <f>ROUND(UnosPod!F680,0)</f>
        <v>0</v>
      </c>
      <c r="AS155" s="2234"/>
      <c r="AT155" s="2151"/>
      <c r="AU155" s="2151"/>
      <c r="AV155" s="2151"/>
      <c r="AW155" s="2151"/>
      <c r="AX155" s="2152"/>
      <c r="AY155" s="2144">
        <f>UnosPod!Y663</f>
        <v>0</v>
      </c>
      <c r="AZ155" s="2224"/>
      <c r="BA155" s="2145"/>
      <c r="BB155" s="2145"/>
      <c r="BC155" s="2145"/>
      <c r="BD155" s="2145"/>
      <c r="BE155" s="2146"/>
      <c r="BF155" s="88"/>
    </row>
    <row r="156" spans="1:58" s="84" customFormat="1" ht="15.75">
      <c r="A156" s="2225" t="s">
        <v>1056</v>
      </c>
      <c r="B156" s="2226"/>
      <c r="C156" s="2226"/>
      <c r="D156" s="2226"/>
      <c r="E156" s="2227"/>
      <c r="F156" s="309" t="s">
        <v>417</v>
      </c>
      <c r="G156" s="285" t="s">
        <v>1060</v>
      </c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281"/>
      <c r="AL156" s="2228"/>
      <c r="AM156" s="2229"/>
      <c r="AN156" s="2230"/>
      <c r="AO156" s="2231">
        <v>152</v>
      </c>
      <c r="AP156" s="2232"/>
      <c r="AQ156" s="2233"/>
      <c r="AR156" s="2150">
        <f>ROUND(UnosPod!F681,0)</f>
        <v>2660</v>
      </c>
      <c r="AS156" s="2234"/>
      <c r="AT156" s="2151"/>
      <c r="AU156" s="2151"/>
      <c r="AV156" s="2151"/>
      <c r="AW156" s="2151"/>
      <c r="AX156" s="2152"/>
      <c r="AY156" s="2144">
        <f>UnosPod!Y664</f>
        <v>4699</v>
      </c>
      <c r="AZ156" s="2224"/>
      <c r="BA156" s="2145"/>
      <c r="BB156" s="2145"/>
      <c r="BC156" s="2145"/>
      <c r="BD156" s="2145"/>
      <c r="BE156" s="2146"/>
      <c r="BF156" s="88"/>
    </row>
    <row r="157" spans="1:58" s="84" customFormat="1" ht="15.75">
      <c r="A157" s="2225" t="s">
        <v>1057</v>
      </c>
      <c r="B157" s="2226"/>
      <c r="C157" s="2226"/>
      <c r="D157" s="2226"/>
      <c r="E157" s="2227"/>
      <c r="F157" s="309" t="s">
        <v>419</v>
      </c>
      <c r="G157" s="285" t="s">
        <v>1061</v>
      </c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281"/>
      <c r="AL157" s="2228"/>
      <c r="AM157" s="2229"/>
      <c r="AN157" s="2230"/>
      <c r="AO157" s="2231">
        <v>153</v>
      </c>
      <c r="AP157" s="2232"/>
      <c r="AQ157" s="2233"/>
      <c r="AR157" s="2150">
        <f>ROUND(UnosPod!F682,0)</f>
        <v>0</v>
      </c>
      <c r="AS157" s="2234"/>
      <c r="AT157" s="2151"/>
      <c r="AU157" s="2151"/>
      <c r="AV157" s="2151"/>
      <c r="AW157" s="2151"/>
      <c r="AX157" s="2152"/>
      <c r="AY157" s="2144">
        <f>UnosPod!Y665</f>
        <v>32271</v>
      </c>
      <c r="AZ157" s="2224"/>
      <c r="BA157" s="2145"/>
      <c r="BB157" s="2145"/>
      <c r="BC157" s="2145"/>
      <c r="BD157" s="2145"/>
      <c r="BE157" s="2146"/>
      <c r="BF157" s="88"/>
    </row>
    <row r="158" spans="1:58" s="84" customFormat="1" ht="15.75">
      <c r="A158" s="2235" t="s">
        <v>1058</v>
      </c>
      <c r="B158" s="2236"/>
      <c r="C158" s="2236"/>
      <c r="D158" s="2236"/>
      <c r="E158" s="2237"/>
      <c r="F158" s="310" t="s">
        <v>420</v>
      </c>
      <c r="G158" s="288" t="s">
        <v>1062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288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6"/>
      <c r="AL158" s="2238"/>
      <c r="AM158" s="2239"/>
      <c r="AN158" s="2240"/>
      <c r="AO158" s="2241">
        <v>154</v>
      </c>
      <c r="AP158" s="2242"/>
      <c r="AQ158" s="2243"/>
      <c r="AR158" s="2134">
        <f>ROUND(UnosPod!F683,0)</f>
        <v>0</v>
      </c>
      <c r="AS158" s="2244"/>
      <c r="AT158" s="2135"/>
      <c r="AU158" s="2135"/>
      <c r="AV158" s="2135"/>
      <c r="AW158" s="2135"/>
      <c r="AX158" s="2136"/>
      <c r="AY158" s="2137">
        <f>UnosPod!Y666</f>
        <v>0</v>
      </c>
      <c r="AZ158" s="2331"/>
      <c r="BA158" s="2138"/>
      <c r="BB158" s="2138"/>
      <c r="BC158" s="2138"/>
      <c r="BD158" s="2138"/>
      <c r="BE158" s="2139"/>
      <c r="BF158" s="88"/>
    </row>
    <row r="159" spans="1:58" s="84" customFormat="1" ht="15.75">
      <c r="A159" s="2202" t="s">
        <v>129</v>
      </c>
      <c r="B159" s="2203"/>
      <c r="C159" s="2203"/>
      <c r="D159" s="2203"/>
      <c r="E159" s="2204"/>
      <c r="F159" s="312" t="s">
        <v>1063</v>
      </c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3"/>
      <c r="AL159" s="2205"/>
      <c r="AM159" s="2206"/>
      <c r="AN159" s="2207"/>
      <c r="AO159" s="2208">
        <v>155</v>
      </c>
      <c r="AP159" s="2209"/>
      <c r="AQ159" s="2210"/>
      <c r="AR159" s="2211">
        <f>ROUND(UnosPod!F690,0)</f>
        <v>0</v>
      </c>
      <c r="AS159" s="2212"/>
      <c r="AT159" s="2213"/>
      <c r="AU159" s="2213"/>
      <c r="AV159" s="2213"/>
      <c r="AW159" s="2213"/>
      <c r="AX159" s="2214"/>
      <c r="AY159" s="2123">
        <f>UnosPod!Y667</f>
        <v>0</v>
      </c>
      <c r="AZ159" s="2332"/>
      <c r="BA159" s="2124"/>
      <c r="BB159" s="2124"/>
      <c r="BC159" s="2124"/>
      <c r="BD159" s="2124"/>
      <c r="BE159" s="2125"/>
      <c r="BF159" s="88"/>
    </row>
    <row r="160" spans="1:58" s="84" customFormat="1" ht="15" customHeight="1">
      <c r="A160" s="2202" t="s">
        <v>130</v>
      </c>
      <c r="B160" s="2203"/>
      <c r="C160" s="2203"/>
      <c r="D160" s="2203"/>
      <c r="E160" s="2204"/>
      <c r="F160" s="312" t="s">
        <v>1457</v>
      </c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3"/>
      <c r="AL160" s="2205"/>
      <c r="AM160" s="2206"/>
      <c r="AN160" s="2207"/>
      <c r="AO160" s="2208">
        <v>156</v>
      </c>
      <c r="AP160" s="2209"/>
      <c r="AQ160" s="2210"/>
      <c r="AR160" s="2211">
        <f>SUM(AR161:AX163)</f>
        <v>0</v>
      </c>
      <c r="AS160" s="2212"/>
      <c r="AT160" s="2213"/>
      <c r="AU160" s="2213"/>
      <c r="AV160" s="2213"/>
      <c r="AW160" s="2213"/>
      <c r="AX160" s="2214"/>
      <c r="AY160" s="2211">
        <f>SUM(AY161:BE163)</f>
        <v>237</v>
      </c>
      <c r="AZ160" s="2212"/>
      <c r="BA160" s="2213"/>
      <c r="BB160" s="2213"/>
      <c r="BC160" s="2213"/>
      <c r="BD160" s="2213"/>
      <c r="BE160" s="2214"/>
      <c r="BF160" s="88"/>
    </row>
    <row r="161" spans="1:58" s="84" customFormat="1" ht="15.75">
      <c r="A161" s="2215" t="s">
        <v>1064</v>
      </c>
      <c r="B161" s="2216"/>
      <c r="C161" s="2216"/>
      <c r="D161" s="2216"/>
      <c r="E161" s="2217"/>
      <c r="F161" s="311" t="s">
        <v>415</v>
      </c>
      <c r="G161" s="298" t="s">
        <v>1067</v>
      </c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279"/>
      <c r="AL161" s="2218"/>
      <c r="AM161" s="2219"/>
      <c r="AN161" s="2220"/>
      <c r="AO161" s="2221">
        <v>157</v>
      </c>
      <c r="AP161" s="2222"/>
      <c r="AQ161" s="2223"/>
      <c r="AR161" s="2144">
        <f>ROUND(UnosPod!F691+UnosPod!F692+UnosPod!F693,0)</f>
        <v>0</v>
      </c>
      <c r="AS161" s="2224"/>
      <c r="AT161" s="2145"/>
      <c r="AU161" s="2145"/>
      <c r="AV161" s="2145"/>
      <c r="AW161" s="2145"/>
      <c r="AX161" s="2146"/>
      <c r="AY161" s="2144">
        <f>UnosPod!Y669</f>
        <v>0</v>
      </c>
      <c r="AZ161" s="2224"/>
      <c r="BA161" s="2145"/>
      <c r="BB161" s="2145"/>
      <c r="BC161" s="2145"/>
      <c r="BD161" s="2145"/>
      <c r="BE161" s="2146"/>
      <c r="BF161" s="88"/>
    </row>
    <row r="162" spans="1:58" s="84" customFormat="1" ht="15.75">
      <c r="A162" s="2225" t="s">
        <v>1065</v>
      </c>
      <c r="B162" s="2226"/>
      <c r="C162" s="2226"/>
      <c r="D162" s="2226"/>
      <c r="E162" s="2227"/>
      <c r="F162" s="309" t="s">
        <v>416</v>
      </c>
      <c r="G162" s="285" t="s">
        <v>1068</v>
      </c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281"/>
      <c r="AL162" s="2228"/>
      <c r="AM162" s="2229"/>
      <c r="AN162" s="2230"/>
      <c r="AO162" s="2231">
        <v>158</v>
      </c>
      <c r="AP162" s="2232"/>
      <c r="AQ162" s="2233"/>
      <c r="AR162" s="2150">
        <f>ROUND(UnosPod!F694+UnosPod!F695+UnosPod!F696,0)</f>
        <v>0</v>
      </c>
      <c r="AS162" s="2234"/>
      <c r="AT162" s="2151"/>
      <c r="AU162" s="2151"/>
      <c r="AV162" s="2151"/>
      <c r="AW162" s="2151"/>
      <c r="AX162" s="2152"/>
      <c r="AY162" s="2144">
        <f>UnosPod!Y670</f>
        <v>0</v>
      </c>
      <c r="AZ162" s="2224"/>
      <c r="BA162" s="2145"/>
      <c r="BB162" s="2145"/>
      <c r="BC162" s="2145"/>
      <c r="BD162" s="2145"/>
      <c r="BE162" s="2146"/>
      <c r="BF162" s="88"/>
    </row>
    <row r="163" spans="1:58" s="84" customFormat="1" ht="15.75">
      <c r="A163" s="2235" t="s">
        <v>1066</v>
      </c>
      <c r="B163" s="2236"/>
      <c r="C163" s="2236"/>
      <c r="D163" s="2236"/>
      <c r="E163" s="2237"/>
      <c r="F163" s="310" t="s">
        <v>417</v>
      </c>
      <c r="G163" s="288" t="s">
        <v>1069</v>
      </c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6"/>
      <c r="AL163" s="2238"/>
      <c r="AM163" s="2239"/>
      <c r="AN163" s="2240"/>
      <c r="AO163" s="2241">
        <v>159</v>
      </c>
      <c r="AP163" s="2242"/>
      <c r="AQ163" s="2243"/>
      <c r="AR163" s="2134">
        <f>ROUND(UnosPod!F697+UnosPod!F698+UnosPod!F699,0)</f>
        <v>0</v>
      </c>
      <c r="AS163" s="2244"/>
      <c r="AT163" s="2135"/>
      <c r="AU163" s="2135"/>
      <c r="AV163" s="2135"/>
      <c r="AW163" s="2135"/>
      <c r="AX163" s="2136"/>
      <c r="AY163" s="2137">
        <f>UnosPod!Y671</f>
        <v>237</v>
      </c>
      <c r="AZ163" s="2331"/>
      <c r="BA163" s="2138"/>
      <c r="BB163" s="2138"/>
      <c r="BC163" s="2138"/>
      <c r="BD163" s="2138"/>
      <c r="BE163" s="2139"/>
      <c r="BF163" s="88"/>
    </row>
    <row r="164" spans="1:58" s="84" customFormat="1" ht="15.75">
      <c r="A164" s="2202" t="s">
        <v>1070</v>
      </c>
      <c r="B164" s="2203"/>
      <c r="C164" s="2203"/>
      <c r="D164" s="2203"/>
      <c r="E164" s="2204"/>
      <c r="F164" s="312" t="s">
        <v>1071</v>
      </c>
      <c r="G164" s="330"/>
      <c r="H164" s="330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3"/>
      <c r="AL164" s="2205"/>
      <c r="AM164" s="2206"/>
      <c r="AN164" s="2207"/>
      <c r="AO164" s="2208">
        <v>160</v>
      </c>
      <c r="AP164" s="2209"/>
      <c r="AQ164" s="2210"/>
      <c r="AR164" s="2211">
        <f>ROUND(UnosPod!F711,0)</f>
        <v>1236</v>
      </c>
      <c r="AS164" s="2212"/>
      <c r="AT164" s="2213"/>
      <c r="AU164" s="2213"/>
      <c r="AV164" s="2213"/>
      <c r="AW164" s="2213"/>
      <c r="AX164" s="2214"/>
      <c r="AY164" s="2211">
        <f>UnosPod!Y672</f>
        <v>0</v>
      </c>
      <c r="AZ164" s="2212"/>
      <c r="BA164" s="2213"/>
      <c r="BB164" s="2213"/>
      <c r="BC164" s="2213"/>
      <c r="BD164" s="2213"/>
      <c r="BE164" s="2214"/>
      <c r="BF164" s="88"/>
    </row>
    <row r="165" spans="1:58" s="84" customFormat="1" ht="15.75">
      <c r="A165" s="2202" t="s">
        <v>355</v>
      </c>
      <c r="B165" s="2203"/>
      <c r="C165" s="2203"/>
      <c r="D165" s="2203"/>
      <c r="E165" s="2204"/>
      <c r="F165" s="312" t="s">
        <v>1072</v>
      </c>
      <c r="G165" s="330"/>
      <c r="H165" s="330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3"/>
      <c r="AL165" s="2205"/>
      <c r="AM165" s="2206"/>
      <c r="AN165" s="2207"/>
      <c r="AO165" s="2208">
        <v>161</v>
      </c>
      <c r="AP165" s="2209"/>
      <c r="AQ165" s="2210"/>
      <c r="AR165" s="2211">
        <f>ROUND(UnosPod!F720,0)</f>
        <v>0</v>
      </c>
      <c r="AS165" s="2212"/>
      <c r="AT165" s="2213"/>
      <c r="AU165" s="2213"/>
      <c r="AV165" s="2213"/>
      <c r="AW165" s="2213"/>
      <c r="AX165" s="2214"/>
      <c r="AY165" s="2211">
        <f>UnosPod!Y673</f>
        <v>0</v>
      </c>
      <c r="AZ165" s="2212"/>
      <c r="BA165" s="2213"/>
      <c r="BB165" s="2213"/>
      <c r="BC165" s="2213"/>
      <c r="BD165" s="2213"/>
      <c r="BE165" s="2214"/>
      <c r="BF165" s="88"/>
    </row>
    <row r="166" spans="1:58" s="84" customFormat="1" ht="15.75">
      <c r="A166" s="2202" t="s">
        <v>1073</v>
      </c>
      <c r="B166" s="2203"/>
      <c r="C166" s="2203"/>
      <c r="D166" s="2203"/>
      <c r="E166" s="2204"/>
      <c r="F166" s="312" t="s">
        <v>1074</v>
      </c>
      <c r="G166" s="330"/>
      <c r="H166" s="330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3"/>
      <c r="AL166" s="2205"/>
      <c r="AM166" s="2206"/>
      <c r="AN166" s="2207"/>
      <c r="AO166" s="2208">
        <v>162</v>
      </c>
      <c r="AP166" s="2209"/>
      <c r="AQ166" s="2210"/>
      <c r="AR166" s="2211">
        <f>ROUND(UnosPod!F727-UnosPod!F722,0)</f>
        <v>0</v>
      </c>
      <c r="AS166" s="2212"/>
      <c r="AT166" s="2213"/>
      <c r="AU166" s="2213"/>
      <c r="AV166" s="2213"/>
      <c r="AW166" s="2213"/>
      <c r="AX166" s="2214"/>
      <c r="AY166" s="2211">
        <f>UnosPod!Y674</f>
        <v>0</v>
      </c>
      <c r="AZ166" s="2212"/>
      <c r="BA166" s="2213"/>
      <c r="BB166" s="2213"/>
      <c r="BC166" s="2213"/>
      <c r="BD166" s="2213"/>
      <c r="BE166" s="2214"/>
      <c r="BF166" s="88"/>
    </row>
    <row r="167" spans="1:58" s="84" customFormat="1" ht="15.75">
      <c r="A167" s="2202" t="s">
        <v>1075</v>
      </c>
      <c r="B167" s="2203"/>
      <c r="C167" s="2203"/>
      <c r="D167" s="2203"/>
      <c r="E167" s="2204"/>
      <c r="F167" s="312" t="s">
        <v>1076</v>
      </c>
      <c r="G167" s="330"/>
      <c r="H167" s="330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3"/>
      <c r="AL167" s="2205"/>
      <c r="AM167" s="2206"/>
      <c r="AN167" s="2207"/>
      <c r="AO167" s="2208">
        <v>163</v>
      </c>
      <c r="AP167" s="2209"/>
      <c r="AQ167" s="2210"/>
      <c r="AR167" s="2211">
        <f>ROUND(UnosPod!F722,0)</f>
        <v>0</v>
      </c>
      <c r="AS167" s="2212"/>
      <c r="AT167" s="2213"/>
      <c r="AU167" s="2213"/>
      <c r="AV167" s="2213"/>
      <c r="AW167" s="2213"/>
      <c r="AX167" s="2214"/>
      <c r="AY167" s="2211">
        <f>UnosPod!Y675</f>
        <v>0</v>
      </c>
      <c r="AZ167" s="2212"/>
      <c r="BA167" s="2213"/>
      <c r="BB167" s="2213"/>
      <c r="BC167" s="2213"/>
      <c r="BD167" s="2213"/>
      <c r="BE167" s="2214"/>
      <c r="BF167" s="88"/>
    </row>
    <row r="168" spans="1:58" s="84" customFormat="1" ht="15.75">
      <c r="A168" s="2202" t="s">
        <v>1077</v>
      </c>
      <c r="B168" s="2203"/>
      <c r="C168" s="2203"/>
      <c r="D168" s="2203"/>
      <c r="E168" s="2204"/>
      <c r="F168" s="312" t="s">
        <v>1078</v>
      </c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3"/>
      <c r="AL168" s="2205"/>
      <c r="AM168" s="2206"/>
      <c r="AN168" s="2207"/>
      <c r="AO168" s="2208">
        <v>164</v>
      </c>
      <c r="AP168" s="2209"/>
      <c r="AQ168" s="2210"/>
      <c r="AR168" s="2211">
        <f>ROUND(UnosPod!F735-UnosPod!F733,0)</f>
        <v>5422</v>
      </c>
      <c r="AS168" s="2212"/>
      <c r="AT168" s="2213"/>
      <c r="AU168" s="2213"/>
      <c r="AV168" s="2213"/>
      <c r="AW168" s="2213"/>
      <c r="AX168" s="2214"/>
      <c r="AY168" s="2211">
        <f>UnosPod!Y676</f>
        <v>114</v>
      </c>
      <c r="AZ168" s="2212"/>
      <c r="BA168" s="2213"/>
      <c r="BB168" s="2213"/>
      <c r="BC168" s="2213"/>
      <c r="BD168" s="2213"/>
      <c r="BE168" s="2214"/>
      <c r="BF168" s="88"/>
    </row>
    <row r="169" spans="1:58" s="84" customFormat="1" ht="15.75">
      <c r="A169" s="2202" t="s">
        <v>1079</v>
      </c>
      <c r="B169" s="2203"/>
      <c r="C169" s="2203"/>
      <c r="D169" s="2203"/>
      <c r="E169" s="2204"/>
      <c r="F169" s="312" t="s">
        <v>1080</v>
      </c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3"/>
      <c r="AL169" s="2205"/>
      <c r="AM169" s="2206"/>
      <c r="AN169" s="2207"/>
      <c r="AO169" s="2208">
        <v>165</v>
      </c>
      <c r="AP169" s="2209"/>
      <c r="AQ169" s="2210"/>
      <c r="AR169" s="2211">
        <f>ROUND(UnosPod!F733,0)</f>
        <v>0</v>
      </c>
      <c r="AS169" s="2212"/>
      <c r="AT169" s="2213"/>
      <c r="AU169" s="2213"/>
      <c r="AV169" s="2213"/>
      <c r="AW169" s="2213"/>
      <c r="AX169" s="2214"/>
      <c r="AY169" s="2211">
        <f>UnosPod!Y677</f>
        <v>0</v>
      </c>
      <c r="AZ169" s="2212"/>
      <c r="BA169" s="2213"/>
      <c r="BB169" s="2213"/>
      <c r="BC169" s="2213"/>
      <c r="BD169" s="2213"/>
      <c r="BE169" s="2214"/>
      <c r="BF169" s="88"/>
    </row>
    <row r="170" spans="1:58" s="84" customFormat="1" ht="17.25" customHeight="1">
      <c r="A170" s="2202"/>
      <c r="B170" s="2203"/>
      <c r="C170" s="2203"/>
      <c r="D170" s="2203"/>
      <c r="E170" s="2204"/>
      <c r="F170" s="312" t="s">
        <v>1458</v>
      </c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3"/>
      <c r="AL170" s="2205"/>
      <c r="AM170" s="2206"/>
      <c r="AN170" s="2207"/>
      <c r="AO170" s="2208">
        <v>166</v>
      </c>
      <c r="AP170" s="2209"/>
      <c r="AQ170" s="2210"/>
      <c r="AR170" s="2211">
        <f>AR102+AR129+AR132+AR143+AR144+AR168+AR169</f>
        <v>289931</v>
      </c>
      <c r="AS170" s="2212"/>
      <c r="AT170" s="2213"/>
      <c r="AU170" s="2213"/>
      <c r="AV170" s="2213"/>
      <c r="AW170" s="2213"/>
      <c r="AX170" s="2214"/>
      <c r="AY170" s="2211">
        <f>AY102+AY129+AY132+AY143+AY144+AY168+AY169</f>
        <v>361920</v>
      </c>
      <c r="AZ170" s="2212"/>
      <c r="BA170" s="2213"/>
      <c r="BB170" s="2213"/>
      <c r="BC170" s="2213"/>
      <c r="BD170" s="2213"/>
      <c r="BE170" s="2214"/>
      <c r="BF170" s="88"/>
    </row>
    <row r="171" spans="1:58" s="84" customFormat="1" ht="15.75">
      <c r="A171" s="2215" t="s">
        <v>1081</v>
      </c>
      <c r="B171" s="2216"/>
      <c r="C171" s="2216"/>
      <c r="D171" s="2216"/>
      <c r="E171" s="2217"/>
      <c r="F171" s="311" t="s">
        <v>1082</v>
      </c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279"/>
      <c r="AL171" s="2218"/>
      <c r="AM171" s="2219"/>
      <c r="AN171" s="2220"/>
      <c r="AO171" s="2221">
        <v>167</v>
      </c>
      <c r="AP171" s="2222"/>
      <c r="AQ171" s="2223"/>
      <c r="AR171" s="2144">
        <f>ROUND(UnosPod!F739,0)</f>
        <v>0</v>
      </c>
      <c r="AS171" s="2224"/>
      <c r="AT171" s="2145"/>
      <c r="AU171" s="2145"/>
      <c r="AV171" s="2145"/>
      <c r="AW171" s="2145"/>
      <c r="AX171" s="2146"/>
      <c r="AY171" s="2144">
        <f>UnosPod!Y679</f>
        <v>0</v>
      </c>
      <c r="AZ171" s="2224"/>
      <c r="BA171" s="2145"/>
      <c r="BB171" s="2145"/>
      <c r="BC171" s="2145"/>
      <c r="BD171" s="2145"/>
      <c r="BE171" s="2146"/>
      <c r="BF171" s="88"/>
    </row>
    <row r="172" spans="1:58" s="84" customFormat="1" ht="15.75">
      <c r="A172" s="2247"/>
      <c r="B172" s="2248"/>
      <c r="C172" s="2248"/>
      <c r="D172" s="2248"/>
      <c r="E172" s="2249"/>
      <c r="F172" s="313" t="s">
        <v>1083</v>
      </c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314"/>
      <c r="AL172" s="2333"/>
      <c r="AM172" s="2334"/>
      <c r="AN172" s="2335"/>
      <c r="AO172" s="2336">
        <v>168</v>
      </c>
      <c r="AP172" s="2337"/>
      <c r="AQ172" s="2338"/>
      <c r="AR172" s="2339">
        <f>AR170+AR171</f>
        <v>289931</v>
      </c>
      <c r="AS172" s="2340"/>
      <c r="AT172" s="2341"/>
      <c r="AU172" s="2341"/>
      <c r="AV172" s="2341"/>
      <c r="AW172" s="2341"/>
      <c r="AX172" s="2342"/>
      <c r="AY172" s="2339">
        <f>AY170+AY171</f>
        <v>361920</v>
      </c>
      <c r="AZ172" s="2340"/>
      <c r="BA172" s="2341"/>
      <c r="BB172" s="2341"/>
      <c r="BC172" s="2341"/>
      <c r="BD172" s="2341"/>
      <c r="BE172" s="2342"/>
      <c r="BF172" s="88"/>
    </row>
    <row r="173" spans="1:58" s="84" customFormat="1" ht="15.75">
      <c r="A173" s="315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6"/>
      <c r="X173" s="316"/>
      <c r="Y173" s="316"/>
      <c r="BC173" s="317"/>
    </row>
    <row r="174" spans="1:58" s="84" customFormat="1" ht="15.75">
      <c r="A174" s="315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AR174" s="2245">
        <f>AR92-AR170</f>
        <v>0</v>
      </c>
      <c r="AS174" s="2245"/>
      <c r="AT174" s="2245"/>
      <c r="AU174" s="2245"/>
      <c r="AV174" s="2245"/>
      <c r="AW174" s="2245"/>
      <c r="AX174" s="2245"/>
      <c r="AY174" s="2245">
        <f>AY92-AY170</f>
        <v>0</v>
      </c>
      <c r="AZ174" s="2245"/>
      <c r="BA174" s="2245"/>
      <c r="BB174" s="2245"/>
      <c r="BC174" s="2245"/>
      <c r="BD174" s="2245"/>
      <c r="BE174" s="2245"/>
    </row>
    <row r="175" spans="1:58" s="84" customFormat="1" ht="15.75">
      <c r="A175" s="315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  <c r="Y175" s="316"/>
      <c r="AR175" s="659"/>
      <c r="AS175" s="659"/>
      <c r="AT175" s="659"/>
      <c r="AU175" s="659"/>
      <c r="AV175" s="659"/>
      <c r="AW175" s="659"/>
      <c r="AX175" s="659"/>
      <c r="AY175" s="318"/>
      <c r="AZ175" s="318"/>
      <c r="BA175" s="318"/>
      <c r="BB175" s="318"/>
      <c r="BC175" s="318"/>
      <c r="BD175" s="318"/>
      <c r="BE175" s="318"/>
    </row>
    <row r="176" spans="1:58" s="84" customFormat="1" ht="15.75">
      <c r="A176" s="315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  <c r="X176" s="316"/>
      <c r="Y176" s="316"/>
    </row>
    <row r="177" spans="1:57" s="84" customFormat="1" ht="15.75">
      <c r="F177" s="84" t="s">
        <v>62</v>
      </c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6"/>
      <c r="X177" s="316"/>
      <c r="Y177" s="316"/>
      <c r="Z177" s="316"/>
      <c r="AS177" s="1945" t="s">
        <v>155</v>
      </c>
      <c r="AT177" s="1945"/>
      <c r="AU177" s="1945"/>
      <c r="AV177" s="1945"/>
      <c r="AW177" s="1945"/>
      <c r="AX177" s="1945"/>
      <c r="AY177" s="1945"/>
      <c r="AZ177" s="1945"/>
      <c r="BA177" s="1945"/>
      <c r="BB177" s="1945"/>
      <c r="BC177" s="1945"/>
      <c r="BD177" s="1945"/>
      <c r="BE177" s="316"/>
    </row>
    <row r="178" spans="1:57" s="84" customFormat="1" ht="19.5" customHeight="1">
      <c r="F178" s="129" t="str">
        <f>UnosPod!F3</f>
        <v>Alma Saric</v>
      </c>
      <c r="G178" s="85"/>
      <c r="H178" s="85"/>
      <c r="I178" s="278"/>
      <c r="J178" s="278"/>
      <c r="K178" s="278"/>
      <c r="L178" s="278"/>
      <c r="M178" s="278"/>
      <c r="N178" s="278"/>
      <c r="O178" s="278"/>
      <c r="P178" s="278"/>
      <c r="Q178" s="278"/>
      <c r="R178" s="319"/>
      <c r="S178" s="319"/>
      <c r="T178" s="316"/>
      <c r="U178" s="316"/>
      <c r="V178" s="316"/>
      <c r="W178" s="316"/>
      <c r="X178" s="316"/>
      <c r="Y178" s="316"/>
      <c r="Z178" s="316"/>
      <c r="AM178" s="75" t="s">
        <v>394</v>
      </c>
      <c r="AV178" s="88"/>
      <c r="AW178" s="88"/>
      <c r="AX178" s="88"/>
      <c r="AY178" s="88"/>
      <c r="AZ178" s="88"/>
      <c r="BA178" s="88"/>
      <c r="BB178" s="88"/>
    </row>
    <row r="179" spans="1:57" s="84" customFormat="1" ht="15.75">
      <c r="I179" s="316"/>
      <c r="J179" s="316"/>
      <c r="K179" s="316"/>
      <c r="L179" s="316"/>
      <c r="M179" s="316"/>
      <c r="N179" s="316"/>
      <c r="O179" s="316"/>
      <c r="P179" s="316"/>
      <c r="Q179" s="316"/>
      <c r="R179" s="319"/>
      <c r="S179" s="319"/>
      <c r="T179" s="316"/>
      <c r="U179" s="316"/>
      <c r="V179" s="316"/>
      <c r="W179" s="316"/>
      <c r="X179" s="316"/>
      <c r="Y179" s="316"/>
      <c r="Z179" s="316"/>
      <c r="AS179" s="2343" t="str">
        <f>UnosPod!F14</f>
        <v>Lejla Baljevic Ramovic</v>
      </c>
      <c r="AT179" s="2343"/>
      <c r="AU179" s="2343"/>
      <c r="AV179" s="2343"/>
      <c r="AW179" s="2343"/>
      <c r="AX179" s="2343"/>
      <c r="AY179" s="2343"/>
      <c r="AZ179" s="2343"/>
      <c r="BA179" s="2343"/>
      <c r="BB179" s="2343"/>
      <c r="BC179" s="2343"/>
      <c r="BD179" s="2343"/>
      <c r="BE179" s="320"/>
    </row>
    <row r="180" spans="1:57" s="84" customFormat="1" ht="15.75">
      <c r="F180" s="82" t="s">
        <v>408</v>
      </c>
      <c r="I180" s="316"/>
      <c r="J180" s="88"/>
      <c r="K180" s="321" t="str">
        <f>UnosPod!AB3</f>
        <v>2917/2</v>
      </c>
      <c r="L180" s="229"/>
      <c r="M180" s="229"/>
      <c r="N180" s="229"/>
      <c r="O180" s="229"/>
      <c r="P180" s="322"/>
      <c r="Q180" s="322"/>
      <c r="R180" s="322"/>
      <c r="S180" s="322"/>
      <c r="T180" s="316"/>
      <c r="U180" s="316"/>
      <c r="V180" s="316"/>
      <c r="W180" s="316"/>
      <c r="X180" s="316"/>
      <c r="Y180" s="316"/>
      <c r="Z180" s="316"/>
    </row>
    <row r="181" spans="1:57" s="84" customFormat="1" ht="15.75">
      <c r="F181" s="82" t="s">
        <v>199</v>
      </c>
      <c r="I181" s="316"/>
      <c r="J181" s="323"/>
      <c r="K181" s="324" t="str">
        <f>UnosPod!AM3</f>
        <v>033/728-602</v>
      </c>
      <c r="L181" s="325"/>
      <c r="M181" s="325"/>
      <c r="N181" s="325"/>
      <c r="O181" s="325"/>
      <c r="P181" s="316"/>
      <c r="Q181" s="316"/>
      <c r="R181" s="316"/>
      <c r="S181" s="316"/>
      <c r="T181" s="316"/>
      <c r="U181" s="316"/>
      <c r="V181" s="316"/>
      <c r="W181" s="316"/>
      <c r="X181" s="316"/>
      <c r="Y181" s="316"/>
      <c r="Z181" s="316"/>
    </row>
    <row r="182" spans="1:57" s="84" customFormat="1" ht="15.75">
      <c r="A182" s="315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6"/>
      <c r="X182" s="316"/>
      <c r="Y182" s="316"/>
    </row>
    <row r="183" spans="1:57">
      <c r="Q183" s="81"/>
      <c r="R183" s="81"/>
      <c r="S183" s="81"/>
      <c r="T183" s="81"/>
      <c r="U183" s="81"/>
      <c r="V183" s="81"/>
      <c r="W183" s="81"/>
      <c r="X183" s="81"/>
      <c r="Y183" s="81"/>
    </row>
    <row r="184" spans="1:57">
      <c r="Q184" s="81"/>
      <c r="R184" s="81"/>
      <c r="S184" s="81"/>
      <c r="T184" s="81"/>
      <c r="U184" s="81"/>
      <c r="V184" s="81"/>
      <c r="W184" s="81"/>
      <c r="X184" s="81"/>
      <c r="Y184" s="81"/>
    </row>
    <row r="185" spans="1:57">
      <c r="Q185" s="81"/>
      <c r="R185" s="81"/>
      <c r="S185" s="81"/>
      <c r="T185" s="81"/>
      <c r="U185" s="81"/>
      <c r="V185" s="81"/>
      <c r="W185" s="81"/>
      <c r="X185" s="81"/>
      <c r="Y185" s="81"/>
    </row>
    <row r="186" spans="1:57">
      <c r="Q186" s="81"/>
      <c r="R186" s="81"/>
      <c r="S186" s="81"/>
      <c r="T186" s="81"/>
      <c r="U186" s="81"/>
      <c r="V186" s="81"/>
      <c r="W186" s="81"/>
      <c r="X186" s="81"/>
      <c r="Y186" s="81"/>
    </row>
    <row r="187" spans="1:57">
      <c r="Q187" s="81"/>
      <c r="R187" s="81"/>
      <c r="S187" s="81"/>
      <c r="T187" s="81"/>
      <c r="U187" s="81"/>
      <c r="V187" s="81"/>
      <c r="W187" s="81"/>
      <c r="X187" s="81"/>
      <c r="Y187" s="81"/>
    </row>
    <row r="188" spans="1:57"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</row>
    <row r="189" spans="1:57"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</row>
    <row r="190" spans="1:57"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</row>
    <row r="191" spans="1:57"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</row>
    <row r="192" spans="1:57"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</row>
    <row r="193" spans="8:25"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</row>
    <row r="194" spans="8:25"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</row>
    <row r="195" spans="8:25"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</row>
    <row r="196" spans="8:25"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</row>
    <row r="197" spans="8:25"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</row>
    <row r="198" spans="8:25"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</row>
    <row r="199" spans="8:25"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</row>
    <row r="200" spans="8:25"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</row>
    <row r="201" spans="8:25"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</row>
    <row r="202" spans="8:25" ht="12.75" customHeight="1"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</row>
    <row r="203" spans="8:25"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</row>
    <row r="204" spans="8:25"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8:25"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</row>
    <row r="206" spans="8:25"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</row>
    <row r="207" spans="8:25"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</row>
    <row r="208" spans="8:25"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</row>
    <row r="209" spans="8:25"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</row>
    <row r="210" spans="8:25"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</row>
    <row r="211" spans="8:25"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</row>
    <row r="212" spans="8:25"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</row>
    <row r="213" spans="8:25"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</row>
    <row r="214" spans="8:25"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</row>
    <row r="215" spans="8:25"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</row>
    <row r="216" spans="8:25"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</row>
    <row r="217" spans="8:25"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</row>
    <row r="218" spans="8:25"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</row>
    <row r="219" spans="8:25"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</row>
    <row r="220" spans="8:25"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</row>
    <row r="221" spans="8:25"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</row>
    <row r="222" spans="8:25"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</row>
    <row r="223" spans="8:25"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</row>
    <row r="224" spans="8:25"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</row>
    <row r="225" spans="8:25"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</row>
    <row r="226" spans="8:25"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</row>
    <row r="227" spans="8:25"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</row>
    <row r="228" spans="8:25"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</row>
    <row r="229" spans="8:25"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</row>
    <row r="230" spans="8:25"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</row>
    <row r="231" spans="8:25"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</row>
    <row r="232" spans="8:25"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</row>
    <row r="233" spans="8:25"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</row>
    <row r="234" spans="8:25"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</row>
    <row r="235" spans="8:25"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</row>
    <row r="236" spans="8:25"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</row>
    <row r="237" spans="8:25"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</row>
    <row r="238" spans="8:25"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8:25"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</row>
    <row r="240" spans="8:25"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</row>
    <row r="241" spans="8:25"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</row>
    <row r="242" spans="8:25"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</row>
    <row r="243" spans="8:25"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</row>
    <row r="244" spans="8:25"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</row>
    <row r="245" spans="8:25"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</row>
    <row r="246" spans="8:25"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</row>
    <row r="247" spans="8:25"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</row>
    <row r="248" spans="8:25"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</row>
    <row r="249" spans="8:25"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8:25"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</row>
    <row r="251" spans="8:25"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8:25"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</row>
    <row r="253" spans="8:25"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</row>
    <row r="254" spans="8:25"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</row>
    <row r="255" spans="8:25"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</row>
    <row r="256" spans="8:25"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</row>
    <row r="257" spans="8:25"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</row>
    <row r="258" spans="8:25"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</row>
    <row r="259" spans="8:25"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</row>
    <row r="260" spans="8:25"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</row>
    <row r="261" spans="8:25"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</row>
  </sheetData>
  <sheetProtection sheet="1" objects="1" scenarios="1"/>
  <mergeCells count="903">
    <mergeCell ref="A49:E49"/>
    <mergeCell ref="F49:T49"/>
    <mergeCell ref="X49:Z49"/>
    <mergeCell ref="AA49:AC49"/>
    <mergeCell ref="AD49:AJ49"/>
    <mergeCell ref="AK49:AQ49"/>
    <mergeCell ref="AR49:AX49"/>
    <mergeCell ref="AY49:BE49"/>
    <mergeCell ref="A140:E140"/>
    <mergeCell ref="F140:AK140"/>
    <mergeCell ref="AL140:AN140"/>
    <mergeCell ref="AO140:AQ140"/>
    <mergeCell ref="AR140:AX140"/>
    <mergeCell ref="AY140:BE140"/>
    <mergeCell ref="AL137:AN137"/>
    <mergeCell ref="AO137:AQ137"/>
    <mergeCell ref="AR137:AX137"/>
    <mergeCell ref="AY137:BE137"/>
    <mergeCell ref="AY130:BE130"/>
    <mergeCell ref="A131:E131"/>
    <mergeCell ref="AL131:AN131"/>
    <mergeCell ref="AO131:AQ131"/>
    <mergeCell ref="AR131:AX131"/>
    <mergeCell ref="A126:E126"/>
    <mergeCell ref="AS179:BD179"/>
    <mergeCell ref="AS177:BD177"/>
    <mergeCell ref="A151:E151"/>
    <mergeCell ref="AL151:AN151"/>
    <mergeCell ref="AO151:AQ151"/>
    <mergeCell ref="AR151:AX151"/>
    <mergeCell ref="AY151:BE151"/>
    <mergeCell ref="A152:E152"/>
    <mergeCell ref="AL152:AN152"/>
    <mergeCell ref="AO152:AQ152"/>
    <mergeCell ref="AR152:AX152"/>
    <mergeCell ref="AY152:BE152"/>
    <mergeCell ref="AR167:AX167"/>
    <mergeCell ref="AY167:BE167"/>
    <mergeCell ref="A168:E168"/>
    <mergeCell ref="AL168:AN168"/>
    <mergeCell ref="AO168:AQ168"/>
    <mergeCell ref="AR168:AX168"/>
    <mergeCell ref="AY168:BE168"/>
    <mergeCell ref="A165:E165"/>
    <mergeCell ref="AL165:AN165"/>
    <mergeCell ref="AO165:AQ165"/>
    <mergeCell ref="AR165:AX165"/>
    <mergeCell ref="AY165:BE165"/>
    <mergeCell ref="AL149:AN149"/>
    <mergeCell ref="A171:E171"/>
    <mergeCell ref="AL171:AN171"/>
    <mergeCell ref="AO171:AQ171"/>
    <mergeCell ref="AR171:AX171"/>
    <mergeCell ref="AY171:BE171"/>
    <mergeCell ref="A172:E172"/>
    <mergeCell ref="AL172:AN172"/>
    <mergeCell ref="AO172:AQ172"/>
    <mergeCell ref="AR172:AX172"/>
    <mergeCell ref="AY172:BE172"/>
    <mergeCell ref="A169:E169"/>
    <mergeCell ref="AL169:AN169"/>
    <mergeCell ref="AO169:AQ169"/>
    <mergeCell ref="AR169:AX169"/>
    <mergeCell ref="AY169:BE169"/>
    <mergeCell ref="A170:E170"/>
    <mergeCell ref="AL170:AN170"/>
    <mergeCell ref="AO170:AQ170"/>
    <mergeCell ref="AR170:AX170"/>
    <mergeCell ref="AY170:BE170"/>
    <mergeCell ref="A167:E167"/>
    <mergeCell ref="AL167:AN167"/>
    <mergeCell ref="AO167:AQ167"/>
    <mergeCell ref="A166:E166"/>
    <mergeCell ref="AL166:AN166"/>
    <mergeCell ref="AO166:AQ166"/>
    <mergeCell ref="AR166:AX166"/>
    <mergeCell ref="AY166:BE166"/>
    <mergeCell ref="A163:E163"/>
    <mergeCell ref="AL163:AN163"/>
    <mergeCell ref="AO163:AQ163"/>
    <mergeCell ref="AR163:AX163"/>
    <mergeCell ref="AY163:BE163"/>
    <mergeCell ref="A164:E164"/>
    <mergeCell ref="AL164:AN164"/>
    <mergeCell ref="AO164:AQ164"/>
    <mergeCell ref="AR164:AX164"/>
    <mergeCell ref="AY164:BE164"/>
    <mergeCell ref="A161:E161"/>
    <mergeCell ref="AL161:AN161"/>
    <mergeCell ref="AO161:AQ161"/>
    <mergeCell ref="AR161:AX161"/>
    <mergeCell ref="AY161:BE161"/>
    <mergeCell ref="A162:E162"/>
    <mergeCell ref="AL162:AN162"/>
    <mergeCell ref="AO162:AQ162"/>
    <mergeCell ref="AR162:AX162"/>
    <mergeCell ref="AY162:BE162"/>
    <mergeCell ref="A159:E159"/>
    <mergeCell ref="AL159:AN159"/>
    <mergeCell ref="AO159:AQ159"/>
    <mergeCell ref="AR159:AX159"/>
    <mergeCell ref="AY159:BE159"/>
    <mergeCell ref="A160:E160"/>
    <mergeCell ref="AL160:AN160"/>
    <mergeCell ref="AO160:AQ160"/>
    <mergeCell ref="AR160:AX160"/>
    <mergeCell ref="AY160:BE160"/>
    <mergeCell ref="A157:E157"/>
    <mergeCell ref="AL157:AN157"/>
    <mergeCell ref="AO157:AQ157"/>
    <mergeCell ref="AR157:AX157"/>
    <mergeCell ref="AY157:BE157"/>
    <mergeCell ref="A158:E158"/>
    <mergeCell ref="AL158:AN158"/>
    <mergeCell ref="AO158:AQ158"/>
    <mergeCell ref="AR158:AX158"/>
    <mergeCell ref="AY158:BE158"/>
    <mergeCell ref="A155:E155"/>
    <mergeCell ref="AL155:AN155"/>
    <mergeCell ref="AO155:AQ155"/>
    <mergeCell ref="AR155:AX155"/>
    <mergeCell ref="AY155:BE155"/>
    <mergeCell ref="A156:E156"/>
    <mergeCell ref="AL156:AN156"/>
    <mergeCell ref="AO156:AQ156"/>
    <mergeCell ref="AR156:AX156"/>
    <mergeCell ref="AY156:BE156"/>
    <mergeCell ref="A153:E153"/>
    <mergeCell ref="AL153:AN153"/>
    <mergeCell ref="AO153:AQ153"/>
    <mergeCell ref="AR153:AX153"/>
    <mergeCell ref="AY153:BE153"/>
    <mergeCell ref="A154:E154"/>
    <mergeCell ref="AL154:AN154"/>
    <mergeCell ref="AO154:AQ154"/>
    <mergeCell ref="AR154:AX154"/>
    <mergeCell ref="AY154:BE154"/>
    <mergeCell ref="A146:E146"/>
    <mergeCell ref="AL146:AN146"/>
    <mergeCell ref="AO146:AQ146"/>
    <mergeCell ref="AR146:AX146"/>
    <mergeCell ref="AY146:BE146"/>
    <mergeCell ref="AO149:AQ149"/>
    <mergeCell ref="AR149:AX149"/>
    <mergeCell ref="AY149:BE149"/>
    <mergeCell ref="A150:E150"/>
    <mergeCell ref="AL150:AN150"/>
    <mergeCell ref="AO150:AQ150"/>
    <mergeCell ref="AR150:AX150"/>
    <mergeCell ref="AY150:BE150"/>
    <mergeCell ref="A147:E147"/>
    <mergeCell ref="AL147:AN147"/>
    <mergeCell ref="AO147:AQ147"/>
    <mergeCell ref="AR147:AX147"/>
    <mergeCell ref="AY147:BE147"/>
    <mergeCell ref="A148:E148"/>
    <mergeCell ref="AL148:AN148"/>
    <mergeCell ref="AO148:AQ148"/>
    <mergeCell ref="AR148:AX148"/>
    <mergeCell ref="AY148:BE148"/>
    <mergeCell ref="A149:E149"/>
    <mergeCell ref="A144:E144"/>
    <mergeCell ref="AL144:AN144"/>
    <mergeCell ref="AO144:AQ144"/>
    <mergeCell ref="AR144:AX144"/>
    <mergeCell ref="AY144:BE144"/>
    <mergeCell ref="A145:E145"/>
    <mergeCell ref="AL145:AN145"/>
    <mergeCell ref="AO145:AQ145"/>
    <mergeCell ref="AR145:AX145"/>
    <mergeCell ref="AY145:BE145"/>
    <mergeCell ref="A142:E142"/>
    <mergeCell ref="AL142:AN142"/>
    <mergeCell ref="AO142:AQ142"/>
    <mergeCell ref="AR142:AX142"/>
    <mergeCell ref="AY142:BE142"/>
    <mergeCell ref="A143:E143"/>
    <mergeCell ref="AL143:AN143"/>
    <mergeCell ref="AO143:AQ143"/>
    <mergeCell ref="AR143:AX143"/>
    <mergeCell ref="AY143:BE143"/>
    <mergeCell ref="A141:E141"/>
    <mergeCell ref="AL141:AN141"/>
    <mergeCell ref="AO141:AQ141"/>
    <mergeCell ref="AR141:AX141"/>
    <mergeCell ref="AY141:BE141"/>
    <mergeCell ref="A128:E128"/>
    <mergeCell ref="AL128:AN128"/>
    <mergeCell ref="AO128:AQ128"/>
    <mergeCell ref="AR128:AX128"/>
    <mergeCell ref="AY128:BE128"/>
    <mergeCell ref="A133:E133"/>
    <mergeCell ref="AL133:AN133"/>
    <mergeCell ref="AO133:AQ133"/>
    <mergeCell ref="AR133:AX133"/>
    <mergeCell ref="AY133:BE133"/>
    <mergeCell ref="A129:E129"/>
    <mergeCell ref="AL129:AN129"/>
    <mergeCell ref="AO129:AQ129"/>
    <mergeCell ref="AR129:AX129"/>
    <mergeCell ref="AY129:BE129"/>
    <mergeCell ref="A130:E130"/>
    <mergeCell ref="AL130:AN130"/>
    <mergeCell ref="AO130:AQ130"/>
    <mergeCell ref="AR130:AX130"/>
    <mergeCell ref="AL126:AN126"/>
    <mergeCell ref="AO126:AQ126"/>
    <mergeCell ref="AR126:AX126"/>
    <mergeCell ref="AY126:BE126"/>
    <mergeCell ref="A127:E127"/>
    <mergeCell ref="AL127:AN127"/>
    <mergeCell ref="AO127:AQ127"/>
    <mergeCell ref="AR127:AX127"/>
    <mergeCell ref="AY127:BE127"/>
    <mergeCell ref="A124:E124"/>
    <mergeCell ref="AL124:AN124"/>
    <mergeCell ref="AO124:AQ124"/>
    <mergeCell ref="AR124:AX124"/>
    <mergeCell ref="AY124:BE124"/>
    <mergeCell ref="A125:E125"/>
    <mergeCell ref="AL125:AN125"/>
    <mergeCell ref="AO125:AQ125"/>
    <mergeCell ref="AR125:AX125"/>
    <mergeCell ref="AY125:BE125"/>
    <mergeCell ref="A122:E122"/>
    <mergeCell ref="AL122:AN122"/>
    <mergeCell ref="AO122:AQ122"/>
    <mergeCell ref="AR122:AX122"/>
    <mergeCell ref="AY122:BE122"/>
    <mergeCell ref="A123:E123"/>
    <mergeCell ref="AL123:AN123"/>
    <mergeCell ref="AO123:AQ123"/>
    <mergeCell ref="AR123:AX123"/>
    <mergeCell ref="AY123:BE123"/>
    <mergeCell ref="A120:E120"/>
    <mergeCell ref="AL120:AN120"/>
    <mergeCell ref="AO120:AQ120"/>
    <mergeCell ref="AR120:AX120"/>
    <mergeCell ref="AY120:BE120"/>
    <mergeCell ref="A121:E121"/>
    <mergeCell ref="AL121:AN121"/>
    <mergeCell ref="AO121:AQ121"/>
    <mergeCell ref="AR121:AX121"/>
    <mergeCell ref="AY121:BE121"/>
    <mergeCell ref="A118:E118"/>
    <mergeCell ref="AL118:AN118"/>
    <mergeCell ref="AO118:AQ118"/>
    <mergeCell ref="AR118:AX118"/>
    <mergeCell ref="AY118:BE118"/>
    <mergeCell ref="A119:E119"/>
    <mergeCell ref="AL119:AN119"/>
    <mergeCell ref="AO119:AQ119"/>
    <mergeCell ref="AR119:AX119"/>
    <mergeCell ref="AY119:BE119"/>
    <mergeCell ref="A116:E116"/>
    <mergeCell ref="AL116:AN116"/>
    <mergeCell ref="AO116:AQ116"/>
    <mergeCell ref="AR116:AX116"/>
    <mergeCell ref="AY116:BE116"/>
    <mergeCell ref="A117:E117"/>
    <mergeCell ref="AL117:AN117"/>
    <mergeCell ref="AO117:AQ117"/>
    <mergeCell ref="AR117:AX117"/>
    <mergeCell ref="AY117:BE117"/>
    <mergeCell ref="A114:E114"/>
    <mergeCell ref="AL114:AN114"/>
    <mergeCell ref="AO114:AQ114"/>
    <mergeCell ref="AR114:AX114"/>
    <mergeCell ref="AY114:BE114"/>
    <mergeCell ref="A115:E115"/>
    <mergeCell ref="AL115:AN115"/>
    <mergeCell ref="AO115:AQ115"/>
    <mergeCell ref="AR115:AX115"/>
    <mergeCell ref="AY115:BE115"/>
    <mergeCell ref="AA91:AC91"/>
    <mergeCell ref="AD91:AJ91"/>
    <mergeCell ref="AK91:AQ91"/>
    <mergeCell ref="AR91:AX91"/>
    <mergeCell ref="AY91:BE91"/>
    <mergeCell ref="A87:E87"/>
    <mergeCell ref="X87:Z87"/>
    <mergeCell ref="AA87:AC87"/>
    <mergeCell ref="AD87:AJ87"/>
    <mergeCell ref="AK87:AQ87"/>
    <mergeCell ref="AR87:AX87"/>
    <mergeCell ref="AA90:AC90"/>
    <mergeCell ref="AD90:AJ90"/>
    <mergeCell ref="AK90:AQ90"/>
    <mergeCell ref="AR90:AX90"/>
    <mergeCell ref="AY90:BE90"/>
    <mergeCell ref="X90:Z90"/>
    <mergeCell ref="A89:E89"/>
    <mergeCell ref="X89:Z89"/>
    <mergeCell ref="AA89:AC89"/>
    <mergeCell ref="AD89:AJ89"/>
    <mergeCell ref="AK89:AQ89"/>
    <mergeCell ref="A84:E84"/>
    <mergeCell ref="X84:Z84"/>
    <mergeCell ref="AA84:AC84"/>
    <mergeCell ref="AD84:AJ84"/>
    <mergeCell ref="AK84:AQ84"/>
    <mergeCell ref="AR84:AX84"/>
    <mergeCell ref="AY84:BE84"/>
    <mergeCell ref="A88:E88"/>
    <mergeCell ref="X88:Z88"/>
    <mergeCell ref="AA88:AC88"/>
    <mergeCell ref="AD88:AJ88"/>
    <mergeCell ref="AK88:AQ88"/>
    <mergeCell ref="AY87:BE87"/>
    <mergeCell ref="AR88:AX88"/>
    <mergeCell ref="AY88:BE88"/>
    <mergeCell ref="AY85:BE85"/>
    <mergeCell ref="A86:E86"/>
    <mergeCell ref="X86:Z86"/>
    <mergeCell ref="AA86:AC86"/>
    <mergeCell ref="AD86:AJ86"/>
    <mergeCell ref="AK86:AQ86"/>
    <mergeCell ref="AR86:AX86"/>
    <mergeCell ref="AY86:BE86"/>
    <mergeCell ref="A85:E85"/>
    <mergeCell ref="A82:E82"/>
    <mergeCell ref="X82:Z82"/>
    <mergeCell ref="AA82:AC82"/>
    <mergeCell ref="AD82:AJ82"/>
    <mergeCell ref="AK82:AQ82"/>
    <mergeCell ref="AR82:AX82"/>
    <mergeCell ref="AY82:BE82"/>
    <mergeCell ref="A83:E83"/>
    <mergeCell ref="X83:Z83"/>
    <mergeCell ref="AA83:AC83"/>
    <mergeCell ref="AD83:AJ83"/>
    <mergeCell ref="AK83:AQ83"/>
    <mergeCell ref="AR83:AX83"/>
    <mergeCell ref="AY83:BE83"/>
    <mergeCell ref="A80:E80"/>
    <mergeCell ref="X80:Z80"/>
    <mergeCell ref="AA80:AC80"/>
    <mergeCell ref="AD80:AJ80"/>
    <mergeCell ref="AK80:AQ80"/>
    <mergeCell ref="AR80:AX80"/>
    <mergeCell ref="AY80:BE80"/>
    <mergeCell ref="A81:E81"/>
    <mergeCell ref="X81:Z81"/>
    <mergeCell ref="AA81:AC81"/>
    <mergeCell ref="AD81:AJ81"/>
    <mergeCell ref="AK81:AQ81"/>
    <mergeCell ref="AR81:AX81"/>
    <mergeCell ref="AY81:BE81"/>
    <mergeCell ref="A78:E78"/>
    <mergeCell ref="X78:Z78"/>
    <mergeCell ref="AA78:AC78"/>
    <mergeCell ref="AD78:AJ78"/>
    <mergeCell ref="AK78:AQ78"/>
    <mergeCell ref="AR78:AX78"/>
    <mergeCell ref="AY78:BE78"/>
    <mergeCell ref="A79:E79"/>
    <mergeCell ref="X79:Z79"/>
    <mergeCell ref="AA79:AC79"/>
    <mergeCell ref="AD79:AJ79"/>
    <mergeCell ref="AK79:AQ79"/>
    <mergeCell ref="AR79:AX79"/>
    <mergeCell ref="AY79:BE79"/>
    <mergeCell ref="A76:E76"/>
    <mergeCell ref="X76:Z76"/>
    <mergeCell ref="AA76:AC76"/>
    <mergeCell ref="AD76:AJ76"/>
    <mergeCell ref="AK76:AQ76"/>
    <mergeCell ref="AR76:AX76"/>
    <mergeCell ref="AY76:BE76"/>
    <mergeCell ref="A77:E77"/>
    <mergeCell ref="X77:Z77"/>
    <mergeCell ref="AA77:AC77"/>
    <mergeCell ref="AD77:AJ77"/>
    <mergeCell ref="AK77:AQ77"/>
    <mergeCell ref="AR77:AX77"/>
    <mergeCell ref="AY77:BE77"/>
    <mergeCell ref="A18:E18"/>
    <mergeCell ref="X18:Z18"/>
    <mergeCell ref="AA18:AC19"/>
    <mergeCell ref="AD18:AX18"/>
    <mergeCell ref="AY18:BE18"/>
    <mergeCell ref="AY19:BE19"/>
    <mergeCell ref="A20:E20"/>
    <mergeCell ref="X20:Z20"/>
    <mergeCell ref="A16:BE16"/>
    <mergeCell ref="AE1:AQ1"/>
    <mergeCell ref="AE2:AQ2"/>
    <mergeCell ref="AA20:AC20"/>
    <mergeCell ref="AD20:AJ20"/>
    <mergeCell ref="AK20:AQ20"/>
    <mergeCell ref="AR20:AX20"/>
    <mergeCell ref="AY20:BE20"/>
    <mergeCell ref="A19:E19"/>
    <mergeCell ref="F19:T19"/>
    <mergeCell ref="X19:Z19"/>
    <mergeCell ref="AD19:AJ19"/>
    <mergeCell ref="AK19:AQ19"/>
    <mergeCell ref="AR19:AX19"/>
    <mergeCell ref="BA1:BE1"/>
    <mergeCell ref="AU4:BE4"/>
    <mergeCell ref="AU6:BE6"/>
    <mergeCell ref="AX8:BE8"/>
    <mergeCell ref="AX10:BE10"/>
    <mergeCell ref="A12:P12"/>
    <mergeCell ref="V12:AK12"/>
    <mergeCell ref="AP12:BE12"/>
    <mergeCell ref="A13:P13"/>
    <mergeCell ref="V13:AK13"/>
    <mergeCell ref="AP13:BE13"/>
    <mergeCell ref="AY22:BE22"/>
    <mergeCell ref="A21:E21"/>
    <mergeCell ref="F21:T21"/>
    <mergeCell ref="X21:Z21"/>
    <mergeCell ref="AA21:AC21"/>
    <mergeCell ref="AD21:AJ21"/>
    <mergeCell ref="AK21:AQ21"/>
    <mergeCell ref="A23:E23"/>
    <mergeCell ref="X23:Z24"/>
    <mergeCell ref="AA23:AC24"/>
    <mergeCell ref="AD23:AJ24"/>
    <mergeCell ref="AK23:AQ24"/>
    <mergeCell ref="AR23:AX24"/>
    <mergeCell ref="AY23:BE24"/>
    <mergeCell ref="A24:E24"/>
    <mergeCell ref="AR21:AX21"/>
    <mergeCell ref="AY21:BE21"/>
    <mergeCell ref="A22:E22"/>
    <mergeCell ref="X22:Z22"/>
    <mergeCell ref="AA22:AC22"/>
    <mergeCell ref="AD22:AJ22"/>
    <mergeCell ref="AK22:AQ22"/>
    <mergeCell ref="AR22:AX22"/>
    <mergeCell ref="AY25:BE25"/>
    <mergeCell ref="A25:E25"/>
    <mergeCell ref="X25:Z25"/>
    <mergeCell ref="AA25:AC25"/>
    <mergeCell ref="AD25:AJ25"/>
    <mergeCell ref="AK25:AQ25"/>
    <mergeCell ref="AR25:AX25"/>
    <mergeCell ref="AY27:BE27"/>
    <mergeCell ref="A26:E26"/>
    <mergeCell ref="X26:Z26"/>
    <mergeCell ref="AA26:AC26"/>
    <mergeCell ref="AD26:AJ26"/>
    <mergeCell ref="AK26:AQ26"/>
    <mergeCell ref="AR26:AX26"/>
    <mergeCell ref="AY26:BE26"/>
    <mergeCell ref="A27:E27"/>
    <mergeCell ref="X27:Z27"/>
    <mergeCell ref="AA27:AC27"/>
    <mergeCell ref="AD27:AJ27"/>
    <mergeCell ref="AK27:AQ27"/>
    <mergeCell ref="AR27:AX27"/>
    <mergeCell ref="AY29:BE29"/>
    <mergeCell ref="A29:E29"/>
    <mergeCell ref="X29:Z29"/>
    <mergeCell ref="AA29:AC29"/>
    <mergeCell ref="AD29:AJ29"/>
    <mergeCell ref="AK29:AQ29"/>
    <mergeCell ref="AR29:AX29"/>
    <mergeCell ref="A28:E28"/>
    <mergeCell ref="X28:Z28"/>
    <mergeCell ref="AA28:AC28"/>
    <mergeCell ref="AD28:AJ28"/>
    <mergeCell ref="AK28:AQ28"/>
    <mergeCell ref="AR28:AX28"/>
    <mergeCell ref="AY28:BE28"/>
    <mergeCell ref="AY30:BE30"/>
    <mergeCell ref="A31:E31"/>
    <mergeCell ref="X31:Z31"/>
    <mergeCell ref="AA31:AC31"/>
    <mergeCell ref="AD31:AJ31"/>
    <mergeCell ref="AK31:AQ31"/>
    <mergeCell ref="AR31:AX31"/>
    <mergeCell ref="AY31:BE31"/>
    <mergeCell ref="A30:E30"/>
    <mergeCell ref="X30:Z30"/>
    <mergeCell ref="AA30:AC30"/>
    <mergeCell ref="AD30:AJ30"/>
    <mergeCell ref="AK30:AQ30"/>
    <mergeCell ref="AR30:AX30"/>
    <mergeCell ref="AR34:AX34"/>
    <mergeCell ref="AY34:BE34"/>
    <mergeCell ref="A34:E34"/>
    <mergeCell ref="X34:Z34"/>
    <mergeCell ref="AA34:AC34"/>
    <mergeCell ref="AD34:AJ34"/>
    <mergeCell ref="AK34:AQ34"/>
    <mergeCell ref="AY35:BE35"/>
    <mergeCell ref="AY32:BE32"/>
    <mergeCell ref="A33:E33"/>
    <mergeCell ref="X33:Z33"/>
    <mergeCell ref="AA33:AC33"/>
    <mergeCell ref="AD33:AJ33"/>
    <mergeCell ref="AK33:AQ33"/>
    <mergeCell ref="AR33:AX33"/>
    <mergeCell ref="AY33:BE33"/>
    <mergeCell ref="A32:E32"/>
    <mergeCell ref="X32:Z32"/>
    <mergeCell ref="AA32:AC32"/>
    <mergeCell ref="AD32:AJ32"/>
    <mergeCell ref="AK32:AQ32"/>
    <mergeCell ref="AR32:AX32"/>
    <mergeCell ref="A36:E36"/>
    <mergeCell ref="X36:Z36"/>
    <mergeCell ref="AA36:AC36"/>
    <mergeCell ref="AD36:AJ36"/>
    <mergeCell ref="AK36:AQ36"/>
    <mergeCell ref="AR36:AX36"/>
    <mergeCell ref="AY36:BE36"/>
    <mergeCell ref="A35:E35"/>
    <mergeCell ref="X35:Z35"/>
    <mergeCell ref="AA35:AC35"/>
    <mergeCell ref="AD35:AJ35"/>
    <mergeCell ref="AK35:AQ35"/>
    <mergeCell ref="AR35:AX35"/>
    <mergeCell ref="A38:E38"/>
    <mergeCell ref="X38:Z38"/>
    <mergeCell ref="AA38:AC38"/>
    <mergeCell ref="AD38:AJ38"/>
    <mergeCell ref="AK38:AQ38"/>
    <mergeCell ref="AR38:AX38"/>
    <mergeCell ref="AY38:BE38"/>
    <mergeCell ref="A37:E37"/>
    <mergeCell ref="X37:Z37"/>
    <mergeCell ref="AA37:AC37"/>
    <mergeCell ref="AD37:AJ37"/>
    <mergeCell ref="AK37:AQ37"/>
    <mergeCell ref="AR37:AX37"/>
    <mergeCell ref="AY37:BE37"/>
    <mergeCell ref="A39:E39"/>
    <mergeCell ref="X39:Z39"/>
    <mergeCell ref="AA39:AC39"/>
    <mergeCell ref="AD39:AJ39"/>
    <mergeCell ref="AK39:AQ39"/>
    <mergeCell ref="AR39:AX39"/>
    <mergeCell ref="AY39:BE39"/>
    <mergeCell ref="A41:E41"/>
    <mergeCell ref="X41:Z41"/>
    <mergeCell ref="AA41:AC41"/>
    <mergeCell ref="AD41:AJ41"/>
    <mergeCell ref="AK41:AQ41"/>
    <mergeCell ref="AR41:AX41"/>
    <mergeCell ref="AY40:BE40"/>
    <mergeCell ref="A42:E42"/>
    <mergeCell ref="X42:Z42"/>
    <mergeCell ref="AA42:AC42"/>
    <mergeCell ref="AD42:AJ42"/>
    <mergeCell ref="AK42:AQ42"/>
    <mergeCell ref="AR42:AX42"/>
    <mergeCell ref="AY42:BE42"/>
    <mergeCell ref="A40:E40"/>
    <mergeCell ref="X40:Z40"/>
    <mergeCell ref="AA40:AC40"/>
    <mergeCell ref="AD40:AJ40"/>
    <mergeCell ref="AK40:AQ40"/>
    <mergeCell ref="AR40:AX40"/>
    <mergeCell ref="AY41:BE41"/>
    <mergeCell ref="AY43:BE43"/>
    <mergeCell ref="A44:E44"/>
    <mergeCell ref="X44:Z44"/>
    <mergeCell ref="AA44:AC44"/>
    <mergeCell ref="AD44:AJ44"/>
    <mergeCell ref="AK44:AQ44"/>
    <mergeCell ref="AR44:AX44"/>
    <mergeCell ref="AY44:BE44"/>
    <mergeCell ref="A43:E43"/>
    <mergeCell ref="X43:Z43"/>
    <mergeCell ref="AA43:AC43"/>
    <mergeCell ref="AD43:AJ43"/>
    <mergeCell ref="AK43:AQ43"/>
    <mergeCell ref="AR43:AX43"/>
    <mergeCell ref="AY45:BE45"/>
    <mergeCell ref="A46:E46"/>
    <mergeCell ref="X46:Z46"/>
    <mergeCell ref="AA46:AC46"/>
    <mergeCell ref="AD46:AJ46"/>
    <mergeCell ref="AK46:AQ46"/>
    <mergeCell ref="AR46:AX46"/>
    <mergeCell ref="AY46:BE46"/>
    <mergeCell ref="A45:E45"/>
    <mergeCell ref="X45:Z45"/>
    <mergeCell ref="AA45:AC45"/>
    <mergeCell ref="AD45:AJ45"/>
    <mergeCell ref="AK45:AQ45"/>
    <mergeCell ref="AR45:AX45"/>
    <mergeCell ref="AY50:BE50"/>
    <mergeCell ref="A53:E53"/>
    <mergeCell ref="X53:Z53"/>
    <mergeCell ref="AA53:AC53"/>
    <mergeCell ref="AD53:AJ53"/>
    <mergeCell ref="AK53:AQ53"/>
    <mergeCell ref="AR53:AX53"/>
    <mergeCell ref="AY53:BE53"/>
    <mergeCell ref="A50:E50"/>
    <mergeCell ref="X50:Z50"/>
    <mergeCell ref="AA50:AC50"/>
    <mergeCell ref="AD50:AJ50"/>
    <mergeCell ref="AK50:AQ50"/>
    <mergeCell ref="AR50:AX50"/>
    <mergeCell ref="A52:E52"/>
    <mergeCell ref="X52:Z52"/>
    <mergeCell ref="AA52:AC52"/>
    <mergeCell ref="AD52:AJ52"/>
    <mergeCell ref="AK52:AQ52"/>
    <mergeCell ref="AR52:AX52"/>
    <mergeCell ref="AY52:BE52"/>
    <mergeCell ref="AY51:BE51"/>
    <mergeCell ref="A55:E55"/>
    <mergeCell ref="X55:Z55"/>
    <mergeCell ref="AA55:AC55"/>
    <mergeCell ref="AD55:AJ55"/>
    <mergeCell ref="AK55:AQ55"/>
    <mergeCell ref="AR55:AX55"/>
    <mergeCell ref="AY55:BE55"/>
    <mergeCell ref="A51:E51"/>
    <mergeCell ref="X51:Z51"/>
    <mergeCell ref="AA51:AC51"/>
    <mergeCell ref="AD51:AJ51"/>
    <mergeCell ref="AK51:AQ51"/>
    <mergeCell ref="AR51:AX51"/>
    <mergeCell ref="A54:E54"/>
    <mergeCell ref="X54:Z54"/>
    <mergeCell ref="AA54:AC54"/>
    <mergeCell ref="AD54:AJ54"/>
    <mergeCell ref="AK54:AQ54"/>
    <mergeCell ref="AR54:AX54"/>
    <mergeCell ref="AY54:BE54"/>
    <mergeCell ref="AY56:BE56"/>
    <mergeCell ref="A57:E57"/>
    <mergeCell ref="X57:Z57"/>
    <mergeCell ref="AA57:AC57"/>
    <mergeCell ref="AD57:AJ57"/>
    <mergeCell ref="AK57:AQ57"/>
    <mergeCell ref="AR57:AX57"/>
    <mergeCell ref="AY57:BE57"/>
    <mergeCell ref="A56:E56"/>
    <mergeCell ref="X56:Z56"/>
    <mergeCell ref="AA56:AC56"/>
    <mergeCell ref="AD56:AJ56"/>
    <mergeCell ref="AK56:AQ56"/>
    <mergeCell ref="AR56:AX56"/>
    <mergeCell ref="AY58:BE58"/>
    <mergeCell ref="A58:E58"/>
    <mergeCell ref="X58:Z58"/>
    <mergeCell ref="AA58:AC58"/>
    <mergeCell ref="AD58:AJ58"/>
    <mergeCell ref="AK58:AQ58"/>
    <mergeCell ref="AR58:AX58"/>
    <mergeCell ref="A59:E59"/>
    <mergeCell ref="X59:Z59"/>
    <mergeCell ref="AA59:AC59"/>
    <mergeCell ref="AD59:AJ59"/>
    <mergeCell ref="AK59:AQ59"/>
    <mergeCell ref="AR59:AX59"/>
    <mergeCell ref="AY59:BE59"/>
    <mergeCell ref="AY60:BE60"/>
    <mergeCell ref="A60:E60"/>
    <mergeCell ref="X60:Z60"/>
    <mergeCell ref="AA60:AC60"/>
    <mergeCell ref="AD60:AJ60"/>
    <mergeCell ref="AK60:AQ60"/>
    <mergeCell ref="AR60:AX60"/>
    <mergeCell ref="AY61:BE61"/>
    <mergeCell ref="A62:E62"/>
    <mergeCell ref="X62:Z62"/>
    <mergeCell ref="AA62:AC62"/>
    <mergeCell ref="AD62:AJ62"/>
    <mergeCell ref="AK62:AQ62"/>
    <mergeCell ref="AR62:AX62"/>
    <mergeCell ref="AY62:BE62"/>
    <mergeCell ref="A61:E61"/>
    <mergeCell ref="X61:Z61"/>
    <mergeCell ref="AA61:AC61"/>
    <mergeCell ref="AD61:AJ61"/>
    <mergeCell ref="AK61:AQ61"/>
    <mergeCell ref="AR61:AX61"/>
    <mergeCell ref="AY63:BE63"/>
    <mergeCell ref="A64:E64"/>
    <mergeCell ref="X64:Z64"/>
    <mergeCell ref="AA64:AC64"/>
    <mergeCell ref="AD64:AJ64"/>
    <mergeCell ref="AK64:AQ64"/>
    <mergeCell ref="AR64:AX64"/>
    <mergeCell ref="AY64:BE64"/>
    <mergeCell ref="A63:E63"/>
    <mergeCell ref="X63:Z63"/>
    <mergeCell ref="AA63:AC63"/>
    <mergeCell ref="AD63:AJ63"/>
    <mergeCell ref="AK63:AQ63"/>
    <mergeCell ref="AR63:AX63"/>
    <mergeCell ref="AY68:BE68"/>
    <mergeCell ref="A68:E68"/>
    <mergeCell ref="X68:Z68"/>
    <mergeCell ref="AA68:AC68"/>
    <mergeCell ref="AD68:AJ68"/>
    <mergeCell ref="AK68:AQ68"/>
    <mergeCell ref="AR68:AX68"/>
    <mergeCell ref="X70:Z70"/>
    <mergeCell ref="A67:E67"/>
    <mergeCell ref="X67:Z67"/>
    <mergeCell ref="AA67:AC67"/>
    <mergeCell ref="AD67:AJ67"/>
    <mergeCell ref="AK67:AQ67"/>
    <mergeCell ref="AR67:AX67"/>
    <mergeCell ref="AY67:BE67"/>
    <mergeCell ref="X69:Z69"/>
    <mergeCell ref="A69:E70"/>
    <mergeCell ref="AA69:AC70"/>
    <mergeCell ref="AD69:AJ70"/>
    <mergeCell ref="AK69:AQ70"/>
    <mergeCell ref="AR69:AX70"/>
    <mergeCell ref="AY69:BE70"/>
    <mergeCell ref="AY65:BE65"/>
    <mergeCell ref="A66:E66"/>
    <mergeCell ref="X66:Z66"/>
    <mergeCell ref="AA66:AC66"/>
    <mergeCell ref="AD66:AJ66"/>
    <mergeCell ref="AK66:AQ66"/>
    <mergeCell ref="AR66:AX66"/>
    <mergeCell ref="AY66:BE66"/>
    <mergeCell ref="A65:E65"/>
    <mergeCell ref="X65:Z65"/>
    <mergeCell ref="AA65:AC65"/>
    <mergeCell ref="AD65:AJ65"/>
    <mergeCell ref="AK65:AQ65"/>
    <mergeCell ref="AR65:AX65"/>
    <mergeCell ref="AR73:AX73"/>
    <mergeCell ref="AY73:BE73"/>
    <mergeCell ref="A75:E75"/>
    <mergeCell ref="X75:Z75"/>
    <mergeCell ref="AA75:AC75"/>
    <mergeCell ref="AD75:AJ75"/>
    <mergeCell ref="AK75:AQ75"/>
    <mergeCell ref="A73:E73"/>
    <mergeCell ref="AR75:AX75"/>
    <mergeCell ref="X73:Z73"/>
    <mergeCell ref="AA73:AC73"/>
    <mergeCell ref="AD73:AJ73"/>
    <mergeCell ref="AK73:AQ73"/>
    <mergeCell ref="AY75:BE75"/>
    <mergeCell ref="A74:E74"/>
    <mergeCell ref="X74:Z74"/>
    <mergeCell ref="AA74:AC74"/>
    <mergeCell ref="AD74:AJ74"/>
    <mergeCell ref="AK74:AQ74"/>
    <mergeCell ref="AR74:AX74"/>
    <mergeCell ref="AY74:BE74"/>
    <mergeCell ref="X85:Z85"/>
    <mergeCell ref="AA85:AC85"/>
    <mergeCell ref="AD85:AJ85"/>
    <mergeCell ref="AK85:AQ85"/>
    <mergeCell ref="AR85:AX85"/>
    <mergeCell ref="AY92:BE92"/>
    <mergeCell ref="A93:E93"/>
    <mergeCell ref="X93:Z93"/>
    <mergeCell ref="AA93:AC93"/>
    <mergeCell ref="AD93:AJ93"/>
    <mergeCell ref="AK93:AQ93"/>
    <mergeCell ref="AR93:AX93"/>
    <mergeCell ref="AY93:BE93"/>
    <mergeCell ref="A92:E92"/>
    <mergeCell ref="X92:Z92"/>
    <mergeCell ref="AA92:AC92"/>
    <mergeCell ref="AD92:AJ92"/>
    <mergeCell ref="AK92:AQ92"/>
    <mergeCell ref="AR92:AX92"/>
    <mergeCell ref="AR89:AX89"/>
    <mergeCell ref="AY89:BE89"/>
    <mergeCell ref="A90:E90"/>
    <mergeCell ref="A91:E91"/>
    <mergeCell ref="X91:Z91"/>
    <mergeCell ref="A71:E71"/>
    <mergeCell ref="X71:Z71"/>
    <mergeCell ref="AA71:AC71"/>
    <mergeCell ref="AD71:AJ71"/>
    <mergeCell ref="AK71:AQ71"/>
    <mergeCell ref="AR71:AX71"/>
    <mergeCell ref="AY71:BE71"/>
    <mergeCell ref="AA72:AC72"/>
    <mergeCell ref="AD72:AJ72"/>
    <mergeCell ref="AK72:AQ72"/>
    <mergeCell ref="AR72:AX72"/>
    <mergeCell ref="AY72:BE72"/>
    <mergeCell ref="A72:E72"/>
    <mergeCell ref="X72:Z72"/>
    <mergeCell ref="AL97:AN97"/>
    <mergeCell ref="AO97:AQ98"/>
    <mergeCell ref="AR97:AX97"/>
    <mergeCell ref="AY97:BE97"/>
    <mergeCell ref="A98:E98"/>
    <mergeCell ref="F98:AK98"/>
    <mergeCell ref="AL98:AN98"/>
    <mergeCell ref="AR98:AX98"/>
    <mergeCell ref="AY98:BE98"/>
    <mergeCell ref="AY94:BE94"/>
    <mergeCell ref="A94:E94"/>
    <mergeCell ref="X94:Z94"/>
    <mergeCell ref="AA94:AC94"/>
    <mergeCell ref="AD94:AJ94"/>
    <mergeCell ref="AK94:AQ94"/>
    <mergeCell ref="AR94:AX94"/>
    <mergeCell ref="AY100:BE100"/>
    <mergeCell ref="A101:E101"/>
    <mergeCell ref="AL101:AN101"/>
    <mergeCell ref="AO101:AQ101"/>
    <mergeCell ref="AR101:AX101"/>
    <mergeCell ref="AY101:BE101"/>
    <mergeCell ref="A99:E99"/>
    <mergeCell ref="AL99:AN99"/>
    <mergeCell ref="AO99:AQ99"/>
    <mergeCell ref="AR99:AX99"/>
    <mergeCell ref="AY99:BE99"/>
    <mergeCell ref="A100:E100"/>
    <mergeCell ref="F100:AK100"/>
    <mergeCell ref="AL100:AN100"/>
    <mergeCell ref="AO100:AQ100"/>
    <mergeCell ref="AR100:AX100"/>
    <mergeCell ref="A97:E97"/>
    <mergeCell ref="A102:E102"/>
    <mergeCell ref="AL102:AN102"/>
    <mergeCell ref="AO102:AQ102"/>
    <mergeCell ref="AR102:AX102"/>
    <mergeCell ref="AY102:BE102"/>
    <mergeCell ref="A103:E103"/>
    <mergeCell ref="AL103:AN103"/>
    <mergeCell ref="AO103:AQ103"/>
    <mergeCell ref="AR103:AX103"/>
    <mergeCell ref="AY103:BE103"/>
    <mergeCell ref="AY131:BE131"/>
    <mergeCell ref="A132:E132"/>
    <mergeCell ref="AL132:AN132"/>
    <mergeCell ref="AO132:AQ132"/>
    <mergeCell ref="AR132:AX132"/>
    <mergeCell ref="AY132:BE132"/>
    <mergeCell ref="AR174:AX174"/>
    <mergeCell ref="AY174:BE174"/>
    <mergeCell ref="A134:E134"/>
    <mergeCell ref="AL134:AN134"/>
    <mergeCell ref="AO134:AQ134"/>
    <mergeCell ref="AR134:AX134"/>
    <mergeCell ref="AY134:BE134"/>
    <mergeCell ref="A135:E135"/>
    <mergeCell ref="AL135:AN135"/>
    <mergeCell ref="AO135:AQ135"/>
    <mergeCell ref="AR135:AX135"/>
    <mergeCell ref="AY135:BE135"/>
    <mergeCell ref="A136:E136"/>
    <mergeCell ref="AL136:AN136"/>
    <mergeCell ref="AO136:AQ136"/>
    <mergeCell ref="AR136:AX136"/>
    <mergeCell ref="AY136:BE136"/>
    <mergeCell ref="A137:E137"/>
    <mergeCell ref="A104:E104"/>
    <mergeCell ref="AL104:AN104"/>
    <mergeCell ref="AO104:AQ104"/>
    <mergeCell ref="AR104:AX104"/>
    <mergeCell ref="AY104:BE104"/>
    <mergeCell ref="A105:E105"/>
    <mergeCell ref="AL105:AN105"/>
    <mergeCell ref="AO105:AQ105"/>
    <mergeCell ref="AR105:AX105"/>
    <mergeCell ref="AY105:BE105"/>
    <mergeCell ref="A106:E106"/>
    <mergeCell ref="AL106:AN106"/>
    <mergeCell ref="AO106:AQ106"/>
    <mergeCell ref="AR106:AX106"/>
    <mergeCell ref="AY106:BE106"/>
    <mergeCell ref="A107:E107"/>
    <mergeCell ref="AL107:AN107"/>
    <mergeCell ref="AO107:AQ107"/>
    <mergeCell ref="AR107:AX107"/>
    <mergeCell ref="AY107:BE107"/>
    <mergeCell ref="A108:E108"/>
    <mergeCell ref="AL108:AN108"/>
    <mergeCell ref="AO108:AQ108"/>
    <mergeCell ref="AR108:AX108"/>
    <mergeCell ref="AY108:BE108"/>
    <mergeCell ref="A111:E111"/>
    <mergeCell ref="AL111:AN111"/>
    <mergeCell ref="AO111:AQ111"/>
    <mergeCell ref="AR111:AX111"/>
    <mergeCell ref="AY111:BE111"/>
    <mergeCell ref="A109:E109"/>
    <mergeCell ref="AL109:AN109"/>
    <mergeCell ref="AO109:AQ109"/>
    <mergeCell ref="AR109:AX109"/>
    <mergeCell ref="AY109:BE109"/>
    <mergeCell ref="A110:E110"/>
    <mergeCell ref="AL110:AN110"/>
    <mergeCell ref="AO110:AQ110"/>
    <mergeCell ref="AR110:AX110"/>
    <mergeCell ref="AY110:BE110"/>
    <mergeCell ref="A112:E112"/>
    <mergeCell ref="AL112:AN112"/>
    <mergeCell ref="AO112:AQ112"/>
    <mergeCell ref="AR112:AX112"/>
    <mergeCell ref="AY112:BE112"/>
    <mergeCell ref="A113:E113"/>
    <mergeCell ref="AL113:AN113"/>
    <mergeCell ref="AO113:AQ113"/>
    <mergeCell ref="AR113:AX113"/>
    <mergeCell ref="AY113:BE113"/>
  </mergeCells>
  <pageMargins left="0.62992125984251968" right="0.43307086614173229" top="0.55118110236220474" bottom="0.35433070866141736" header="0.31496062992125984" footer="0.31496062992125984"/>
  <pageSetup paperSize="9" scale="76" fitToHeight="0" orientation="landscape" r:id="rId1"/>
  <headerFooter>
    <oddHeader xml:space="preserve">&amp;C </oddHeader>
    <oddFooter xml:space="preserve">&amp;L&amp;"Calibri,Uobičajeno"&amp;8ekonomika.doo@bih.net.ba - 037/511-739&amp;RStrana &amp;P  .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648"/>
  <sheetViews>
    <sheetView showGridLines="0" tabSelected="1" workbookViewId="0">
      <selection activeCell="F108" sqref="F108:J108"/>
    </sheetView>
  </sheetViews>
  <sheetFormatPr defaultRowHeight="15.75" customHeight="1"/>
  <cols>
    <col min="1" max="1" width="3" style="390" customWidth="1"/>
    <col min="2" max="2" width="2.7109375" style="390" customWidth="1"/>
    <col min="3" max="3" width="2.5703125" style="390" customWidth="1"/>
    <col min="4" max="4" width="2.7109375" style="390" customWidth="1"/>
    <col min="5" max="5" width="2.5703125" style="390" customWidth="1"/>
    <col min="6" max="6" width="2.7109375" style="390" customWidth="1"/>
    <col min="7" max="8" width="2.5703125" style="390" customWidth="1"/>
    <col min="9" max="9" width="2.7109375" style="390" customWidth="1"/>
    <col min="10" max="10" width="2.5703125" style="390" customWidth="1"/>
    <col min="11" max="11" width="2.7109375" style="390" customWidth="1"/>
    <col min="12" max="13" width="2.5703125" style="390" customWidth="1"/>
    <col min="14" max="14" width="2.7109375" style="390" customWidth="1"/>
    <col min="15" max="15" width="2.5703125" style="390" customWidth="1"/>
    <col min="16" max="16" width="2.7109375" style="390" customWidth="1"/>
    <col min="17" max="22" width="2.5703125" style="390" customWidth="1"/>
    <col min="23" max="23" width="2.7109375" style="390" customWidth="1"/>
    <col min="24" max="24" width="2.5703125" style="390" customWidth="1"/>
    <col min="25" max="25" width="2.7109375" style="390" customWidth="1"/>
    <col min="26" max="26" width="2.5703125" style="390" customWidth="1"/>
    <col min="27" max="27" width="3.28515625" style="390" customWidth="1"/>
    <col min="28" max="28" width="2.7109375" style="390" customWidth="1"/>
    <col min="29" max="40" width="3.28515625" style="390" customWidth="1"/>
    <col min="41" max="41" width="2.42578125" style="390" customWidth="1"/>
    <col min="42" max="44" width="2.5703125" style="390" customWidth="1"/>
    <col min="45" max="45" width="2.7109375" style="390" customWidth="1"/>
    <col min="46" max="51" width="3" style="390" customWidth="1"/>
    <col min="52" max="57" width="2.85546875" style="390" customWidth="1"/>
    <col min="58" max="58" width="4" style="390" customWidth="1"/>
    <col min="59" max="59" width="2.7109375" style="390" customWidth="1"/>
    <col min="60" max="60" width="2.5703125" style="390" customWidth="1"/>
    <col min="61" max="61" width="2.7109375" style="390" customWidth="1"/>
    <col min="62" max="63" width="2.5703125" style="390" customWidth="1"/>
    <col min="64" max="64" width="2.7109375" style="390" customWidth="1"/>
    <col min="65" max="65" width="2.5703125" style="390" customWidth="1"/>
    <col min="66" max="66" width="2.7109375" style="390" customWidth="1"/>
    <col min="67" max="68" width="2.5703125" style="390" customWidth="1"/>
    <col min="69" max="69" width="2.7109375" style="390" customWidth="1"/>
    <col min="70" max="70" width="2.5703125" style="390" customWidth="1"/>
    <col min="71" max="71" width="2.7109375" style="390" customWidth="1"/>
    <col min="72" max="72" width="2.5703125" style="390" customWidth="1"/>
    <col min="73" max="16384" width="9.140625" style="390"/>
  </cols>
  <sheetData>
    <row r="1" spans="1:40" ht="15">
      <c r="A1" s="389"/>
      <c r="AI1" s="2358" t="s">
        <v>262</v>
      </c>
      <c r="AJ1" s="2358"/>
      <c r="AK1" s="2358"/>
      <c r="AL1" s="2358"/>
      <c r="AM1" s="2358"/>
      <c r="AN1" s="2358"/>
    </row>
    <row r="3" spans="1:40" ht="15">
      <c r="AB3" s="391">
        <f>UnosPod!AB8</f>
        <v>4</v>
      </c>
      <c r="AC3" s="391">
        <f>UnosPod!AC8</f>
        <v>2</v>
      </c>
      <c r="AD3" s="391">
        <f>UnosPod!AD8</f>
        <v>0</v>
      </c>
      <c r="AE3" s="391">
        <f>UnosPod!AE8</f>
        <v>1</v>
      </c>
      <c r="AF3" s="391">
        <f>UnosPod!AF8</f>
        <v>6</v>
      </c>
      <c r="AG3" s="391">
        <f>UnosPod!AG8</f>
        <v>9</v>
      </c>
      <c r="AH3" s="391">
        <f>UnosPod!AH8</f>
        <v>5</v>
      </c>
      <c r="AI3" s="391">
        <f>UnosPod!AI8</f>
        <v>6</v>
      </c>
      <c r="AJ3" s="391">
        <f>UnosPod!AJ8</f>
        <v>7</v>
      </c>
      <c r="AK3" s="391">
        <f>UnosPod!AK8</f>
        <v>0</v>
      </c>
      <c r="AL3" s="391">
        <f>UnosPod!AL8</f>
        <v>0</v>
      </c>
      <c r="AM3" s="391">
        <f>UnosPod!AM8</f>
        <v>0</v>
      </c>
      <c r="AN3" s="391">
        <f>UnosPod!AN8</f>
        <v>1</v>
      </c>
    </row>
    <row r="4" spans="1:40" ht="15">
      <c r="AB4" s="2359" t="s">
        <v>89</v>
      </c>
      <c r="AC4" s="2359"/>
      <c r="AD4" s="2359"/>
      <c r="AE4" s="2359"/>
      <c r="AF4" s="2359"/>
      <c r="AG4" s="2359"/>
      <c r="AH4" s="2359"/>
      <c r="AI4" s="2359"/>
      <c r="AJ4" s="2359"/>
      <c r="AK4" s="2359"/>
      <c r="AL4" s="2359"/>
      <c r="AM4" s="2359"/>
      <c r="AN4" s="2359"/>
    </row>
    <row r="5" spans="1:40" ht="18.75">
      <c r="A5" s="753" t="str">
        <f>Firma</f>
        <v>Raiffeisen INVEST doo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AB5" s="388"/>
      <c r="AC5" s="393">
        <f>UnosPod!AB9</f>
        <v>0</v>
      </c>
      <c r="AD5" s="393">
        <f>UnosPod!AC9</f>
        <v>0</v>
      </c>
      <c r="AE5" s="393">
        <f>UnosPod!AD9</f>
        <v>0</v>
      </c>
      <c r="AF5" s="393">
        <f>UnosPod!AE9</f>
        <v>0</v>
      </c>
      <c r="AG5" s="393">
        <f>UnosPod!AF9</f>
        <v>0</v>
      </c>
      <c r="AH5" s="393">
        <f>UnosPod!AG9</f>
        <v>0</v>
      </c>
      <c r="AI5" s="393">
        <f>UnosPod!AH9</f>
        <v>0</v>
      </c>
      <c r="AJ5" s="393">
        <f>UnosPod!AI9</f>
        <v>0</v>
      </c>
      <c r="AK5" s="393">
        <f>UnosPod!AJ9</f>
        <v>0</v>
      </c>
      <c r="AL5" s="393">
        <f>UnosPod!AK9</f>
        <v>0</v>
      </c>
      <c r="AM5" s="393">
        <f>UnosPod!AL9</f>
        <v>0</v>
      </c>
      <c r="AN5" s="393">
        <f>UnosPod!AM9</f>
        <v>0</v>
      </c>
    </row>
    <row r="6" spans="1:40" ht="15">
      <c r="A6" s="2360" t="s">
        <v>398</v>
      </c>
      <c r="B6" s="2360"/>
      <c r="C6" s="2360"/>
      <c r="D6" s="2360"/>
      <c r="E6" s="2360"/>
      <c r="F6" s="2360"/>
      <c r="G6" s="2360"/>
      <c r="H6" s="2360"/>
      <c r="I6" s="2360"/>
      <c r="J6" s="2360"/>
      <c r="K6" s="2360"/>
      <c r="L6" s="2360"/>
      <c r="M6" s="2360"/>
      <c r="N6" s="2360"/>
      <c r="O6" s="2360"/>
      <c r="P6" s="2360"/>
      <c r="AB6" s="394"/>
      <c r="AD6" s="2361" t="s">
        <v>365</v>
      </c>
      <c r="AE6" s="2361"/>
      <c r="AF6" s="2361"/>
      <c r="AG6" s="2361"/>
      <c r="AH6" s="2361"/>
      <c r="AI6" s="2361"/>
      <c r="AJ6" s="2361"/>
      <c r="AK6" s="2361"/>
      <c r="AL6" s="2361"/>
      <c r="AM6" s="2361"/>
      <c r="AN6" s="2361"/>
    </row>
    <row r="7" spans="1:40">
      <c r="A7" s="754" t="str">
        <f>UnosPod!F15</f>
        <v>Upravljanje fondovima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AG7" s="396"/>
      <c r="AH7" s="396"/>
      <c r="AI7" s="396"/>
      <c r="AJ7" s="397">
        <f>UnosPod!AB10</f>
        <v>6</v>
      </c>
      <c r="AK7" s="397">
        <f>UnosPod!AC10</f>
        <v>7</v>
      </c>
      <c r="AL7" s="397">
        <f>UnosPod!AD10</f>
        <v>1</v>
      </c>
      <c r="AM7" s="397">
        <f>UnosPod!AE10</f>
        <v>2</v>
      </c>
      <c r="AN7" s="397">
        <f>UnosPod!AF10</f>
        <v>0</v>
      </c>
    </row>
    <row r="8" spans="1:40" ht="15">
      <c r="A8" s="2360" t="s">
        <v>333</v>
      </c>
      <c r="B8" s="2360"/>
      <c r="C8" s="2360"/>
      <c r="D8" s="2360"/>
      <c r="E8" s="2360"/>
      <c r="F8" s="2360"/>
      <c r="G8" s="2360"/>
      <c r="H8" s="2360"/>
      <c r="I8" s="2360"/>
      <c r="J8" s="2360"/>
      <c r="K8" s="2360"/>
      <c r="L8" s="2360"/>
      <c r="M8" s="2360"/>
      <c r="N8" s="2360"/>
      <c r="O8" s="2360"/>
      <c r="P8" s="2360"/>
      <c r="AG8" s="2362" t="s">
        <v>432</v>
      </c>
      <c r="AH8" s="2362"/>
      <c r="AI8" s="2362"/>
      <c r="AJ8" s="2362"/>
      <c r="AK8" s="2362"/>
      <c r="AL8" s="2362"/>
      <c r="AM8" s="2362"/>
      <c r="AN8" s="2362"/>
    </row>
    <row r="9" spans="1:40">
      <c r="A9" s="755" t="str">
        <f>Sjedište&amp;", "&amp;UnosPod!F10</f>
        <v>Sarajevo, Zmaja od Bosne bb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AD9" s="396"/>
      <c r="AE9" s="396"/>
      <c r="AF9" s="396"/>
      <c r="AG9" s="399"/>
      <c r="AH9" s="399"/>
      <c r="AI9" s="399"/>
      <c r="AJ9" s="399"/>
      <c r="AK9" s="400"/>
      <c r="AL9" s="397">
        <f>UnosPod!AB12</f>
        <v>0</v>
      </c>
      <c r="AM9" s="397">
        <f>UnosPod!AC12</f>
        <v>7</v>
      </c>
      <c r="AN9" s="397">
        <f>UnosPod!AD12</f>
        <v>9</v>
      </c>
    </row>
    <row r="10" spans="1:40" ht="15">
      <c r="A10" s="2360" t="s">
        <v>334</v>
      </c>
      <c r="B10" s="2360"/>
      <c r="C10" s="2360"/>
      <c r="D10" s="2360"/>
      <c r="E10" s="2360"/>
      <c r="F10" s="2360"/>
      <c r="G10" s="2360"/>
      <c r="H10" s="2360"/>
      <c r="I10" s="2360"/>
      <c r="J10" s="2360"/>
      <c r="K10" s="2360"/>
      <c r="L10" s="2360"/>
      <c r="M10" s="2360"/>
      <c r="N10" s="2360"/>
      <c r="O10" s="2360"/>
      <c r="P10" s="2360"/>
      <c r="AD10" s="396"/>
      <c r="AE10" s="396"/>
      <c r="AF10" s="396"/>
      <c r="AG10" s="2358" t="s">
        <v>414</v>
      </c>
      <c r="AH10" s="2358"/>
      <c r="AI10" s="2358"/>
      <c r="AJ10" s="2358"/>
      <c r="AK10" s="2358"/>
      <c r="AL10" s="2358"/>
      <c r="AM10" s="2358"/>
      <c r="AN10" s="2358"/>
    </row>
    <row r="11" spans="1:40" ht="15">
      <c r="AD11" s="396"/>
      <c r="AE11" s="396"/>
      <c r="AF11" s="396"/>
    </row>
    <row r="12" spans="1:40" ht="15">
      <c r="A12" s="394" t="s">
        <v>223</v>
      </c>
      <c r="AD12" s="396"/>
      <c r="AE12" s="396"/>
      <c r="AF12" s="396"/>
    </row>
    <row r="13" spans="1:40" ht="15">
      <c r="Q13" s="394"/>
      <c r="R13" s="394"/>
      <c r="S13" s="394"/>
      <c r="T13" s="394"/>
      <c r="U13" s="394"/>
      <c r="V13" s="394"/>
      <c r="Y13" s="732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</row>
    <row r="14" spans="1:40" ht="15">
      <c r="Q14" s="394"/>
      <c r="R14" s="394"/>
      <c r="S14" s="394"/>
      <c r="T14" s="394"/>
      <c r="U14" s="394"/>
      <c r="V14" s="394"/>
      <c r="Y14" s="732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</row>
    <row r="15" spans="1:40" ht="15">
      <c r="A15" s="2357" t="str">
        <f>UnosPod!AB13</f>
        <v>Raiffeisen BANK dd Bosna i Hercegovina</v>
      </c>
      <c r="B15" s="2357"/>
      <c r="C15" s="2357"/>
      <c r="D15" s="2357"/>
      <c r="E15" s="2357"/>
      <c r="F15" s="2357"/>
      <c r="G15" s="2357"/>
      <c r="H15" s="2357"/>
      <c r="I15" s="2357"/>
      <c r="J15" s="2357"/>
      <c r="K15" s="2357"/>
      <c r="L15" s="2357"/>
      <c r="M15" s="2357"/>
      <c r="N15" s="2357"/>
      <c r="O15" s="2357"/>
      <c r="P15" s="2357"/>
      <c r="Q15" s="388"/>
      <c r="R15" s="388"/>
      <c r="S15" s="388"/>
      <c r="T15" s="388"/>
      <c r="U15" s="388"/>
      <c r="V15" s="388"/>
      <c r="Y15" s="2357">
        <f>UnosPod!AB15</f>
        <v>0</v>
      </c>
      <c r="Z15" s="2357"/>
      <c r="AA15" s="2357"/>
      <c r="AB15" s="2357"/>
      <c r="AC15" s="2357"/>
      <c r="AD15" s="2357"/>
      <c r="AE15" s="2357"/>
      <c r="AF15" s="2357"/>
      <c r="AG15" s="2357"/>
      <c r="AH15" s="2357"/>
      <c r="AI15" s="2357"/>
      <c r="AJ15" s="2357"/>
      <c r="AK15" s="2357"/>
      <c r="AL15" s="2357"/>
      <c r="AM15" s="2357"/>
      <c r="AN15" s="2357"/>
    </row>
    <row r="16" spans="1:40" ht="15">
      <c r="A16" s="2356" t="s">
        <v>409</v>
      </c>
      <c r="B16" s="2356"/>
      <c r="C16" s="2356"/>
      <c r="D16" s="2356"/>
      <c r="E16" s="2356"/>
      <c r="F16" s="2356"/>
      <c r="G16" s="2356"/>
      <c r="H16" s="2356"/>
      <c r="I16" s="2356"/>
      <c r="J16" s="2356"/>
      <c r="K16" s="2356"/>
      <c r="L16" s="2356"/>
      <c r="M16" s="2356"/>
      <c r="N16" s="2356"/>
      <c r="O16" s="2356"/>
      <c r="P16" s="2356"/>
      <c r="Q16" s="732"/>
      <c r="R16" s="732"/>
      <c r="S16" s="732"/>
      <c r="T16" s="732"/>
      <c r="U16" s="732"/>
      <c r="V16" s="732"/>
      <c r="Y16" s="2356" t="s">
        <v>409</v>
      </c>
      <c r="Z16" s="2356"/>
      <c r="AA16" s="2356"/>
      <c r="AB16" s="2356"/>
      <c r="AC16" s="2356"/>
      <c r="AD16" s="2356"/>
      <c r="AE16" s="2356"/>
      <c r="AF16" s="2356"/>
      <c r="AG16" s="2356"/>
      <c r="AH16" s="2356"/>
      <c r="AI16" s="2356"/>
      <c r="AJ16" s="2356"/>
      <c r="AK16" s="2356"/>
      <c r="AL16" s="2356"/>
      <c r="AM16" s="2356"/>
      <c r="AN16" s="2356"/>
    </row>
    <row r="17" spans="1:42" ht="15">
      <c r="A17" s="401">
        <f>UnosPod!AB14</f>
        <v>1</v>
      </c>
      <c r="B17" s="401">
        <f>UnosPod!AC14</f>
        <v>6</v>
      </c>
      <c r="C17" s="401">
        <f>UnosPod!AD14</f>
        <v>1</v>
      </c>
      <c r="D17" s="401">
        <f>UnosPod!AE14</f>
        <v>0</v>
      </c>
      <c r="E17" s="401">
        <f>UnosPod!AF14</f>
        <v>0</v>
      </c>
      <c r="F17" s="401">
        <f>UnosPod!AG14</f>
        <v>0</v>
      </c>
      <c r="G17" s="401">
        <f>UnosPod!AH14</f>
        <v>0</v>
      </c>
      <c r="H17" s="401">
        <f>UnosPod!AI14</f>
        <v>0</v>
      </c>
      <c r="I17" s="401">
        <f>UnosPod!AJ14</f>
        <v>9</v>
      </c>
      <c r="J17" s="401">
        <f>UnosPod!AK14</f>
        <v>7</v>
      </c>
      <c r="K17" s="401">
        <f>UnosPod!AL14</f>
        <v>6</v>
      </c>
      <c r="L17" s="401">
        <f>UnosPod!AM14</f>
        <v>4</v>
      </c>
      <c r="M17" s="401">
        <f>UnosPod!AN14</f>
        <v>0</v>
      </c>
      <c r="N17" s="401">
        <f>UnosPod!AO14</f>
        <v>0</v>
      </c>
      <c r="O17" s="401">
        <f>UnosPod!AP14</f>
        <v>1</v>
      </c>
      <c r="P17" s="401">
        <f>UnosPod!AQ14</f>
        <v>7</v>
      </c>
      <c r="Q17" s="732"/>
      <c r="R17" s="732"/>
      <c r="S17" s="732"/>
      <c r="T17" s="732"/>
      <c r="U17" s="732"/>
      <c r="V17" s="732"/>
      <c r="Y17" s="401">
        <f>UnosPod!AB16</f>
        <v>0</v>
      </c>
      <c r="Z17" s="401">
        <f>UnosPod!AC16</f>
        <v>0</v>
      </c>
      <c r="AA17" s="401">
        <f>UnosPod!AD16</f>
        <v>0</v>
      </c>
      <c r="AB17" s="401">
        <f>UnosPod!AE16</f>
        <v>0</v>
      </c>
      <c r="AC17" s="401">
        <f>UnosPod!AF16</f>
        <v>0</v>
      </c>
      <c r="AD17" s="401">
        <f>UnosPod!AG16</f>
        <v>0</v>
      </c>
      <c r="AE17" s="401">
        <f>UnosPod!AH16</f>
        <v>0</v>
      </c>
      <c r="AF17" s="401">
        <f>UnosPod!AI16</f>
        <v>0</v>
      </c>
      <c r="AG17" s="401">
        <f>UnosPod!AJ16</f>
        <v>0</v>
      </c>
      <c r="AH17" s="401">
        <f>UnosPod!AK16</f>
        <v>0</v>
      </c>
      <c r="AI17" s="401">
        <f>UnosPod!AL16</f>
        <v>0</v>
      </c>
      <c r="AJ17" s="401">
        <f>UnosPod!AM16</f>
        <v>0</v>
      </c>
      <c r="AK17" s="401">
        <f>UnosPod!AN16</f>
        <v>0</v>
      </c>
      <c r="AL17" s="401">
        <f>UnosPod!AO16</f>
        <v>0</v>
      </c>
      <c r="AM17" s="401">
        <f>UnosPod!AP16</f>
        <v>0</v>
      </c>
      <c r="AN17" s="401">
        <f>UnosPod!AQ16</f>
        <v>0</v>
      </c>
    </row>
    <row r="18" spans="1:42" ht="15"/>
    <row r="19" spans="1:42" ht="15"/>
    <row r="20" spans="1:42" ht="15">
      <c r="A20" s="2357">
        <f>UnosPod!AB17</f>
        <v>0</v>
      </c>
      <c r="B20" s="2357"/>
      <c r="C20" s="2357"/>
      <c r="D20" s="2357"/>
      <c r="E20" s="2357"/>
      <c r="F20" s="2357"/>
      <c r="G20" s="2357"/>
      <c r="H20" s="2357"/>
      <c r="I20" s="2357"/>
      <c r="J20" s="2357"/>
      <c r="K20" s="2357"/>
      <c r="L20" s="2357"/>
      <c r="M20" s="2357"/>
      <c r="N20" s="2357"/>
      <c r="O20" s="2357"/>
      <c r="P20" s="2357"/>
      <c r="Q20" s="388"/>
      <c r="R20" s="388"/>
      <c r="S20" s="388"/>
      <c r="T20" s="388"/>
      <c r="U20" s="388"/>
      <c r="V20" s="388"/>
      <c r="Y20" s="2350" t="s">
        <v>1363</v>
      </c>
      <c r="Z20" s="2351"/>
      <c r="AA20" s="2351"/>
      <c r="AB20" s="2351"/>
      <c r="AC20" s="2351"/>
      <c r="AD20" s="2351"/>
      <c r="AE20" s="2351"/>
      <c r="AF20" s="2351"/>
      <c r="AG20" s="2351"/>
      <c r="AH20" s="2351"/>
      <c r="AI20" s="2351"/>
      <c r="AJ20" s="2351"/>
      <c r="AK20" s="2351"/>
      <c r="AL20" s="2351"/>
      <c r="AM20" s="2351"/>
      <c r="AN20" s="2352"/>
    </row>
    <row r="21" spans="1:42" ht="15">
      <c r="A21" s="2356" t="s">
        <v>409</v>
      </c>
      <c r="B21" s="2356"/>
      <c r="C21" s="2356"/>
      <c r="D21" s="2356"/>
      <c r="E21" s="2356"/>
      <c r="F21" s="2356"/>
      <c r="G21" s="2356"/>
      <c r="H21" s="2356"/>
      <c r="I21" s="2356"/>
      <c r="J21" s="2356"/>
      <c r="K21" s="2356"/>
      <c r="L21" s="2356"/>
      <c r="M21" s="2356"/>
      <c r="N21" s="2356"/>
      <c r="O21" s="2356"/>
      <c r="P21" s="2356"/>
      <c r="Q21" s="388"/>
      <c r="R21" s="388"/>
      <c r="S21" s="388"/>
      <c r="T21" s="388"/>
      <c r="U21" s="388"/>
      <c r="V21" s="388"/>
      <c r="Y21" s="2353" t="s">
        <v>1364</v>
      </c>
      <c r="Z21" s="2354"/>
      <c r="AA21" s="2354"/>
      <c r="AB21" s="2354"/>
      <c r="AC21" s="2354"/>
      <c r="AD21" s="2354"/>
      <c r="AE21" s="2354"/>
      <c r="AF21" s="2354"/>
      <c r="AG21" s="2354"/>
      <c r="AH21" s="2354"/>
      <c r="AI21" s="2354"/>
      <c r="AJ21" s="2354"/>
      <c r="AK21" s="2354"/>
      <c r="AL21" s="2354"/>
      <c r="AM21" s="2354"/>
      <c r="AN21" s="2355"/>
    </row>
    <row r="22" spans="1:42" ht="15">
      <c r="A22" s="401">
        <f>UnosPod!AB18</f>
        <v>0</v>
      </c>
      <c r="B22" s="401">
        <f>UnosPod!AC18</f>
        <v>0</v>
      </c>
      <c r="C22" s="401">
        <f>UnosPod!AD18</f>
        <v>0</v>
      </c>
      <c r="D22" s="401">
        <f>UnosPod!AE18</f>
        <v>0</v>
      </c>
      <c r="E22" s="401">
        <f>UnosPod!AF18</f>
        <v>0</v>
      </c>
      <c r="F22" s="401">
        <f>UnosPod!AG18</f>
        <v>0</v>
      </c>
      <c r="G22" s="401">
        <f>UnosPod!AH18</f>
        <v>0</v>
      </c>
      <c r="H22" s="401">
        <f>UnosPod!AI18</f>
        <v>0</v>
      </c>
      <c r="I22" s="401">
        <f>UnosPod!AJ18</f>
        <v>0</v>
      </c>
      <c r="J22" s="401">
        <f>UnosPod!AK18</f>
        <v>0</v>
      </c>
      <c r="K22" s="401">
        <f>UnosPod!AL18</f>
        <v>0</v>
      </c>
      <c r="L22" s="401">
        <f>UnosPod!AM18</f>
        <v>0</v>
      </c>
      <c r="M22" s="401">
        <f>UnosPod!AN18</f>
        <v>0</v>
      </c>
      <c r="N22" s="401">
        <f>UnosPod!AO18</f>
        <v>0</v>
      </c>
      <c r="O22" s="401">
        <f>UnosPod!AP18</f>
        <v>0</v>
      </c>
      <c r="P22" s="401">
        <f>UnosPod!AQ18</f>
        <v>0</v>
      </c>
      <c r="Q22" s="388"/>
      <c r="R22" s="388"/>
      <c r="S22" s="388"/>
      <c r="T22" s="388"/>
      <c r="U22" s="388"/>
      <c r="V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</row>
    <row r="23" spans="1:42" ht="15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</row>
    <row r="24" spans="1:42" ht="15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</row>
    <row r="25" spans="1:42" ht="15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</row>
    <row r="26" spans="1:42" ht="26.25">
      <c r="A26" s="2366" t="s">
        <v>1261</v>
      </c>
      <c r="B26" s="2366"/>
      <c r="C26" s="2366"/>
      <c r="D26" s="2366"/>
      <c r="E26" s="2366"/>
      <c r="F26" s="2366"/>
      <c r="G26" s="2366"/>
      <c r="H26" s="2366"/>
      <c r="I26" s="2366"/>
      <c r="J26" s="2366"/>
      <c r="K26" s="2366"/>
      <c r="L26" s="2366"/>
      <c r="M26" s="2366"/>
      <c r="N26" s="2366"/>
      <c r="O26" s="2366"/>
      <c r="P26" s="2366"/>
      <c r="Q26" s="2366"/>
      <c r="R26" s="2366"/>
      <c r="S26" s="2366"/>
      <c r="T26" s="2366"/>
      <c r="U26" s="2366"/>
      <c r="V26" s="2366"/>
      <c r="W26" s="2366"/>
      <c r="X26" s="2366"/>
      <c r="Y26" s="2366"/>
      <c r="Z26" s="2366"/>
      <c r="AA26" s="2366"/>
      <c r="AB26" s="2366"/>
      <c r="AC26" s="2366"/>
      <c r="AD26" s="2366"/>
      <c r="AE26" s="2366"/>
      <c r="AF26" s="2366"/>
      <c r="AG26" s="2366"/>
      <c r="AH26" s="2366"/>
      <c r="AI26" s="2366"/>
      <c r="AJ26" s="2366"/>
      <c r="AK26" s="2366"/>
      <c r="AL26" s="2366"/>
      <c r="AM26" s="2366"/>
      <c r="AN26" s="2366"/>
    </row>
    <row r="27" spans="1:42" ht="18.75">
      <c r="A27" s="2367" t="str">
        <f>"INDIREKTNA METODA za "&amp;UnosPod!U1&amp;".godinu, zaključno sa "&amp;UnosPod!M6&amp;UnosPod!P6&amp;"godine"</f>
        <v>INDIREKTNA METODA za 2012.godinu, zaključno sa 31.12.2012.godine</v>
      </c>
      <c r="B27" s="2367"/>
      <c r="C27" s="2367"/>
      <c r="D27" s="2367"/>
      <c r="E27" s="2367"/>
      <c r="F27" s="2367"/>
      <c r="G27" s="2367"/>
      <c r="H27" s="2367"/>
      <c r="I27" s="2367"/>
      <c r="J27" s="2367"/>
      <c r="K27" s="2367"/>
      <c r="L27" s="2367"/>
      <c r="M27" s="2367"/>
      <c r="N27" s="2367"/>
      <c r="O27" s="2367"/>
      <c r="P27" s="2367"/>
      <c r="Q27" s="2367"/>
      <c r="R27" s="2367"/>
      <c r="S27" s="2367"/>
      <c r="T27" s="2367"/>
      <c r="U27" s="2367"/>
      <c r="V27" s="2367"/>
      <c r="W27" s="2367"/>
      <c r="X27" s="2367"/>
      <c r="Y27" s="2367"/>
      <c r="Z27" s="2367"/>
      <c r="AA27" s="2367"/>
      <c r="AB27" s="2367"/>
      <c r="AC27" s="2367"/>
      <c r="AD27" s="2367"/>
      <c r="AE27" s="2367"/>
      <c r="AF27" s="2367"/>
      <c r="AG27" s="2367"/>
      <c r="AH27" s="2367"/>
      <c r="AI27" s="2367"/>
      <c r="AJ27" s="2367"/>
      <c r="AK27" s="2367"/>
      <c r="AL27" s="2367"/>
      <c r="AM27" s="2367"/>
      <c r="AN27" s="2367"/>
    </row>
    <row r="28" spans="1:42">
      <c r="A28" s="733"/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733"/>
      <c r="AI28" s="733"/>
      <c r="AJ28" s="733"/>
      <c r="AK28" s="733"/>
      <c r="AL28" s="733"/>
      <c r="AM28" s="733"/>
      <c r="AN28" s="733"/>
    </row>
    <row r="29" spans="1:42">
      <c r="A29" s="733"/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</row>
    <row r="30" spans="1:42" ht="15"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AO30" s="390" t="s">
        <v>154</v>
      </c>
    </row>
    <row r="31" spans="1:42" s="736" customFormat="1">
      <c r="A31" s="2376"/>
      <c r="B31" s="2376"/>
      <c r="C31" s="2377" t="s">
        <v>426</v>
      </c>
      <c r="D31" s="2377"/>
      <c r="E31" s="2377"/>
      <c r="F31" s="2377"/>
      <c r="G31" s="2377"/>
      <c r="H31" s="2377"/>
      <c r="I31" s="2377"/>
      <c r="J31" s="2377"/>
      <c r="K31" s="2377"/>
      <c r="L31" s="2377"/>
      <c r="M31" s="2377"/>
      <c r="N31" s="2377"/>
      <c r="O31" s="2377"/>
      <c r="P31" s="2377"/>
      <c r="Q31" s="2377"/>
      <c r="R31" s="2377"/>
      <c r="S31" s="2377"/>
      <c r="T31" s="2377"/>
      <c r="U31" s="2377"/>
      <c r="V31" s="2377"/>
      <c r="W31" s="2377"/>
      <c r="X31" s="2377"/>
      <c r="Y31" s="2372" t="s">
        <v>90</v>
      </c>
      <c r="Z31" s="2373"/>
      <c r="AA31" s="734"/>
      <c r="AB31" s="735"/>
      <c r="AC31" s="2372" t="s">
        <v>1314</v>
      </c>
      <c r="AD31" s="2373"/>
      <c r="AE31" s="2377" t="s">
        <v>308</v>
      </c>
      <c r="AF31" s="2377"/>
      <c r="AG31" s="2377"/>
      <c r="AH31" s="2377"/>
      <c r="AI31" s="2377"/>
      <c r="AJ31" s="2377"/>
      <c r="AK31" s="2377"/>
      <c r="AL31" s="2377"/>
      <c r="AM31" s="2377"/>
      <c r="AN31" s="2377"/>
      <c r="AO31" s="2377"/>
      <c r="AP31" s="2377"/>
    </row>
    <row r="32" spans="1:42" s="739" customFormat="1">
      <c r="A32" s="2378" t="s">
        <v>157</v>
      </c>
      <c r="B32" s="2378"/>
      <c r="C32" s="2378"/>
      <c r="D32" s="2378"/>
      <c r="E32" s="2378"/>
      <c r="F32" s="2378"/>
      <c r="G32" s="2378"/>
      <c r="H32" s="2378"/>
      <c r="I32" s="2378"/>
      <c r="J32" s="2378"/>
      <c r="K32" s="2378"/>
      <c r="L32" s="2378"/>
      <c r="M32" s="2378"/>
      <c r="N32" s="2378"/>
      <c r="O32" s="2378"/>
      <c r="P32" s="2378"/>
      <c r="Q32" s="2378"/>
      <c r="R32" s="2378"/>
      <c r="S32" s="2378"/>
      <c r="T32" s="2378"/>
      <c r="U32" s="2378"/>
      <c r="V32" s="2378"/>
      <c r="W32" s="2378"/>
      <c r="X32" s="2378"/>
      <c r="Y32" s="2374"/>
      <c r="Z32" s="2374"/>
      <c r="AA32" s="737" t="s">
        <v>1641</v>
      </c>
      <c r="AB32" s="738"/>
      <c r="AC32" s="2374"/>
      <c r="AD32" s="2374"/>
      <c r="AE32" s="2377" t="s">
        <v>311</v>
      </c>
      <c r="AF32" s="2377"/>
      <c r="AG32" s="2377"/>
      <c r="AH32" s="2377"/>
      <c r="AI32" s="2377"/>
      <c r="AJ32" s="2377"/>
      <c r="AK32" s="2377" t="s">
        <v>310</v>
      </c>
      <c r="AL32" s="2377"/>
      <c r="AM32" s="2377"/>
      <c r="AN32" s="2377"/>
      <c r="AO32" s="2377"/>
      <c r="AP32" s="2377"/>
    </row>
    <row r="33" spans="1:42" s="736" customFormat="1">
      <c r="A33" s="2379" t="s">
        <v>459</v>
      </c>
      <c r="B33" s="2379"/>
      <c r="C33" s="2379"/>
      <c r="D33" s="2379"/>
      <c r="E33" s="2379"/>
      <c r="F33" s="2379"/>
      <c r="G33" s="2379"/>
      <c r="H33" s="2379"/>
      <c r="I33" s="2379"/>
      <c r="J33" s="2379"/>
      <c r="K33" s="2379"/>
      <c r="L33" s="2379"/>
      <c r="M33" s="2379"/>
      <c r="N33" s="2379"/>
      <c r="O33" s="2379"/>
      <c r="P33" s="2379"/>
      <c r="Q33" s="2379"/>
      <c r="R33" s="2379"/>
      <c r="S33" s="2379"/>
      <c r="T33" s="2379"/>
      <c r="U33" s="2379"/>
      <c r="V33" s="2379"/>
      <c r="W33" s="2379"/>
      <c r="X33" s="2379"/>
      <c r="Y33" s="2375"/>
      <c r="Z33" s="2375"/>
      <c r="AA33" s="740" t="s">
        <v>1642</v>
      </c>
      <c r="AB33" s="741"/>
      <c r="AC33" s="2375"/>
      <c r="AD33" s="2375"/>
      <c r="AE33" s="2365"/>
      <c r="AF33" s="2365"/>
      <c r="AG33" s="2365"/>
      <c r="AH33" s="2365"/>
      <c r="AI33" s="2365"/>
      <c r="AJ33" s="2365"/>
      <c r="AK33" s="2365"/>
      <c r="AL33" s="2365"/>
      <c r="AM33" s="2365"/>
      <c r="AN33" s="2365"/>
      <c r="AO33" s="2365"/>
      <c r="AP33" s="2365"/>
    </row>
    <row r="34" spans="1:42" s="736" customFormat="1">
      <c r="A34" s="2371">
        <v>1</v>
      </c>
      <c r="B34" s="2371"/>
      <c r="C34" s="2371">
        <v>2</v>
      </c>
      <c r="D34" s="2371"/>
      <c r="E34" s="2371"/>
      <c r="F34" s="2371"/>
      <c r="G34" s="2371"/>
      <c r="H34" s="2371"/>
      <c r="I34" s="2371"/>
      <c r="J34" s="2371"/>
      <c r="K34" s="2371"/>
      <c r="L34" s="2371"/>
      <c r="M34" s="2371"/>
      <c r="N34" s="2371"/>
      <c r="O34" s="2371"/>
      <c r="P34" s="2371"/>
      <c r="Q34" s="2371"/>
      <c r="R34" s="2371"/>
      <c r="S34" s="2371"/>
      <c r="T34" s="2371"/>
      <c r="U34" s="2371"/>
      <c r="V34" s="2371"/>
      <c r="W34" s="2371"/>
      <c r="X34" s="2371"/>
      <c r="Y34" s="2371">
        <v>3</v>
      </c>
      <c r="Z34" s="2371"/>
      <c r="AA34" s="2371"/>
      <c r="AB34" s="2371"/>
      <c r="AC34" s="2371"/>
      <c r="AD34" s="2371"/>
      <c r="AE34" s="2371">
        <v>4</v>
      </c>
      <c r="AF34" s="2371"/>
      <c r="AG34" s="2371"/>
      <c r="AH34" s="2371"/>
      <c r="AI34" s="2371"/>
      <c r="AJ34" s="2371"/>
      <c r="AK34" s="2371">
        <v>5</v>
      </c>
      <c r="AL34" s="2371"/>
      <c r="AM34" s="2371"/>
      <c r="AN34" s="2371"/>
      <c r="AO34" s="2371"/>
      <c r="AP34" s="2371"/>
    </row>
    <row r="35" spans="1:42" s="84" customFormat="1" ht="19.5" customHeight="1">
      <c r="A35" s="2317"/>
      <c r="B35" s="2317"/>
      <c r="C35" s="2368" t="s">
        <v>1617</v>
      </c>
      <c r="D35" s="2368"/>
      <c r="E35" s="2368"/>
      <c r="F35" s="2368"/>
      <c r="G35" s="2368"/>
      <c r="H35" s="2368"/>
      <c r="I35" s="2368"/>
      <c r="J35" s="2368"/>
      <c r="K35" s="2368"/>
      <c r="L35" s="2368"/>
      <c r="M35" s="2368"/>
      <c r="N35" s="2368"/>
      <c r="O35" s="2368"/>
      <c r="P35" s="2368"/>
      <c r="Q35" s="2368"/>
      <c r="R35" s="2368"/>
      <c r="S35" s="2368"/>
      <c r="T35" s="2368"/>
      <c r="U35" s="2368"/>
      <c r="V35" s="2368"/>
      <c r="W35" s="2368"/>
      <c r="X35" s="2368"/>
      <c r="Y35" s="2319"/>
      <c r="Z35" s="2319"/>
      <c r="AA35" s="2319"/>
      <c r="AB35" s="2319"/>
      <c r="AC35" s="2369"/>
      <c r="AD35" s="2369"/>
      <c r="AE35" s="2370"/>
      <c r="AF35" s="2370"/>
      <c r="AG35" s="2370"/>
      <c r="AH35" s="2370"/>
      <c r="AI35" s="2370"/>
      <c r="AJ35" s="2370"/>
      <c r="AK35" s="2370"/>
      <c r="AL35" s="2370"/>
      <c r="AM35" s="2370"/>
      <c r="AN35" s="2370"/>
      <c r="AO35" s="2370"/>
      <c r="AP35" s="2370"/>
    </row>
    <row r="36" spans="1:42" s="84" customFormat="1" ht="21" customHeight="1">
      <c r="A36" s="2383" t="s">
        <v>415</v>
      </c>
      <c r="B36" s="2383"/>
      <c r="C36" s="2384" t="s">
        <v>1618</v>
      </c>
      <c r="D36" s="2384"/>
      <c r="E36" s="2384"/>
      <c r="F36" s="2384"/>
      <c r="G36" s="2384"/>
      <c r="H36" s="2384"/>
      <c r="I36" s="2384"/>
      <c r="J36" s="2384"/>
      <c r="K36" s="2384"/>
      <c r="L36" s="2384"/>
      <c r="M36" s="2384"/>
      <c r="N36" s="2384"/>
      <c r="O36" s="2384"/>
      <c r="P36" s="2384"/>
      <c r="Q36" s="2384"/>
      <c r="R36" s="2384"/>
      <c r="S36" s="2384"/>
      <c r="T36" s="2384"/>
      <c r="U36" s="2384"/>
      <c r="V36" s="2384"/>
      <c r="W36" s="2384"/>
      <c r="X36" s="2384"/>
      <c r="Y36" s="2381"/>
      <c r="Z36" s="2381"/>
      <c r="AA36" s="2381"/>
      <c r="AB36" s="2381"/>
      <c r="AC36" s="2382">
        <v>401</v>
      </c>
      <c r="AD36" s="2382"/>
      <c r="AE36" s="2385">
        <v>289409</v>
      </c>
      <c r="AF36" s="2385"/>
      <c r="AG36" s="2385"/>
      <c r="AH36" s="2385"/>
      <c r="AI36" s="2385"/>
      <c r="AJ36" s="2385"/>
      <c r="AK36" s="2385">
        <v>-75401.95</v>
      </c>
      <c r="AL36" s="2385"/>
      <c r="AM36" s="2385"/>
      <c r="AN36" s="2385"/>
      <c r="AO36" s="2385"/>
      <c r="AP36" s="2385"/>
    </row>
    <row r="37" spans="1:42" s="84" customFormat="1" ht="21" customHeight="1">
      <c r="A37" s="2289"/>
      <c r="B37" s="2289"/>
      <c r="C37" s="2380" t="s">
        <v>1619</v>
      </c>
      <c r="D37" s="2380"/>
      <c r="E37" s="2380"/>
      <c r="F37" s="2380"/>
      <c r="G37" s="2380"/>
      <c r="H37" s="2380"/>
      <c r="I37" s="2380"/>
      <c r="J37" s="2380"/>
      <c r="K37" s="2380"/>
      <c r="L37" s="2380"/>
      <c r="M37" s="2380"/>
      <c r="N37" s="2380"/>
      <c r="O37" s="2380"/>
      <c r="P37" s="2380"/>
      <c r="Q37" s="2380"/>
      <c r="R37" s="2380"/>
      <c r="S37" s="2380"/>
      <c r="T37" s="2380"/>
      <c r="U37" s="2380"/>
      <c r="V37" s="2380"/>
      <c r="W37" s="2380"/>
      <c r="X37" s="2380"/>
      <c r="Y37" s="2381"/>
      <c r="Z37" s="2381"/>
      <c r="AA37" s="2381"/>
      <c r="AB37" s="2381"/>
      <c r="AC37" s="2382"/>
      <c r="AD37" s="2382"/>
      <c r="AE37" s="2290">
        <f>UnosPod!H1191</f>
        <v>0</v>
      </c>
      <c r="AF37" s="2290"/>
      <c r="AG37" s="2290"/>
      <c r="AH37" s="2290"/>
      <c r="AI37" s="2290"/>
      <c r="AJ37" s="2290"/>
      <c r="AK37" s="2290"/>
      <c r="AL37" s="2290"/>
      <c r="AM37" s="2290"/>
      <c r="AN37" s="2290"/>
      <c r="AO37" s="2290"/>
      <c r="AP37" s="2290"/>
    </row>
    <row r="38" spans="1:42" s="84" customFormat="1" ht="21" customHeight="1">
      <c r="A38" s="2289" t="s">
        <v>416</v>
      </c>
      <c r="B38" s="2289"/>
      <c r="C38" s="2386" t="s">
        <v>1620</v>
      </c>
      <c r="D38" s="2386"/>
      <c r="E38" s="2386"/>
      <c r="F38" s="2386"/>
      <c r="G38" s="2386"/>
      <c r="H38" s="2386"/>
      <c r="I38" s="2386"/>
      <c r="J38" s="2386"/>
      <c r="K38" s="2386"/>
      <c r="L38" s="2386"/>
      <c r="M38" s="2386"/>
      <c r="N38" s="2386"/>
      <c r="O38" s="2386"/>
      <c r="P38" s="2386"/>
      <c r="Q38" s="2386"/>
      <c r="R38" s="2386"/>
      <c r="S38" s="2386"/>
      <c r="T38" s="2386"/>
      <c r="U38" s="2386"/>
      <c r="V38" s="2386"/>
      <c r="W38" s="2386"/>
      <c r="X38" s="2386"/>
      <c r="Y38" s="2381"/>
      <c r="Z38" s="2381"/>
      <c r="AA38" s="2382" t="s">
        <v>1621</v>
      </c>
      <c r="AB38" s="2382"/>
      <c r="AC38" s="2382"/>
      <c r="AD38" s="2382"/>
      <c r="AE38" s="2290">
        <f>UnosPod!H1192</f>
        <v>0</v>
      </c>
      <c r="AF38" s="2290"/>
      <c r="AG38" s="2290"/>
      <c r="AH38" s="2290"/>
      <c r="AI38" s="2290"/>
      <c r="AJ38" s="2290"/>
      <c r="AK38" s="2290">
        <f>UnosPod!H1294</f>
        <v>0</v>
      </c>
      <c r="AL38" s="2290"/>
      <c r="AM38" s="2290"/>
      <c r="AN38" s="2290"/>
      <c r="AO38" s="2290"/>
      <c r="AP38" s="2290"/>
    </row>
    <row r="39" spans="1:42" s="84" customFormat="1" ht="21" customHeight="1">
      <c r="A39" s="2289" t="s">
        <v>417</v>
      </c>
      <c r="B39" s="2289"/>
      <c r="C39" s="2386" t="s">
        <v>1622</v>
      </c>
      <c r="D39" s="2386"/>
      <c r="E39" s="2386"/>
      <c r="F39" s="2386"/>
      <c r="G39" s="2386"/>
      <c r="H39" s="2386"/>
      <c r="I39" s="2386"/>
      <c r="J39" s="2386"/>
      <c r="K39" s="2386"/>
      <c r="L39" s="2386"/>
      <c r="M39" s="2386"/>
      <c r="N39" s="2386"/>
      <c r="O39" s="2386"/>
      <c r="P39" s="2386"/>
      <c r="Q39" s="2386"/>
      <c r="R39" s="2386"/>
      <c r="S39" s="2386"/>
      <c r="T39" s="2386"/>
      <c r="U39" s="2386"/>
      <c r="V39" s="2386"/>
      <c r="W39" s="2386"/>
      <c r="X39" s="2386"/>
      <c r="Y39" s="2381"/>
      <c r="Z39" s="2381"/>
      <c r="AA39" s="2382" t="s">
        <v>1623</v>
      </c>
      <c r="AB39" s="2382"/>
      <c r="AC39" s="2382"/>
      <c r="AD39" s="2382"/>
      <c r="AE39" s="2290">
        <f>UnosPod!H1193</f>
        <v>0</v>
      </c>
      <c r="AF39" s="2290"/>
      <c r="AG39" s="2290"/>
      <c r="AH39" s="2290"/>
      <c r="AI39" s="2290"/>
      <c r="AJ39" s="2290"/>
      <c r="AK39" s="2290">
        <f>UnosPod!H1295</f>
        <v>0</v>
      </c>
      <c r="AL39" s="2290"/>
      <c r="AM39" s="2290"/>
      <c r="AN39" s="2290"/>
      <c r="AO39" s="2290"/>
      <c r="AP39" s="2290"/>
    </row>
    <row r="40" spans="1:42" s="84" customFormat="1" ht="21" customHeight="1">
      <c r="A40" s="2289" t="s">
        <v>419</v>
      </c>
      <c r="B40" s="2289"/>
      <c r="C40" s="2386" t="s">
        <v>1624</v>
      </c>
      <c r="D40" s="2386"/>
      <c r="E40" s="2386"/>
      <c r="F40" s="2386"/>
      <c r="G40" s="2386"/>
      <c r="H40" s="2386"/>
      <c r="I40" s="2386"/>
      <c r="J40" s="2386"/>
      <c r="K40" s="2386"/>
      <c r="L40" s="2386"/>
      <c r="M40" s="2386"/>
      <c r="N40" s="2386"/>
      <c r="O40" s="2386"/>
      <c r="P40" s="2386"/>
      <c r="Q40" s="2386"/>
      <c r="R40" s="2386"/>
      <c r="S40" s="2386"/>
      <c r="T40" s="2386"/>
      <c r="U40" s="2386"/>
      <c r="V40" s="2386"/>
      <c r="W40" s="2386"/>
      <c r="X40" s="2386"/>
      <c r="Y40" s="2381"/>
      <c r="Z40" s="2381"/>
      <c r="AA40" s="2382" t="s">
        <v>1625</v>
      </c>
      <c r="AB40" s="2382"/>
      <c r="AC40" s="2382"/>
      <c r="AD40" s="2382"/>
      <c r="AE40" s="2290">
        <f>UnosPod!H1194</f>
        <v>12185.1</v>
      </c>
      <c r="AF40" s="2290"/>
      <c r="AG40" s="2290"/>
      <c r="AH40" s="2290"/>
      <c r="AI40" s="2290"/>
      <c r="AJ40" s="2290"/>
      <c r="AK40" s="2290">
        <v>0</v>
      </c>
      <c r="AL40" s="2290"/>
      <c r="AM40" s="2290"/>
      <c r="AN40" s="2290"/>
      <c r="AO40" s="2290"/>
      <c r="AP40" s="2290"/>
    </row>
    <row r="41" spans="1:42" s="84" customFormat="1" ht="21" customHeight="1">
      <c r="A41" s="2289" t="s">
        <v>420</v>
      </c>
      <c r="B41" s="2289"/>
      <c r="C41" s="2386" t="s">
        <v>1626</v>
      </c>
      <c r="D41" s="2386"/>
      <c r="E41" s="2386"/>
      <c r="F41" s="2386"/>
      <c r="G41" s="2386"/>
      <c r="H41" s="2386"/>
      <c r="I41" s="2386"/>
      <c r="J41" s="2386"/>
      <c r="K41" s="2386"/>
      <c r="L41" s="2386"/>
      <c r="M41" s="2386"/>
      <c r="N41" s="2386"/>
      <c r="O41" s="2386"/>
      <c r="P41" s="2386"/>
      <c r="Q41" s="2386"/>
      <c r="R41" s="2386"/>
      <c r="S41" s="2386"/>
      <c r="T41" s="2386"/>
      <c r="U41" s="2386"/>
      <c r="V41" s="2386"/>
      <c r="W41" s="2386"/>
      <c r="X41" s="2386"/>
      <c r="Y41" s="2381"/>
      <c r="Z41" s="2381"/>
      <c r="AA41" s="2382" t="s">
        <v>1623</v>
      </c>
      <c r="AB41" s="2382"/>
      <c r="AC41" s="2382"/>
      <c r="AD41" s="2382"/>
      <c r="AE41" s="2290">
        <f>UnosPod!H1195</f>
        <v>0</v>
      </c>
      <c r="AF41" s="2290"/>
      <c r="AG41" s="2290"/>
      <c r="AH41" s="2290"/>
      <c r="AI41" s="2290"/>
      <c r="AJ41" s="2290"/>
      <c r="AK41" s="2290">
        <f>UnosPod!H1297</f>
        <v>0</v>
      </c>
      <c r="AL41" s="2290"/>
      <c r="AM41" s="2290"/>
      <c r="AN41" s="2290"/>
      <c r="AO41" s="2290"/>
      <c r="AP41" s="2290"/>
    </row>
    <row r="42" spans="1:42" s="84" customFormat="1" ht="21" customHeight="1">
      <c r="A42" s="2289" t="s">
        <v>421</v>
      </c>
      <c r="B42" s="2289"/>
      <c r="C42" s="2387" t="s">
        <v>1627</v>
      </c>
      <c r="D42" s="2387"/>
      <c r="E42" s="2387"/>
      <c r="F42" s="2387"/>
      <c r="G42" s="2387"/>
      <c r="H42" s="2387"/>
      <c r="I42" s="2387"/>
      <c r="J42" s="2387"/>
      <c r="K42" s="2387"/>
      <c r="L42" s="2387"/>
      <c r="M42" s="2387"/>
      <c r="N42" s="2387"/>
      <c r="O42" s="2387"/>
      <c r="P42" s="2387"/>
      <c r="Q42" s="2387"/>
      <c r="R42" s="2387"/>
      <c r="S42" s="2387"/>
      <c r="T42" s="2387"/>
      <c r="U42" s="2387"/>
      <c r="V42" s="2387"/>
      <c r="W42" s="2387"/>
      <c r="X42" s="2387"/>
      <c r="Y42" s="2381"/>
      <c r="Z42" s="2381"/>
      <c r="AA42" s="2382" t="s">
        <v>1623</v>
      </c>
      <c r="AB42" s="2382"/>
      <c r="AC42" s="2382"/>
      <c r="AD42" s="2382"/>
      <c r="AE42" s="2290">
        <f>UnosPod!H1196</f>
        <v>0</v>
      </c>
      <c r="AF42" s="2290"/>
      <c r="AG42" s="2290"/>
      <c r="AH42" s="2290"/>
      <c r="AI42" s="2290"/>
      <c r="AJ42" s="2290"/>
      <c r="AK42" s="2290">
        <f>UnosPod!H1298</f>
        <v>0</v>
      </c>
      <c r="AL42" s="2290"/>
      <c r="AM42" s="2290"/>
      <c r="AN42" s="2290"/>
      <c r="AO42" s="2290"/>
      <c r="AP42" s="2290"/>
    </row>
    <row r="43" spans="1:42" s="84" customFormat="1" ht="21" customHeight="1">
      <c r="A43" s="2289" t="s">
        <v>422</v>
      </c>
      <c r="B43" s="2289"/>
      <c r="C43" s="2387" t="s">
        <v>1628</v>
      </c>
      <c r="D43" s="2387"/>
      <c r="E43" s="2387"/>
      <c r="F43" s="2387"/>
      <c r="G43" s="2387"/>
      <c r="H43" s="2387"/>
      <c r="I43" s="2387"/>
      <c r="J43" s="2387"/>
      <c r="K43" s="2387"/>
      <c r="L43" s="2387"/>
      <c r="M43" s="2387"/>
      <c r="N43" s="2387"/>
      <c r="O43" s="2387"/>
      <c r="P43" s="2387"/>
      <c r="Q43" s="2387"/>
      <c r="R43" s="2387"/>
      <c r="S43" s="2387"/>
      <c r="T43" s="2387"/>
      <c r="U43" s="2387"/>
      <c r="V43" s="2387"/>
      <c r="W43" s="2387"/>
      <c r="X43" s="2387"/>
      <c r="Y43" s="2382"/>
      <c r="Z43" s="2382"/>
      <c r="AA43" s="2382" t="s">
        <v>1623</v>
      </c>
      <c r="AB43" s="2382"/>
      <c r="AC43" s="2382"/>
      <c r="AD43" s="2382"/>
      <c r="AE43" s="2290">
        <f>UnosPod!H1197</f>
        <v>0</v>
      </c>
      <c r="AF43" s="2290"/>
      <c r="AG43" s="2290"/>
      <c r="AH43" s="2290"/>
      <c r="AI43" s="2290"/>
      <c r="AJ43" s="2290"/>
      <c r="AK43" s="2290">
        <f>UnosPod!H1299</f>
        <v>0</v>
      </c>
      <c r="AL43" s="2290"/>
      <c r="AM43" s="2290"/>
      <c r="AN43" s="2290"/>
      <c r="AO43" s="2290"/>
      <c r="AP43" s="2290"/>
    </row>
    <row r="44" spans="1:42" s="84" customFormat="1" ht="21" customHeight="1">
      <c r="A44" s="2389" t="s">
        <v>423</v>
      </c>
      <c r="B44" s="2390"/>
      <c r="C44" s="2404" t="s">
        <v>1629</v>
      </c>
      <c r="D44" s="2404"/>
      <c r="E44" s="2404"/>
      <c r="F44" s="2404"/>
      <c r="G44" s="2404"/>
      <c r="H44" s="2404"/>
      <c r="I44" s="2404"/>
      <c r="J44" s="2404"/>
      <c r="K44" s="2404"/>
      <c r="L44" s="2404"/>
      <c r="M44" s="2404"/>
      <c r="N44" s="2404"/>
      <c r="O44" s="2404"/>
      <c r="P44" s="2404"/>
      <c r="Q44" s="2404"/>
      <c r="R44" s="2404"/>
      <c r="S44" s="2404"/>
      <c r="T44" s="2404"/>
      <c r="U44" s="2404"/>
      <c r="V44" s="2404"/>
      <c r="W44" s="2404"/>
      <c r="X44" s="2404"/>
      <c r="Y44" s="2397"/>
      <c r="Z44" s="2397"/>
      <c r="AA44" s="2393" t="s">
        <v>1623</v>
      </c>
      <c r="AB44" s="2394"/>
      <c r="AC44" s="2397"/>
      <c r="AD44" s="2397"/>
      <c r="AE44" s="2398">
        <f>UnosPod!H1198</f>
        <v>0</v>
      </c>
      <c r="AF44" s="2399"/>
      <c r="AG44" s="2399"/>
      <c r="AH44" s="2399"/>
      <c r="AI44" s="2399"/>
      <c r="AJ44" s="2400"/>
      <c r="AK44" s="2398">
        <f>UnosPod!H1300</f>
        <v>0</v>
      </c>
      <c r="AL44" s="2399"/>
      <c r="AM44" s="2399"/>
      <c r="AN44" s="2399"/>
      <c r="AO44" s="2399"/>
      <c r="AP44" s="2400"/>
    </row>
    <row r="45" spans="1:42" s="84" customFormat="1" ht="21" customHeight="1">
      <c r="A45" s="2391"/>
      <c r="B45" s="2392"/>
      <c r="C45" s="304" t="s">
        <v>1630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335"/>
      <c r="Y45" s="2388"/>
      <c r="Z45" s="2388"/>
      <c r="AA45" s="2395"/>
      <c r="AB45" s="2396"/>
      <c r="AC45" s="2405"/>
      <c r="AD45" s="2405"/>
      <c r="AE45" s="2401"/>
      <c r="AF45" s="2402"/>
      <c r="AG45" s="2402"/>
      <c r="AH45" s="2402"/>
      <c r="AI45" s="2402"/>
      <c r="AJ45" s="2403"/>
      <c r="AK45" s="2401"/>
      <c r="AL45" s="2402"/>
      <c r="AM45" s="2402"/>
      <c r="AN45" s="2402"/>
      <c r="AO45" s="2402"/>
      <c r="AP45" s="2403"/>
    </row>
    <row r="46" spans="1:42" s="84" customFormat="1" ht="21" customHeight="1">
      <c r="A46" s="2383" t="s">
        <v>77</v>
      </c>
      <c r="B46" s="2383"/>
      <c r="C46" s="2384" t="s">
        <v>1631</v>
      </c>
      <c r="D46" s="2384"/>
      <c r="E46" s="2384"/>
      <c r="F46" s="2384"/>
      <c r="G46" s="2384"/>
      <c r="H46" s="2384"/>
      <c r="I46" s="2384"/>
      <c r="J46" s="2384"/>
      <c r="K46" s="2384"/>
      <c r="L46" s="2384"/>
      <c r="M46" s="2384"/>
      <c r="N46" s="2384"/>
      <c r="O46" s="2384"/>
      <c r="P46" s="2384"/>
      <c r="Q46" s="2384"/>
      <c r="R46" s="2384"/>
      <c r="S46" s="2384"/>
      <c r="T46" s="2384"/>
      <c r="U46" s="2384"/>
      <c r="V46" s="2384"/>
      <c r="W46" s="2384"/>
      <c r="X46" s="2384"/>
      <c r="Y46" s="2381"/>
      <c r="Z46" s="2381"/>
      <c r="AA46" s="2381"/>
      <c r="AB46" s="2381"/>
      <c r="AC46" s="2382">
        <v>402</v>
      </c>
      <c r="AD46" s="2382"/>
      <c r="AE46" s="2385">
        <f>SUM(AE38:AJ44)</f>
        <v>12185.1</v>
      </c>
      <c r="AF46" s="2385"/>
      <c r="AG46" s="2385"/>
      <c r="AH46" s="2385"/>
      <c r="AI46" s="2385"/>
      <c r="AJ46" s="2385"/>
      <c r="AK46" s="2385">
        <f>SUM(AK38:AP44)</f>
        <v>0</v>
      </c>
      <c r="AL46" s="2385"/>
      <c r="AM46" s="2385"/>
      <c r="AN46" s="2385"/>
      <c r="AO46" s="2385"/>
      <c r="AP46" s="2385"/>
    </row>
    <row r="47" spans="1:42" s="84" customFormat="1" ht="21" customHeight="1">
      <c r="A47" s="2289" t="s">
        <v>127</v>
      </c>
      <c r="B47" s="2289"/>
      <c r="C47" s="2386" t="s">
        <v>1632</v>
      </c>
      <c r="D47" s="2386"/>
      <c r="E47" s="2386"/>
      <c r="F47" s="2386"/>
      <c r="G47" s="2386"/>
      <c r="H47" s="2386"/>
      <c r="I47" s="2386"/>
      <c r="J47" s="2386"/>
      <c r="K47" s="2386"/>
      <c r="L47" s="2386"/>
      <c r="M47" s="2386"/>
      <c r="N47" s="2386"/>
      <c r="O47" s="2386"/>
      <c r="P47" s="2386"/>
      <c r="Q47" s="2386"/>
      <c r="R47" s="2386"/>
      <c r="S47" s="2386"/>
      <c r="T47" s="2386"/>
      <c r="U47" s="2386"/>
      <c r="V47" s="2386"/>
      <c r="W47" s="2386"/>
      <c r="X47" s="2386"/>
      <c r="Y47" s="2381"/>
      <c r="Z47" s="2381"/>
      <c r="AA47" s="2382" t="s">
        <v>1623</v>
      </c>
      <c r="AB47" s="2382"/>
      <c r="AC47" s="2382"/>
      <c r="AD47" s="2382"/>
      <c r="AE47" s="2290">
        <f>UnosPod!H1201</f>
        <v>0</v>
      </c>
      <c r="AF47" s="2290"/>
      <c r="AG47" s="2290"/>
      <c r="AH47" s="2290"/>
      <c r="AI47" s="2290"/>
      <c r="AJ47" s="2290"/>
      <c r="AK47" s="2290">
        <f>UnosPod!H1303</f>
        <v>0</v>
      </c>
      <c r="AL47" s="2290"/>
      <c r="AM47" s="2290"/>
      <c r="AN47" s="2290"/>
      <c r="AO47" s="2290"/>
      <c r="AP47" s="2290"/>
    </row>
    <row r="48" spans="1:42" s="84" customFormat="1" ht="21" customHeight="1">
      <c r="A48" s="2289" t="s">
        <v>79</v>
      </c>
      <c r="B48" s="2289"/>
      <c r="C48" s="2386" t="s">
        <v>1633</v>
      </c>
      <c r="D48" s="2386"/>
      <c r="E48" s="2386"/>
      <c r="F48" s="2386"/>
      <c r="G48" s="2386"/>
      <c r="H48" s="2386"/>
      <c r="I48" s="2386"/>
      <c r="J48" s="2386"/>
      <c r="K48" s="2386"/>
      <c r="L48" s="2386"/>
      <c r="M48" s="2386"/>
      <c r="N48" s="2386"/>
      <c r="O48" s="2386"/>
      <c r="P48" s="2386"/>
      <c r="Q48" s="2386"/>
      <c r="R48" s="2386"/>
      <c r="S48" s="2386"/>
      <c r="T48" s="2386"/>
      <c r="U48" s="2386"/>
      <c r="V48" s="2386"/>
      <c r="W48" s="2386"/>
      <c r="X48" s="2386"/>
      <c r="Y48" s="2381"/>
      <c r="Z48" s="2381"/>
      <c r="AA48" s="2382" t="s">
        <v>1623</v>
      </c>
      <c r="AB48" s="2382"/>
      <c r="AC48" s="2382"/>
      <c r="AD48" s="2382"/>
      <c r="AE48" s="2290">
        <f>UnosPod!H1202</f>
        <v>-10183</v>
      </c>
      <c r="AF48" s="2290"/>
      <c r="AG48" s="2290"/>
      <c r="AH48" s="2290"/>
      <c r="AI48" s="2290"/>
      <c r="AJ48" s="2290"/>
      <c r="AK48" s="2290">
        <f>UnosPod!H1304</f>
        <v>0</v>
      </c>
      <c r="AL48" s="2290"/>
      <c r="AM48" s="2290"/>
      <c r="AN48" s="2290"/>
      <c r="AO48" s="2290"/>
      <c r="AP48" s="2290"/>
    </row>
    <row r="49" spans="1:58" s="84" customFormat="1" ht="21" customHeight="1">
      <c r="A49" s="2289" t="s">
        <v>80</v>
      </c>
      <c r="B49" s="2289"/>
      <c r="C49" s="2386" t="s">
        <v>1634</v>
      </c>
      <c r="D49" s="2386"/>
      <c r="E49" s="2386"/>
      <c r="F49" s="2386"/>
      <c r="G49" s="2386"/>
      <c r="H49" s="2386"/>
      <c r="I49" s="2386"/>
      <c r="J49" s="2386"/>
      <c r="K49" s="2386"/>
      <c r="L49" s="2386"/>
      <c r="M49" s="2386"/>
      <c r="N49" s="2386"/>
      <c r="O49" s="2386"/>
      <c r="P49" s="2386"/>
      <c r="Q49" s="2386"/>
      <c r="R49" s="2386"/>
      <c r="S49" s="2386"/>
      <c r="T49" s="2386"/>
      <c r="U49" s="2386"/>
      <c r="V49" s="2386"/>
      <c r="W49" s="2386"/>
      <c r="X49" s="2386"/>
      <c r="Y49" s="2381"/>
      <c r="Z49" s="2381"/>
      <c r="AA49" s="2382" t="s">
        <v>1623</v>
      </c>
      <c r="AB49" s="2382"/>
      <c r="AC49" s="2382"/>
      <c r="AD49" s="2382"/>
      <c r="AE49" s="2290">
        <f>UnosPod!H1203</f>
        <v>0</v>
      </c>
      <c r="AF49" s="2290"/>
      <c r="AG49" s="2290"/>
      <c r="AH49" s="2290"/>
      <c r="AI49" s="2290"/>
      <c r="AJ49" s="2290"/>
      <c r="AK49" s="2290">
        <f>UnosPod!H1305</f>
        <v>0</v>
      </c>
      <c r="AL49" s="2290"/>
      <c r="AM49" s="2290"/>
      <c r="AN49" s="2290"/>
      <c r="AO49" s="2290"/>
      <c r="AP49" s="2290"/>
    </row>
    <row r="50" spans="1:58" s="84" customFormat="1" ht="21" customHeight="1">
      <c r="A50" s="2289" t="s">
        <v>81</v>
      </c>
      <c r="B50" s="2289"/>
      <c r="C50" s="2386" t="s">
        <v>1635</v>
      </c>
      <c r="D50" s="2386"/>
      <c r="E50" s="2386"/>
      <c r="F50" s="2386"/>
      <c r="G50" s="2386"/>
      <c r="H50" s="2386"/>
      <c r="I50" s="2386"/>
      <c r="J50" s="2386"/>
      <c r="K50" s="2386"/>
      <c r="L50" s="2386"/>
      <c r="M50" s="2386"/>
      <c r="N50" s="2386"/>
      <c r="O50" s="2386"/>
      <c r="P50" s="2386"/>
      <c r="Q50" s="2386"/>
      <c r="R50" s="2386"/>
      <c r="S50" s="2386"/>
      <c r="T50" s="2386"/>
      <c r="U50" s="2386"/>
      <c r="V50" s="2386"/>
      <c r="W50" s="2386"/>
      <c r="X50" s="2386"/>
      <c r="Y50" s="2381"/>
      <c r="Z50" s="2381"/>
      <c r="AA50" s="2382" t="s">
        <v>1623</v>
      </c>
      <c r="AB50" s="2382"/>
      <c r="AC50" s="2382"/>
      <c r="AD50" s="2382"/>
      <c r="AE50" s="2290">
        <f>UnosPod!H1204</f>
        <v>0</v>
      </c>
      <c r="AF50" s="2290"/>
      <c r="AG50" s="2290"/>
      <c r="AH50" s="2290"/>
      <c r="AI50" s="2290"/>
      <c r="AJ50" s="2290"/>
      <c r="AK50" s="2290">
        <f>UnosPod!H1306</f>
        <v>0</v>
      </c>
      <c r="AL50" s="2290"/>
      <c r="AM50" s="2290"/>
      <c r="AN50" s="2290"/>
      <c r="AO50" s="2290"/>
      <c r="AP50" s="2290"/>
    </row>
    <row r="51" spans="1:58" s="84" customFormat="1" ht="21" customHeight="1">
      <c r="A51" s="2289" t="s">
        <v>82</v>
      </c>
      <c r="B51" s="2289"/>
      <c r="C51" s="2386" t="s">
        <v>1636</v>
      </c>
      <c r="D51" s="2386"/>
      <c r="E51" s="2386"/>
      <c r="F51" s="2386"/>
      <c r="G51" s="2386"/>
      <c r="H51" s="2386"/>
      <c r="I51" s="2386"/>
      <c r="J51" s="2386"/>
      <c r="K51" s="2386"/>
      <c r="L51" s="2386"/>
      <c r="M51" s="2386"/>
      <c r="N51" s="2386"/>
      <c r="O51" s="2386"/>
      <c r="P51" s="2386"/>
      <c r="Q51" s="2386"/>
      <c r="R51" s="2386"/>
      <c r="S51" s="2386"/>
      <c r="T51" s="2386"/>
      <c r="U51" s="2386"/>
      <c r="V51" s="2386"/>
      <c r="W51" s="2386"/>
      <c r="X51" s="2386"/>
      <c r="Y51" s="2381"/>
      <c r="Z51" s="2381"/>
      <c r="AA51" s="2382" t="s">
        <v>1623</v>
      </c>
      <c r="AB51" s="2382"/>
      <c r="AC51" s="2382"/>
      <c r="AD51" s="2382"/>
      <c r="AE51" s="2290">
        <f>UnosPod!H1205</f>
        <v>-34310</v>
      </c>
      <c r="AF51" s="2290"/>
      <c r="AG51" s="2290"/>
      <c r="AH51" s="2290"/>
      <c r="AI51" s="2290"/>
      <c r="AJ51" s="2290"/>
      <c r="AK51" s="2290">
        <v>37189</v>
      </c>
      <c r="AL51" s="2290"/>
      <c r="AM51" s="2290"/>
      <c r="AN51" s="2290"/>
      <c r="AO51" s="2290"/>
      <c r="AP51" s="2290"/>
    </row>
    <row r="52" spans="1:58" s="84" customFormat="1" ht="21" customHeight="1">
      <c r="A52" s="2289" t="s">
        <v>83</v>
      </c>
      <c r="B52" s="2289"/>
      <c r="C52" s="2386" t="s">
        <v>1637</v>
      </c>
      <c r="D52" s="2386"/>
      <c r="E52" s="2386"/>
      <c r="F52" s="2386"/>
      <c r="G52" s="2386"/>
      <c r="H52" s="2386"/>
      <c r="I52" s="2386"/>
      <c r="J52" s="2386"/>
      <c r="K52" s="2386"/>
      <c r="L52" s="2386"/>
      <c r="M52" s="2386"/>
      <c r="N52" s="2386"/>
      <c r="O52" s="2386"/>
      <c r="P52" s="2386"/>
      <c r="Q52" s="2386"/>
      <c r="R52" s="2386"/>
      <c r="S52" s="2386"/>
      <c r="T52" s="2386"/>
      <c r="U52" s="2386"/>
      <c r="V52" s="2386"/>
      <c r="W52" s="2386"/>
      <c r="X52" s="2386"/>
      <c r="Y52" s="2381"/>
      <c r="Z52" s="2381"/>
      <c r="AA52" s="2382" t="s">
        <v>1623</v>
      </c>
      <c r="AB52" s="2382"/>
      <c r="AC52" s="2382"/>
      <c r="AD52" s="2382"/>
      <c r="AE52" s="2290">
        <v>6306</v>
      </c>
      <c r="AF52" s="2290"/>
      <c r="AG52" s="2290"/>
      <c r="AH52" s="2290"/>
      <c r="AI52" s="2290"/>
      <c r="AJ52" s="2290"/>
      <c r="AK52" s="2290">
        <f>UnosPod!H1308</f>
        <v>0</v>
      </c>
      <c r="AL52" s="2290"/>
      <c r="AM52" s="2290"/>
      <c r="AN52" s="2290"/>
      <c r="AO52" s="2290"/>
      <c r="AP52" s="2290"/>
    </row>
    <row r="53" spans="1:58" s="84" customFormat="1" ht="21" customHeight="1">
      <c r="A53" s="2289" t="s">
        <v>462</v>
      </c>
      <c r="B53" s="2289"/>
      <c r="C53" s="2387" t="s">
        <v>1638</v>
      </c>
      <c r="D53" s="2387"/>
      <c r="E53" s="2387"/>
      <c r="F53" s="2387"/>
      <c r="G53" s="2387"/>
      <c r="H53" s="2387"/>
      <c r="I53" s="2387"/>
      <c r="J53" s="2387"/>
      <c r="K53" s="2387"/>
      <c r="L53" s="2387"/>
      <c r="M53" s="2387"/>
      <c r="N53" s="2387"/>
      <c r="O53" s="2387"/>
      <c r="P53" s="2387"/>
      <c r="Q53" s="2387"/>
      <c r="R53" s="2387"/>
      <c r="S53" s="2387"/>
      <c r="T53" s="2387"/>
      <c r="U53" s="2387"/>
      <c r="V53" s="2387"/>
      <c r="W53" s="2387"/>
      <c r="X53" s="2387"/>
      <c r="Y53" s="2381"/>
      <c r="Z53" s="2381"/>
      <c r="AA53" s="2382" t="s">
        <v>1623</v>
      </c>
      <c r="AB53" s="2382"/>
      <c r="AC53" s="2382"/>
      <c r="AD53" s="2382"/>
      <c r="AE53" s="2290">
        <f>UnosPod!H1207</f>
        <v>0</v>
      </c>
      <c r="AF53" s="2290"/>
      <c r="AG53" s="2290"/>
      <c r="AH53" s="2290"/>
      <c r="AI53" s="2290"/>
      <c r="AJ53" s="2290"/>
      <c r="AK53" s="2290">
        <f>UnosPod!H1309</f>
        <v>0</v>
      </c>
      <c r="AL53" s="2290"/>
      <c r="AM53" s="2290"/>
      <c r="AN53" s="2290"/>
      <c r="AO53" s="2290"/>
      <c r="AP53" s="2290"/>
    </row>
    <row r="54" spans="1:58" s="84" customFormat="1" ht="21" customHeight="1">
      <c r="A54" s="2383" t="s">
        <v>463</v>
      </c>
      <c r="B54" s="2383"/>
      <c r="C54" s="2384" t="s">
        <v>1639</v>
      </c>
      <c r="D54" s="2384"/>
      <c r="E54" s="2384"/>
      <c r="F54" s="2384"/>
      <c r="G54" s="2384"/>
      <c r="H54" s="2384"/>
      <c r="I54" s="2384"/>
      <c r="J54" s="2384"/>
      <c r="K54" s="2384"/>
      <c r="L54" s="2384"/>
      <c r="M54" s="2384"/>
      <c r="N54" s="2384"/>
      <c r="O54" s="2384"/>
      <c r="P54" s="2384"/>
      <c r="Q54" s="2384"/>
      <c r="R54" s="2384"/>
      <c r="S54" s="2384"/>
      <c r="T54" s="2384"/>
      <c r="U54" s="2384"/>
      <c r="V54" s="2384"/>
      <c r="W54" s="2384"/>
      <c r="X54" s="2384"/>
      <c r="Y54" s="2381"/>
      <c r="Z54" s="2381"/>
      <c r="AA54" s="2381"/>
      <c r="AB54" s="2381"/>
      <c r="AC54" s="2382">
        <v>403</v>
      </c>
      <c r="AD54" s="2382"/>
      <c r="AE54" s="2385">
        <f>SUM(AE47:AJ53)</f>
        <v>-38187</v>
      </c>
      <c r="AF54" s="2385"/>
      <c r="AG54" s="2385"/>
      <c r="AH54" s="2385"/>
      <c r="AI54" s="2385"/>
      <c r="AJ54" s="2385"/>
      <c r="AK54" s="2385">
        <f>SUM(AK47:AP53)</f>
        <v>37189</v>
      </c>
      <c r="AL54" s="2385"/>
      <c r="AM54" s="2385"/>
      <c r="AN54" s="2385"/>
      <c r="AO54" s="2385"/>
      <c r="AP54" s="2385"/>
    </row>
    <row r="55" spans="1:58" s="84" customFormat="1" ht="21" customHeight="1">
      <c r="A55" s="2447" t="s">
        <v>464</v>
      </c>
      <c r="B55" s="2447"/>
      <c r="C55" s="2448" t="s">
        <v>1640</v>
      </c>
      <c r="D55" s="2448"/>
      <c r="E55" s="2448"/>
      <c r="F55" s="2448"/>
      <c r="G55" s="2448"/>
      <c r="H55" s="2448"/>
      <c r="I55" s="2448"/>
      <c r="J55" s="2448"/>
      <c r="K55" s="2448"/>
      <c r="L55" s="2448"/>
      <c r="M55" s="2448"/>
      <c r="N55" s="2448"/>
      <c r="O55" s="2448"/>
      <c r="P55" s="2448"/>
      <c r="Q55" s="2448"/>
      <c r="R55" s="2448"/>
      <c r="S55" s="2448"/>
      <c r="T55" s="2448"/>
      <c r="U55" s="2448"/>
      <c r="V55" s="2448"/>
      <c r="W55" s="2448"/>
      <c r="X55" s="2448"/>
      <c r="Y55" s="2320"/>
      <c r="Z55" s="2320"/>
      <c r="AA55" s="2320"/>
      <c r="AB55" s="2320"/>
      <c r="AC55" s="2449">
        <v>404</v>
      </c>
      <c r="AD55" s="2449"/>
      <c r="AE55" s="2246">
        <f>AE36+AE46+AE54</f>
        <v>263407.09999999998</v>
      </c>
      <c r="AF55" s="2246"/>
      <c r="AG55" s="2246"/>
      <c r="AH55" s="2246"/>
      <c r="AI55" s="2246"/>
      <c r="AJ55" s="2246"/>
      <c r="AK55" s="2246">
        <f>AK36+AK46+AK54</f>
        <v>-38212.949999999997</v>
      </c>
      <c r="AL55" s="2246"/>
      <c r="AM55" s="2246"/>
      <c r="AN55" s="2246"/>
      <c r="AO55" s="2246"/>
      <c r="AP55" s="2246"/>
    </row>
    <row r="56" spans="1:58" s="743" customFormat="1">
      <c r="A56" s="742"/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742"/>
      <c r="Y56" s="742"/>
      <c r="Z56" s="742"/>
      <c r="AA56" s="742"/>
      <c r="AB56" s="742"/>
      <c r="AC56" s="742"/>
      <c r="AD56" s="742"/>
      <c r="AE56" s="742"/>
      <c r="AF56" s="742"/>
      <c r="AG56" s="742"/>
      <c r="AH56" s="742"/>
      <c r="AI56" s="742"/>
      <c r="AJ56" s="742"/>
      <c r="AK56" s="742"/>
      <c r="AL56" s="742"/>
      <c r="AM56" s="742"/>
      <c r="AN56" s="742"/>
    </row>
    <row r="57" spans="1:58" s="743" customFormat="1">
      <c r="A57" s="742"/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42"/>
      <c r="S57" s="742"/>
      <c r="T57" s="742"/>
      <c r="U57" s="742"/>
      <c r="V57" s="742"/>
      <c r="W57" s="742"/>
      <c r="X57" s="742"/>
      <c r="Y57" s="742"/>
      <c r="Z57" s="742"/>
      <c r="AA57" s="742"/>
      <c r="AB57" s="742"/>
      <c r="AC57" s="742"/>
      <c r="AD57" s="742"/>
      <c r="AE57" s="742"/>
      <c r="AF57" s="742"/>
      <c r="AG57" s="742"/>
      <c r="AH57" s="742"/>
      <c r="AI57" s="742"/>
      <c r="AJ57" s="742"/>
      <c r="AK57" s="742"/>
      <c r="AL57" s="742"/>
      <c r="AM57" s="742"/>
      <c r="AN57" s="742"/>
    </row>
    <row r="58" spans="1:58" s="743" customFormat="1">
      <c r="A58" s="742"/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742"/>
      <c r="Y58" s="742"/>
      <c r="Z58" s="742"/>
      <c r="AA58" s="742"/>
      <c r="AB58" s="742"/>
      <c r="AC58" s="742"/>
      <c r="AD58" s="742"/>
      <c r="AE58" s="742"/>
      <c r="AF58" s="742"/>
      <c r="AG58" s="742"/>
      <c r="AH58" s="742"/>
      <c r="AI58" s="742"/>
      <c r="AJ58" s="742"/>
      <c r="AK58" s="742"/>
      <c r="AL58" s="742"/>
      <c r="AM58" s="742"/>
      <c r="AN58" s="742"/>
    </row>
    <row r="59" spans="1:58" s="736" customFormat="1">
      <c r="A59" s="744"/>
      <c r="B59" s="744"/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45"/>
      <c r="X59" s="745"/>
      <c r="Y59" s="746"/>
      <c r="Z59" s="746"/>
      <c r="AA59" s="742"/>
      <c r="AB59" s="742"/>
      <c r="AC59" s="747"/>
      <c r="AD59" s="747"/>
      <c r="AE59" s="747"/>
      <c r="AF59" s="747"/>
      <c r="AG59" s="747"/>
      <c r="AH59" s="747"/>
      <c r="AI59" s="747"/>
      <c r="AJ59" s="747"/>
      <c r="AK59" s="747"/>
      <c r="AL59" s="747"/>
      <c r="AM59" s="747"/>
      <c r="AN59" s="747"/>
      <c r="BF59" s="747"/>
    </row>
    <row r="60" spans="1:58" s="736" customFormat="1">
      <c r="A60" s="744"/>
      <c r="B60" s="744"/>
      <c r="C60" s="745"/>
      <c r="D60" s="745"/>
      <c r="E60" s="745"/>
      <c r="F60" s="745"/>
      <c r="G60" s="745"/>
      <c r="H60" s="745"/>
      <c r="I60" s="745"/>
      <c r="J60" s="745"/>
      <c r="K60" s="745"/>
      <c r="L60" s="745"/>
      <c r="M60" s="745"/>
      <c r="N60" s="745"/>
      <c r="O60" s="745"/>
      <c r="P60" s="745"/>
      <c r="Q60" s="745"/>
      <c r="R60" s="745"/>
      <c r="S60" s="745"/>
      <c r="T60" s="745"/>
      <c r="U60" s="745"/>
      <c r="V60" s="745"/>
      <c r="W60" s="745"/>
      <c r="X60" s="745"/>
      <c r="Y60" s="746"/>
      <c r="Z60" s="746"/>
      <c r="AA60" s="742"/>
      <c r="AB60" s="742"/>
      <c r="AC60" s="747"/>
      <c r="AD60" s="747"/>
      <c r="AE60" s="747"/>
      <c r="AF60" s="747"/>
      <c r="AG60" s="747"/>
      <c r="AH60" s="747"/>
      <c r="AI60" s="747"/>
      <c r="AJ60" s="747"/>
      <c r="AK60" s="747"/>
      <c r="AL60" s="747"/>
      <c r="AM60" s="747"/>
      <c r="AN60" s="747"/>
      <c r="BF60" s="747"/>
    </row>
    <row r="61" spans="1:58" s="736" customFormat="1">
      <c r="A61" s="2371">
        <v>1</v>
      </c>
      <c r="B61" s="2371"/>
      <c r="C61" s="2371">
        <v>2</v>
      </c>
      <c r="D61" s="2371"/>
      <c r="E61" s="2371"/>
      <c r="F61" s="2371"/>
      <c r="G61" s="2371"/>
      <c r="H61" s="2371"/>
      <c r="I61" s="2371"/>
      <c r="J61" s="2371"/>
      <c r="K61" s="2371"/>
      <c r="L61" s="2371"/>
      <c r="M61" s="2371"/>
      <c r="N61" s="2371"/>
      <c r="O61" s="2371"/>
      <c r="P61" s="2371"/>
      <c r="Q61" s="2371"/>
      <c r="R61" s="2371"/>
      <c r="S61" s="2371"/>
      <c r="T61" s="2371"/>
      <c r="U61" s="2371"/>
      <c r="V61" s="2371"/>
      <c r="W61" s="2371"/>
      <c r="X61" s="2371"/>
      <c r="Y61" s="2371">
        <v>3</v>
      </c>
      <c r="Z61" s="2371"/>
      <c r="AA61" s="2371"/>
      <c r="AB61" s="2371"/>
      <c r="AC61" s="2371"/>
      <c r="AD61" s="2371"/>
      <c r="AE61" s="2412">
        <v>4</v>
      </c>
      <c r="AF61" s="2413"/>
      <c r="AG61" s="2413"/>
      <c r="AH61" s="2413"/>
      <c r="AI61" s="2413"/>
      <c r="AJ61" s="2414"/>
      <c r="AK61" s="2412">
        <v>5</v>
      </c>
      <c r="AL61" s="2413"/>
      <c r="AM61" s="2413"/>
      <c r="AN61" s="2413"/>
      <c r="AO61" s="2413"/>
      <c r="AP61" s="2414"/>
      <c r="BF61" s="742"/>
    </row>
    <row r="62" spans="1:58" s="736" customFormat="1" ht="19.5" customHeight="1">
      <c r="A62" s="2406"/>
      <c r="B62" s="2406"/>
      <c r="C62" s="2407" t="s">
        <v>1644</v>
      </c>
      <c r="D62" s="2407"/>
      <c r="E62" s="2407"/>
      <c r="F62" s="2407"/>
      <c r="G62" s="2407"/>
      <c r="H62" s="2407"/>
      <c r="I62" s="2407"/>
      <c r="J62" s="2407"/>
      <c r="K62" s="2407"/>
      <c r="L62" s="2407"/>
      <c r="M62" s="2407"/>
      <c r="N62" s="2407"/>
      <c r="O62" s="2407"/>
      <c r="P62" s="2407"/>
      <c r="Q62" s="2407"/>
      <c r="R62" s="2407"/>
      <c r="S62" s="2407"/>
      <c r="T62" s="2407"/>
      <c r="U62" s="2407"/>
      <c r="V62" s="2407"/>
      <c r="W62" s="2407"/>
      <c r="X62" s="2407"/>
      <c r="Y62" s="2408"/>
      <c r="Z62" s="2408"/>
      <c r="AA62" s="2371"/>
      <c r="AB62" s="2371"/>
      <c r="AC62" s="2371"/>
      <c r="AD62" s="2371"/>
      <c r="AE62" s="2409"/>
      <c r="AF62" s="2410"/>
      <c r="AG62" s="2410"/>
      <c r="AH62" s="2410"/>
      <c r="AI62" s="2410"/>
      <c r="AJ62" s="2411"/>
      <c r="AK62" s="2409"/>
      <c r="AL62" s="2410"/>
      <c r="AM62" s="2410"/>
      <c r="AN62" s="2410"/>
      <c r="AO62" s="2410"/>
      <c r="AP62" s="2411"/>
      <c r="BF62" s="748"/>
    </row>
    <row r="63" spans="1:58" s="739" customFormat="1" ht="19.5" customHeight="1">
      <c r="A63" s="2406" t="s">
        <v>465</v>
      </c>
      <c r="B63" s="2406"/>
      <c r="C63" s="2407" t="s">
        <v>1660</v>
      </c>
      <c r="D63" s="2407"/>
      <c r="E63" s="2407"/>
      <c r="F63" s="2407"/>
      <c r="G63" s="2407"/>
      <c r="H63" s="2407"/>
      <c r="I63" s="2407"/>
      <c r="J63" s="2407"/>
      <c r="K63" s="2407"/>
      <c r="L63" s="2407"/>
      <c r="M63" s="2407"/>
      <c r="N63" s="2407"/>
      <c r="O63" s="2407"/>
      <c r="P63" s="2407"/>
      <c r="Q63" s="2407"/>
      <c r="R63" s="2407"/>
      <c r="S63" s="2407"/>
      <c r="T63" s="2407"/>
      <c r="U63" s="2407"/>
      <c r="V63" s="2407"/>
      <c r="W63" s="2407"/>
      <c r="X63" s="2407"/>
      <c r="Y63" s="2408"/>
      <c r="Z63" s="2408"/>
      <c r="AA63" s="2371"/>
      <c r="AB63" s="2371"/>
      <c r="AC63" s="2371">
        <v>405</v>
      </c>
      <c r="AD63" s="2371"/>
      <c r="AE63" s="2422">
        <f>-AE75</f>
        <v>0</v>
      </c>
      <c r="AF63" s="2423"/>
      <c r="AG63" s="2423"/>
      <c r="AH63" s="2423"/>
      <c r="AI63" s="2423"/>
      <c r="AJ63" s="2424"/>
      <c r="AK63" s="2422">
        <f>SUM(AK64:AK69)</f>
        <v>0</v>
      </c>
      <c r="AL63" s="2423"/>
      <c r="AM63" s="2423"/>
      <c r="AN63" s="2423"/>
      <c r="AO63" s="2423"/>
      <c r="AP63" s="2424"/>
      <c r="BF63" s="747"/>
    </row>
    <row r="64" spans="1:58" s="736" customFormat="1" ht="19.5" customHeight="1">
      <c r="A64" s="2415" t="s">
        <v>466</v>
      </c>
      <c r="B64" s="2415"/>
      <c r="C64" s="2416" t="s">
        <v>1278</v>
      </c>
      <c r="D64" s="2416"/>
      <c r="E64" s="2416"/>
      <c r="F64" s="2416"/>
      <c r="G64" s="2416"/>
      <c r="H64" s="2416"/>
      <c r="I64" s="2416"/>
      <c r="J64" s="2416"/>
      <c r="K64" s="2416"/>
      <c r="L64" s="2416"/>
      <c r="M64" s="2416"/>
      <c r="N64" s="2416"/>
      <c r="O64" s="2416"/>
      <c r="P64" s="2416"/>
      <c r="Q64" s="2416"/>
      <c r="R64" s="2416"/>
      <c r="S64" s="2416"/>
      <c r="T64" s="2416"/>
      <c r="U64" s="2416"/>
      <c r="V64" s="2416"/>
      <c r="W64" s="2416"/>
      <c r="X64" s="2416"/>
      <c r="Y64" s="2417"/>
      <c r="Z64" s="2417"/>
      <c r="AA64" s="2418" t="s">
        <v>1625</v>
      </c>
      <c r="AB64" s="2418"/>
      <c r="AC64" s="2418">
        <v>406</v>
      </c>
      <c r="AD64" s="2418"/>
      <c r="AE64" s="2419">
        <f>ROUND(UnosPod!O1239+UnosPod!O1240+UnosPod!O1241+UnosPod!O1242+UnosPod!O1243,0)</f>
        <v>0</v>
      </c>
      <c r="AF64" s="2420"/>
      <c r="AG64" s="2420"/>
      <c r="AH64" s="2420"/>
      <c r="AI64" s="2420"/>
      <c r="AJ64" s="2421"/>
      <c r="AK64" s="2419">
        <f>UnosPod!H1314</f>
        <v>0</v>
      </c>
      <c r="AL64" s="2420"/>
      <c r="AM64" s="2420"/>
      <c r="AN64" s="2420"/>
      <c r="AO64" s="2420"/>
      <c r="AP64" s="2421"/>
      <c r="BF64" s="748"/>
    </row>
    <row r="65" spans="1:58" s="736" customFormat="1" ht="19.5" customHeight="1">
      <c r="A65" s="2425" t="s">
        <v>467</v>
      </c>
      <c r="B65" s="2425"/>
      <c r="C65" s="2426" t="s">
        <v>1279</v>
      </c>
      <c r="D65" s="2426"/>
      <c r="E65" s="2426"/>
      <c r="F65" s="2426"/>
      <c r="G65" s="2426"/>
      <c r="H65" s="2426"/>
      <c r="I65" s="2426"/>
      <c r="J65" s="2426"/>
      <c r="K65" s="2426"/>
      <c r="L65" s="2426"/>
      <c r="M65" s="2426"/>
      <c r="N65" s="2426"/>
      <c r="O65" s="2426"/>
      <c r="P65" s="2426"/>
      <c r="Q65" s="2426"/>
      <c r="R65" s="2426"/>
      <c r="S65" s="2426"/>
      <c r="T65" s="2426"/>
      <c r="U65" s="2426"/>
      <c r="V65" s="2426"/>
      <c r="W65" s="2426"/>
      <c r="X65" s="2426"/>
      <c r="Y65" s="2427"/>
      <c r="Z65" s="2427"/>
      <c r="AA65" s="2428" t="s">
        <v>1625</v>
      </c>
      <c r="AB65" s="2428"/>
      <c r="AC65" s="2428">
        <v>407</v>
      </c>
      <c r="AD65" s="2428"/>
      <c r="AE65" s="2429">
        <f>ROUND(UnosPod!O1235,0)</f>
        <v>0</v>
      </c>
      <c r="AF65" s="2430"/>
      <c r="AG65" s="2430"/>
      <c r="AH65" s="2430"/>
      <c r="AI65" s="2430"/>
      <c r="AJ65" s="2431"/>
      <c r="AK65" s="2429">
        <f>UnosPod!H1315</f>
        <v>0</v>
      </c>
      <c r="AL65" s="2430"/>
      <c r="AM65" s="2430"/>
      <c r="AN65" s="2430"/>
      <c r="AO65" s="2430"/>
      <c r="AP65" s="2431"/>
      <c r="BF65" s="748"/>
    </row>
    <row r="66" spans="1:58" s="736" customFormat="1" ht="19.5" customHeight="1">
      <c r="A66" s="2425" t="s">
        <v>468</v>
      </c>
      <c r="B66" s="2425"/>
      <c r="C66" s="2426" t="s">
        <v>1280</v>
      </c>
      <c r="D66" s="2426"/>
      <c r="E66" s="2426"/>
      <c r="F66" s="2426"/>
      <c r="G66" s="2426"/>
      <c r="H66" s="2426"/>
      <c r="I66" s="2426"/>
      <c r="J66" s="2426"/>
      <c r="K66" s="2426"/>
      <c r="L66" s="2426"/>
      <c r="M66" s="2426"/>
      <c r="N66" s="2426"/>
      <c r="O66" s="2426"/>
      <c r="P66" s="2426"/>
      <c r="Q66" s="2426"/>
      <c r="R66" s="2426"/>
      <c r="S66" s="2426"/>
      <c r="T66" s="2426"/>
      <c r="U66" s="2426"/>
      <c r="V66" s="2426"/>
      <c r="W66" s="2426"/>
      <c r="X66" s="2426"/>
      <c r="Y66" s="2427"/>
      <c r="Z66" s="2427"/>
      <c r="AA66" s="2428" t="s">
        <v>1625</v>
      </c>
      <c r="AB66" s="2428"/>
      <c r="AC66" s="2428">
        <v>408</v>
      </c>
      <c r="AD66" s="2428"/>
      <c r="AE66" s="2429">
        <f>ROUND(UnosPod!O1236,0)</f>
        <v>0</v>
      </c>
      <c r="AF66" s="2430"/>
      <c r="AG66" s="2430"/>
      <c r="AH66" s="2430"/>
      <c r="AI66" s="2430"/>
      <c r="AJ66" s="2431"/>
      <c r="AK66" s="2429">
        <f>UnosPod!H1316</f>
        <v>0</v>
      </c>
      <c r="AL66" s="2430"/>
      <c r="AM66" s="2430"/>
      <c r="AN66" s="2430"/>
      <c r="AO66" s="2430"/>
      <c r="AP66" s="2431"/>
      <c r="BF66" s="748"/>
    </row>
    <row r="67" spans="1:58" s="736" customFormat="1" ht="19.5" customHeight="1">
      <c r="A67" s="2425" t="s">
        <v>469</v>
      </c>
      <c r="B67" s="2425"/>
      <c r="C67" s="2426" t="s">
        <v>1281</v>
      </c>
      <c r="D67" s="2426"/>
      <c r="E67" s="2426"/>
      <c r="F67" s="2426"/>
      <c r="G67" s="2426"/>
      <c r="H67" s="2426"/>
      <c r="I67" s="2426"/>
      <c r="J67" s="2426"/>
      <c r="K67" s="2426"/>
      <c r="L67" s="2426"/>
      <c r="M67" s="2426"/>
      <c r="N67" s="2426"/>
      <c r="O67" s="2426"/>
      <c r="P67" s="2426"/>
      <c r="Q67" s="2426"/>
      <c r="R67" s="2426"/>
      <c r="S67" s="2426"/>
      <c r="T67" s="2426"/>
      <c r="U67" s="2426"/>
      <c r="V67" s="2426"/>
      <c r="W67" s="2426"/>
      <c r="X67" s="2426"/>
      <c r="Y67" s="2427"/>
      <c r="Z67" s="2427"/>
      <c r="AA67" s="2428" t="s">
        <v>1625</v>
      </c>
      <c r="AB67" s="2428"/>
      <c r="AC67" s="2428">
        <v>409</v>
      </c>
      <c r="AD67" s="2428"/>
      <c r="AE67" s="2429">
        <f>ROUND(UnosPod!O1237,0)</f>
        <v>0</v>
      </c>
      <c r="AF67" s="2430"/>
      <c r="AG67" s="2430"/>
      <c r="AH67" s="2430"/>
      <c r="AI67" s="2430"/>
      <c r="AJ67" s="2431"/>
      <c r="AK67" s="2429">
        <f>UnosPod!H1317</f>
        <v>0</v>
      </c>
      <c r="AL67" s="2430"/>
      <c r="AM67" s="2430"/>
      <c r="AN67" s="2430"/>
      <c r="AO67" s="2430"/>
      <c r="AP67" s="2431"/>
      <c r="BF67" s="748"/>
    </row>
    <row r="68" spans="1:58" s="736" customFormat="1" ht="19.5" customHeight="1">
      <c r="A68" s="2425" t="s">
        <v>209</v>
      </c>
      <c r="B68" s="2425"/>
      <c r="C68" s="2426" t="s">
        <v>1282</v>
      </c>
      <c r="D68" s="2426"/>
      <c r="E68" s="2426"/>
      <c r="F68" s="2426"/>
      <c r="G68" s="2426"/>
      <c r="H68" s="2426"/>
      <c r="I68" s="2426"/>
      <c r="J68" s="2426"/>
      <c r="K68" s="2426"/>
      <c r="L68" s="2426"/>
      <c r="M68" s="2426"/>
      <c r="N68" s="2426"/>
      <c r="O68" s="2426"/>
      <c r="P68" s="2426"/>
      <c r="Q68" s="2426"/>
      <c r="R68" s="2426"/>
      <c r="S68" s="2426"/>
      <c r="T68" s="2426"/>
      <c r="U68" s="2426"/>
      <c r="V68" s="2426"/>
      <c r="W68" s="2426"/>
      <c r="X68" s="2426"/>
      <c r="Y68" s="2427"/>
      <c r="Z68" s="2427"/>
      <c r="AA68" s="2428" t="s">
        <v>1625</v>
      </c>
      <c r="AB68" s="2428"/>
      <c r="AC68" s="2428">
        <v>410</v>
      </c>
      <c r="AD68" s="2428"/>
      <c r="AE68" s="2429">
        <f>ROUND(UnosPod!O1238,0)</f>
        <v>0</v>
      </c>
      <c r="AF68" s="2430"/>
      <c r="AG68" s="2430"/>
      <c r="AH68" s="2430"/>
      <c r="AI68" s="2430"/>
      <c r="AJ68" s="2431"/>
      <c r="AK68" s="2429">
        <f>UnosPod!H1318</f>
        <v>0</v>
      </c>
      <c r="AL68" s="2430"/>
      <c r="AM68" s="2430"/>
      <c r="AN68" s="2430"/>
      <c r="AO68" s="2430"/>
      <c r="AP68" s="2431"/>
      <c r="BF68" s="748"/>
    </row>
    <row r="69" spans="1:58" s="736" customFormat="1" ht="19.5" customHeight="1">
      <c r="A69" s="2432" t="s">
        <v>210</v>
      </c>
      <c r="B69" s="2432"/>
      <c r="C69" s="2433" t="s">
        <v>1283</v>
      </c>
      <c r="D69" s="2433"/>
      <c r="E69" s="2433"/>
      <c r="F69" s="2433"/>
      <c r="G69" s="2433"/>
      <c r="H69" s="2433"/>
      <c r="I69" s="2433"/>
      <c r="J69" s="2433"/>
      <c r="K69" s="2433"/>
      <c r="L69" s="2433"/>
      <c r="M69" s="2433"/>
      <c r="N69" s="2433"/>
      <c r="O69" s="2433"/>
      <c r="P69" s="2433"/>
      <c r="Q69" s="2433"/>
      <c r="R69" s="2433"/>
      <c r="S69" s="2433"/>
      <c r="T69" s="2433"/>
      <c r="U69" s="2433"/>
      <c r="V69" s="2433"/>
      <c r="W69" s="2433"/>
      <c r="X69" s="2433"/>
      <c r="Y69" s="2434"/>
      <c r="Z69" s="2434"/>
      <c r="AA69" s="2435" t="s">
        <v>1625</v>
      </c>
      <c r="AB69" s="2435"/>
      <c r="AC69" s="2435">
        <v>411</v>
      </c>
      <c r="AD69" s="2435"/>
      <c r="AE69" s="2436">
        <f>ROUND(UnosPod!O1223+UnosPod!O1224+UnosPod!O1225+UnosPod!O1226+UnosPod!O1227+UnosPod!O1228+UnosPod!O1229+UnosPod!O1230+UnosPod!O1231+UnosPod!O1232+UnosPod!O1233+UnosPod!O1234+UnosPod!O1244+UnosPod!O1245+UnosPod!O1246+UnosPod!O1247+UnosPod!O1264,0)</f>
        <v>0</v>
      </c>
      <c r="AF69" s="2437"/>
      <c r="AG69" s="2437"/>
      <c r="AH69" s="2437"/>
      <c r="AI69" s="2437"/>
      <c r="AJ69" s="2438"/>
      <c r="AK69" s="2436">
        <f>UnosPod!H1319</f>
        <v>0</v>
      </c>
      <c r="AL69" s="2437"/>
      <c r="AM69" s="2437"/>
      <c r="AN69" s="2437"/>
      <c r="AO69" s="2437"/>
      <c r="AP69" s="2438"/>
      <c r="BF69" s="748"/>
    </row>
    <row r="70" spans="1:58" s="736" customFormat="1" ht="19.5" customHeight="1">
      <c r="A70" s="2406" t="s">
        <v>211</v>
      </c>
      <c r="B70" s="2406"/>
      <c r="C70" s="2407" t="s">
        <v>1661</v>
      </c>
      <c r="D70" s="2407"/>
      <c r="E70" s="2407"/>
      <c r="F70" s="2407"/>
      <c r="G70" s="2407"/>
      <c r="H70" s="2407"/>
      <c r="I70" s="2407"/>
      <c r="J70" s="2407"/>
      <c r="K70" s="2407"/>
      <c r="L70" s="2407"/>
      <c r="M70" s="2407"/>
      <c r="N70" s="2407"/>
      <c r="O70" s="2407"/>
      <c r="P70" s="2407"/>
      <c r="Q70" s="2407"/>
      <c r="R70" s="2407"/>
      <c r="S70" s="2407"/>
      <c r="T70" s="2407"/>
      <c r="U70" s="2407"/>
      <c r="V70" s="2407"/>
      <c r="W70" s="2407"/>
      <c r="X70" s="2407"/>
      <c r="Y70" s="2408"/>
      <c r="Z70" s="2408"/>
      <c r="AA70" s="2371" t="s">
        <v>1625</v>
      </c>
      <c r="AB70" s="2371"/>
      <c r="AC70" s="2371">
        <v>412</v>
      </c>
      <c r="AD70" s="2371"/>
      <c r="AE70" s="2422">
        <f>SUM(AE71:AE74)</f>
        <v>19489</v>
      </c>
      <c r="AF70" s="2423"/>
      <c r="AG70" s="2423"/>
      <c r="AH70" s="2423"/>
      <c r="AI70" s="2423"/>
      <c r="AJ70" s="2424"/>
      <c r="AK70" s="2422">
        <v>176032</v>
      </c>
      <c r="AL70" s="2423"/>
      <c r="AM70" s="2423"/>
      <c r="AN70" s="2423"/>
      <c r="AO70" s="2423"/>
      <c r="AP70" s="2424"/>
      <c r="BF70" s="747"/>
    </row>
    <row r="71" spans="1:58" s="736" customFormat="1" ht="19.5" customHeight="1">
      <c r="A71" s="2415" t="s">
        <v>433</v>
      </c>
      <c r="B71" s="2415"/>
      <c r="C71" s="2416" t="s">
        <v>1284</v>
      </c>
      <c r="D71" s="2416"/>
      <c r="E71" s="2416"/>
      <c r="F71" s="2416"/>
      <c r="G71" s="2416"/>
      <c r="H71" s="2416"/>
      <c r="I71" s="2416"/>
      <c r="J71" s="2416"/>
      <c r="K71" s="2416"/>
      <c r="L71" s="2416"/>
      <c r="M71" s="2416"/>
      <c r="N71" s="2416"/>
      <c r="O71" s="2416"/>
      <c r="P71" s="2416"/>
      <c r="Q71" s="2416"/>
      <c r="R71" s="2416"/>
      <c r="S71" s="2416"/>
      <c r="T71" s="2416"/>
      <c r="U71" s="2416"/>
      <c r="V71" s="2416"/>
      <c r="W71" s="2416"/>
      <c r="X71" s="2416"/>
      <c r="Y71" s="2417"/>
      <c r="Z71" s="2417"/>
      <c r="AA71" s="2418" t="s">
        <v>1643</v>
      </c>
      <c r="AB71" s="2418"/>
      <c r="AC71" s="2418">
        <v>413</v>
      </c>
      <c r="AD71" s="2418"/>
      <c r="AE71" s="2419">
        <f>ROUND(SUM(UnosPod!H1239:H1246)+UnosPod!H1264+UnosPod!H1265,0)</f>
        <v>0</v>
      </c>
      <c r="AF71" s="2420"/>
      <c r="AG71" s="2420"/>
      <c r="AH71" s="2420"/>
      <c r="AI71" s="2420"/>
      <c r="AJ71" s="2421"/>
      <c r="AK71" s="2419">
        <f>UnosPod!H1321</f>
        <v>0</v>
      </c>
      <c r="AL71" s="2420"/>
      <c r="AM71" s="2420"/>
      <c r="AN71" s="2420"/>
      <c r="AO71" s="2420"/>
      <c r="AP71" s="2421"/>
      <c r="BF71" s="748"/>
    </row>
    <row r="72" spans="1:58" s="736" customFormat="1" ht="19.5" customHeight="1">
      <c r="A72" s="2425" t="s">
        <v>434</v>
      </c>
      <c r="B72" s="2425"/>
      <c r="C72" s="2426" t="s">
        <v>1285</v>
      </c>
      <c r="D72" s="2426"/>
      <c r="E72" s="2426"/>
      <c r="F72" s="2426"/>
      <c r="G72" s="2426"/>
      <c r="H72" s="2426"/>
      <c r="I72" s="2426"/>
      <c r="J72" s="2426"/>
      <c r="K72" s="2426"/>
      <c r="L72" s="2426"/>
      <c r="M72" s="2426"/>
      <c r="N72" s="2426"/>
      <c r="O72" s="2426"/>
      <c r="P72" s="2426"/>
      <c r="Q72" s="2426"/>
      <c r="R72" s="2426"/>
      <c r="S72" s="2426"/>
      <c r="T72" s="2426"/>
      <c r="U72" s="2426"/>
      <c r="V72" s="2426"/>
      <c r="W72" s="2426"/>
      <c r="X72" s="2426"/>
      <c r="Y72" s="2427"/>
      <c r="Z72" s="2427"/>
      <c r="AA72" s="2428" t="s">
        <v>1643</v>
      </c>
      <c r="AB72" s="2428"/>
      <c r="AC72" s="2428">
        <v>414</v>
      </c>
      <c r="AD72" s="2428"/>
      <c r="AE72" s="2429">
        <f>ROUND(UnosPod!H1272,0)</f>
        <v>0</v>
      </c>
      <c r="AF72" s="2430"/>
      <c r="AG72" s="2430"/>
      <c r="AH72" s="2430"/>
      <c r="AI72" s="2430"/>
      <c r="AJ72" s="2431"/>
      <c r="AK72" s="2429">
        <f>UnosPod!H1322</f>
        <v>0</v>
      </c>
      <c r="AL72" s="2430"/>
      <c r="AM72" s="2430"/>
      <c r="AN72" s="2430"/>
      <c r="AO72" s="2430"/>
      <c r="AP72" s="2431"/>
      <c r="BF72" s="748"/>
    </row>
    <row r="73" spans="1:58" s="736" customFormat="1" ht="19.5" customHeight="1">
      <c r="A73" s="2425" t="s">
        <v>435</v>
      </c>
      <c r="B73" s="2425"/>
      <c r="C73" s="2426" t="s">
        <v>1286</v>
      </c>
      <c r="D73" s="2426"/>
      <c r="E73" s="2426"/>
      <c r="F73" s="2426"/>
      <c r="G73" s="2426"/>
      <c r="H73" s="2426"/>
      <c r="I73" s="2426"/>
      <c r="J73" s="2426"/>
      <c r="K73" s="2426"/>
      <c r="L73" s="2426"/>
      <c r="M73" s="2426"/>
      <c r="N73" s="2426"/>
      <c r="O73" s="2426"/>
      <c r="P73" s="2426"/>
      <c r="Q73" s="2426"/>
      <c r="R73" s="2426"/>
      <c r="S73" s="2426"/>
      <c r="T73" s="2426"/>
      <c r="U73" s="2426"/>
      <c r="V73" s="2426"/>
      <c r="W73" s="2426"/>
      <c r="X73" s="2426"/>
      <c r="Y73" s="2427"/>
      <c r="Z73" s="2427"/>
      <c r="AA73" s="2428" t="s">
        <v>1643</v>
      </c>
      <c r="AB73" s="2428"/>
      <c r="AC73" s="2428">
        <v>415</v>
      </c>
      <c r="AD73" s="2428"/>
      <c r="AE73" s="2429">
        <v>19489</v>
      </c>
      <c r="AF73" s="2430"/>
      <c r="AG73" s="2430"/>
      <c r="AH73" s="2430"/>
      <c r="AI73" s="2430"/>
      <c r="AJ73" s="2431"/>
      <c r="AK73" s="2429">
        <v>76032</v>
      </c>
      <c r="AL73" s="2430"/>
      <c r="AM73" s="2430"/>
      <c r="AN73" s="2430"/>
      <c r="AO73" s="2430"/>
      <c r="AP73" s="2431"/>
      <c r="BF73" s="748"/>
    </row>
    <row r="74" spans="1:58" s="736" customFormat="1" ht="19.5" customHeight="1">
      <c r="A74" s="2432" t="s">
        <v>436</v>
      </c>
      <c r="B74" s="2432"/>
      <c r="C74" s="2433" t="s">
        <v>1287</v>
      </c>
      <c r="D74" s="2433"/>
      <c r="E74" s="2433"/>
      <c r="F74" s="2433"/>
      <c r="G74" s="2433"/>
      <c r="H74" s="2433"/>
      <c r="I74" s="2433"/>
      <c r="J74" s="2433"/>
      <c r="K74" s="2433"/>
      <c r="L74" s="2433"/>
      <c r="M74" s="2433"/>
      <c r="N74" s="2433"/>
      <c r="O74" s="2433"/>
      <c r="P74" s="2433"/>
      <c r="Q74" s="2433"/>
      <c r="R74" s="2433"/>
      <c r="S74" s="2433"/>
      <c r="T74" s="2433"/>
      <c r="U74" s="2433"/>
      <c r="V74" s="2433"/>
      <c r="W74" s="2433"/>
      <c r="X74" s="2433"/>
      <c r="Y74" s="2434"/>
      <c r="Z74" s="2434"/>
      <c r="AA74" s="2435" t="s">
        <v>1643</v>
      </c>
      <c r="AB74" s="2435"/>
      <c r="AC74" s="2435">
        <v>416</v>
      </c>
      <c r="AD74" s="2435"/>
      <c r="AE74" s="2436">
        <f>ROUND(SUM(UnosPod!H1223:H1230)+UnosPod!H1255+UnosPod!H1256+UnosPod!H1257,0)</f>
        <v>0</v>
      </c>
      <c r="AF74" s="2437"/>
      <c r="AG74" s="2437"/>
      <c r="AH74" s="2437"/>
      <c r="AI74" s="2437"/>
      <c r="AJ74" s="2438"/>
      <c r="AK74" s="2436">
        <v>100000</v>
      </c>
      <c r="AL74" s="2437"/>
      <c r="AM74" s="2437"/>
      <c r="AN74" s="2437"/>
      <c r="AO74" s="2437"/>
      <c r="AP74" s="2438"/>
      <c r="BF74" s="748"/>
    </row>
    <row r="75" spans="1:58" s="736" customFormat="1" ht="19.5" customHeight="1">
      <c r="A75" s="2406" t="s">
        <v>0</v>
      </c>
      <c r="B75" s="2406"/>
      <c r="C75" s="2407" t="s">
        <v>1649</v>
      </c>
      <c r="D75" s="2407"/>
      <c r="E75" s="2407"/>
      <c r="F75" s="2407"/>
      <c r="G75" s="2407"/>
      <c r="H75" s="2407"/>
      <c r="I75" s="2407"/>
      <c r="J75" s="2407"/>
      <c r="K75" s="2407"/>
      <c r="L75" s="2407"/>
      <c r="M75" s="2407"/>
      <c r="N75" s="2407"/>
      <c r="O75" s="2407"/>
      <c r="P75" s="2407"/>
      <c r="Q75" s="2407"/>
      <c r="R75" s="2407"/>
      <c r="S75" s="2407"/>
      <c r="T75" s="2407"/>
      <c r="U75" s="2407"/>
      <c r="V75" s="2407"/>
      <c r="W75" s="2407"/>
      <c r="X75" s="2407"/>
      <c r="Y75" s="2408"/>
      <c r="Z75" s="2408"/>
      <c r="AA75" s="2371"/>
      <c r="AB75" s="2371"/>
      <c r="AC75" s="2371">
        <v>417</v>
      </c>
      <c r="AD75" s="2371"/>
      <c r="AE75" s="2422">
        <v>0</v>
      </c>
      <c r="AF75" s="2423"/>
      <c r="AG75" s="2423"/>
      <c r="AH75" s="2423"/>
      <c r="AI75" s="2423"/>
      <c r="AJ75" s="2424"/>
      <c r="AK75" s="2422">
        <v>0</v>
      </c>
      <c r="AL75" s="2423"/>
      <c r="AM75" s="2423"/>
      <c r="AN75" s="2423"/>
      <c r="AO75" s="2423"/>
      <c r="AP75" s="2424"/>
      <c r="BF75" s="747"/>
    </row>
    <row r="76" spans="1:58" s="736" customFormat="1" ht="19.5" customHeight="1">
      <c r="A76" s="2406" t="s">
        <v>1</v>
      </c>
      <c r="B76" s="2406"/>
      <c r="C76" s="2407" t="s">
        <v>1650</v>
      </c>
      <c r="D76" s="2407"/>
      <c r="E76" s="2407"/>
      <c r="F76" s="2407"/>
      <c r="G76" s="2407"/>
      <c r="H76" s="2407"/>
      <c r="I76" s="2407"/>
      <c r="J76" s="2407"/>
      <c r="K76" s="2407"/>
      <c r="L76" s="2407"/>
      <c r="M76" s="2407"/>
      <c r="N76" s="2407"/>
      <c r="O76" s="2407"/>
      <c r="P76" s="2407"/>
      <c r="Q76" s="2407"/>
      <c r="R76" s="2407"/>
      <c r="S76" s="2407"/>
      <c r="T76" s="2407"/>
      <c r="U76" s="2407"/>
      <c r="V76" s="2407"/>
      <c r="W76" s="2407"/>
      <c r="X76" s="2407"/>
      <c r="Y76" s="2408"/>
      <c r="Z76" s="2408"/>
      <c r="AA76" s="2371"/>
      <c r="AB76" s="2371"/>
      <c r="AC76" s="2371">
        <v>418</v>
      </c>
      <c r="AD76" s="2371"/>
      <c r="AE76" s="2422">
        <v>19489</v>
      </c>
      <c r="AF76" s="2423"/>
      <c r="AG76" s="2423"/>
      <c r="AH76" s="2423"/>
      <c r="AI76" s="2423"/>
      <c r="AJ76" s="2424"/>
      <c r="AK76" s="2422">
        <v>176032</v>
      </c>
      <c r="AL76" s="2423"/>
      <c r="AM76" s="2423"/>
      <c r="AN76" s="2423"/>
      <c r="AO76" s="2423"/>
      <c r="AP76" s="2424"/>
      <c r="BF76" s="747"/>
    </row>
    <row r="77" spans="1:58" s="736" customFormat="1" ht="19.5" customHeight="1">
      <c r="A77" s="2439"/>
      <c r="B77" s="2439"/>
      <c r="C77" s="2440" t="s">
        <v>1645</v>
      </c>
      <c r="D77" s="2440"/>
      <c r="E77" s="2440"/>
      <c r="F77" s="2440"/>
      <c r="G77" s="2440"/>
      <c r="H77" s="2440"/>
      <c r="I77" s="2440"/>
      <c r="J77" s="2440"/>
      <c r="K77" s="2440"/>
      <c r="L77" s="2440"/>
      <c r="M77" s="2440"/>
      <c r="N77" s="2440"/>
      <c r="O77" s="2440"/>
      <c r="P77" s="2440"/>
      <c r="Q77" s="2440"/>
      <c r="R77" s="2440"/>
      <c r="S77" s="2440"/>
      <c r="T77" s="2440"/>
      <c r="U77" s="2440"/>
      <c r="V77" s="2440"/>
      <c r="W77" s="2440"/>
      <c r="X77" s="2440"/>
      <c r="Y77" s="2408"/>
      <c r="Z77" s="2408"/>
      <c r="AA77" s="2371"/>
      <c r="AB77" s="2371"/>
      <c r="AC77" s="2371"/>
      <c r="AD77" s="2371"/>
      <c r="AE77" s="2409"/>
      <c r="AF77" s="2410"/>
      <c r="AG77" s="2410"/>
      <c r="AH77" s="2410"/>
      <c r="AI77" s="2410"/>
      <c r="AJ77" s="2411"/>
      <c r="AK77" s="2409"/>
      <c r="AL77" s="2410"/>
      <c r="AM77" s="2410"/>
      <c r="AN77" s="2410"/>
      <c r="AO77" s="2410"/>
      <c r="AP77" s="2411"/>
      <c r="BF77" s="748"/>
    </row>
    <row r="78" spans="1:58" s="736" customFormat="1" ht="19.5" customHeight="1">
      <c r="A78" s="2406" t="s">
        <v>2</v>
      </c>
      <c r="B78" s="2406"/>
      <c r="C78" s="2407" t="s">
        <v>1662</v>
      </c>
      <c r="D78" s="2407"/>
      <c r="E78" s="2407"/>
      <c r="F78" s="2407"/>
      <c r="G78" s="2407"/>
      <c r="H78" s="2407"/>
      <c r="I78" s="2407"/>
      <c r="J78" s="2407"/>
      <c r="K78" s="2407"/>
      <c r="L78" s="2407"/>
      <c r="M78" s="2407"/>
      <c r="N78" s="2407"/>
      <c r="O78" s="2407"/>
      <c r="P78" s="2407"/>
      <c r="Q78" s="2407"/>
      <c r="R78" s="2407"/>
      <c r="S78" s="2407"/>
      <c r="T78" s="2407"/>
      <c r="U78" s="2407"/>
      <c r="V78" s="2407"/>
      <c r="W78" s="2407"/>
      <c r="X78" s="2407"/>
      <c r="Y78" s="2408"/>
      <c r="Z78" s="2408"/>
      <c r="AA78" s="2371"/>
      <c r="AB78" s="2371"/>
      <c r="AC78" s="2371">
        <v>419</v>
      </c>
      <c r="AD78" s="2371"/>
      <c r="AE78" s="2422">
        <f>SUM(AE79:AE82)</f>
        <v>245423.9</v>
      </c>
      <c r="AF78" s="2423"/>
      <c r="AG78" s="2423"/>
      <c r="AH78" s="2423"/>
      <c r="AI78" s="2423"/>
      <c r="AJ78" s="2424"/>
      <c r="AK78" s="2422">
        <f>SUM(AK79:AK82)</f>
        <v>400000</v>
      </c>
      <c r="AL78" s="2423"/>
      <c r="AM78" s="2423"/>
      <c r="AN78" s="2423"/>
      <c r="AO78" s="2423"/>
      <c r="AP78" s="2424"/>
      <c r="BF78" s="747"/>
    </row>
    <row r="79" spans="1:58" s="736" customFormat="1" ht="19.5" customHeight="1">
      <c r="A79" s="2415" t="s">
        <v>3</v>
      </c>
      <c r="B79" s="2415"/>
      <c r="C79" s="2416" t="s">
        <v>1577</v>
      </c>
      <c r="D79" s="2416"/>
      <c r="E79" s="2416"/>
      <c r="F79" s="2416"/>
      <c r="G79" s="2416"/>
      <c r="H79" s="2416"/>
      <c r="I79" s="2416"/>
      <c r="J79" s="2416"/>
      <c r="K79" s="2416"/>
      <c r="L79" s="2416"/>
      <c r="M79" s="2416"/>
      <c r="N79" s="2416"/>
      <c r="O79" s="2416"/>
      <c r="P79" s="2416"/>
      <c r="Q79" s="2416"/>
      <c r="R79" s="2416"/>
      <c r="S79" s="2416"/>
      <c r="T79" s="2416"/>
      <c r="U79" s="2416"/>
      <c r="V79" s="2416"/>
      <c r="W79" s="2416"/>
      <c r="X79" s="2416"/>
      <c r="Y79" s="2417"/>
      <c r="Z79" s="2417"/>
      <c r="AA79" s="2418" t="s">
        <v>1625</v>
      </c>
      <c r="AB79" s="2418"/>
      <c r="AC79" s="2418">
        <v>420</v>
      </c>
      <c r="AD79" s="2418"/>
      <c r="AE79" s="2419">
        <v>245423.9</v>
      </c>
      <c r="AF79" s="2420"/>
      <c r="AG79" s="2420"/>
      <c r="AH79" s="2420"/>
      <c r="AI79" s="2420"/>
      <c r="AJ79" s="2421"/>
      <c r="AK79" s="2419">
        <v>400000</v>
      </c>
      <c r="AL79" s="2420"/>
      <c r="AM79" s="2420"/>
      <c r="AN79" s="2420"/>
      <c r="AO79" s="2420"/>
      <c r="AP79" s="2421"/>
      <c r="BF79" s="748"/>
    </row>
    <row r="80" spans="1:58" s="736" customFormat="1" ht="19.5" customHeight="1">
      <c r="A80" s="2425" t="s">
        <v>5</v>
      </c>
      <c r="B80" s="2425"/>
      <c r="C80" s="2426" t="s">
        <v>1290</v>
      </c>
      <c r="D80" s="2426"/>
      <c r="E80" s="2426"/>
      <c r="F80" s="2426"/>
      <c r="G80" s="2426"/>
      <c r="H80" s="2426"/>
      <c r="I80" s="2426"/>
      <c r="J80" s="2426"/>
      <c r="K80" s="2426"/>
      <c r="L80" s="2426"/>
      <c r="M80" s="2426"/>
      <c r="N80" s="2426"/>
      <c r="O80" s="2426"/>
      <c r="P80" s="2426"/>
      <c r="Q80" s="2426"/>
      <c r="R80" s="2426"/>
      <c r="S80" s="2426"/>
      <c r="T80" s="2426"/>
      <c r="U80" s="2426"/>
      <c r="V80" s="2426"/>
      <c r="W80" s="2426"/>
      <c r="X80" s="2426"/>
      <c r="Y80" s="2427"/>
      <c r="Z80" s="2427"/>
      <c r="AA80" s="2428" t="s">
        <v>1625</v>
      </c>
      <c r="AB80" s="2428"/>
      <c r="AC80" s="2428">
        <v>421</v>
      </c>
      <c r="AD80" s="2428"/>
      <c r="AE80" s="2429">
        <f>ROUND(UnosPod!O1258+UnosPod!O1259,0)</f>
        <v>0</v>
      </c>
      <c r="AF80" s="2430"/>
      <c r="AG80" s="2430"/>
      <c r="AH80" s="2430"/>
      <c r="AI80" s="2430"/>
      <c r="AJ80" s="2431"/>
      <c r="AK80" s="2429">
        <f>UnosPod!H1330</f>
        <v>0</v>
      </c>
      <c r="AL80" s="2430"/>
      <c r="AM80" s="2430"/>
      <c r="AN80" s="2430"/>
      <c r="AO80" s="2430"/>
      <c r="AP80" s="2431"/>
      <c r="BF80" s="748"/>
    </row>
    <row r="81" spans="1:58" s="736" customFormat="1" ht="19.5" customHeight="1">
      <c r="A81" s="2425" t="s">
        <v>7</v>
      </c>
      <c r="B81" s="2425"/>
      <c r="C81" s="2426" t="s">
        <v>1291</v>
      </c>
      <c r="D81" s="2426"/>
      <c r="E81" s="2426"/>
      <c r="F81" s="2426"/>
      <c r="G81" s="2426"/>
      <c r="H81" s="2426"/>
      <c r="I81" s="2426"/>
      <c r="J81" s="2426"/>
      <c r="K81" s="2426"/>
      <c r="L81" s="2426"/>
      <c r="M81" s="2426"/>
      <c r="N81" s="2426"/>
      <c r="O81" s="2426"/>
      <c r="P81" s="2426"/>
      <c r="Q81" s="2426"/>
      <c r="R81" s="2426"/>
      <c r="S81" s="2426"/>
      <c r="T81" s="2426"/>
      <c r="U81" s="2426"/>
      <c r="V81" s="2426"/>
      <c r="W81" s="2426"/>
      <c r="X81" s="2426"/>
      <c r="Y81" s="2427"/>
      <c r="Z81" s="2427"/>
      <c r="AA81" s="2428" t="s">
        <v>1625</v>
      </c>
      <c r="AB81" s="2428"/>
      <c r="AC81" s="2428">
        <v>422</v>
      </c>
      <c r="AD81" s="2428"/>
      <c r="AE81" s="2429">
        <f>ROUND(UnosPod!O1266+UnosPod!O1267,0)</f>
        <v>0</v>
      </c>
      <c r="AF81" s="2430"/>
      <c r="AG81" s="2430"/>
      <c r="AH81" s="2430"/>
      <c r="AI81" s="2430"/>
      <c r="AJ81" s="2431"/>
      <c r="AK81" s="2429">
        <f>UnosPod!H1331</f>
        <v>0</v>
      </c>
      <c r="AL81" s="2430"/>
      <c r="AM81" s="2430"/>
      <c r="AN81" s="2430"/>
      <c r="AO81" s="2430"/>
      <c r="AP81" s="2431"/>
      <c r="BF81" s="748"/>
    </row>
    <row r="82" spans="1:58" s="736" customFormat="1" ht="19.5" customHeight="1">
      <c r="A82" s="2432" t="s">
        <v>9</v>
      </c>
      <c r="B82" s="2432"/>
      <c r="C82" s="2433" t="s">
        <v>1292</v>
      </c>
      <c r="D82" s="2433"/>
      <c r="E82" s="2433"/>
      <c r="F82" s="2433"/>
      <c r="G82" s="2433"/>
      <c r="H82" s="2433"/>
      <c r="I82" s="2433"/>
      <c r="J82" s="2433"/>
      <c r="K82" s="2433"/>
      <c r="L82" s="2433"/>
      <c r="M82" s="2433"/>
      <c r="N82" s="2433"/>
      <c r="O82" s="2433"/>
      <c r="P82" s="2433"/>
      <c r="Q82" s="2433"/>
      <c r="R82" s="2433"/>
      <c r="S82" s="2433"/>
      <c r="T82" s="2433"/>
      <c r="U82" s="2433"/>
      <c r="V82" s="2433"/>
      <c r="W82" s="2433"/>
      <c r="X82" s="2433"/>
      <c r="Y82" s="2434"/>
      <c r="Z82" s="2434"/>
      <c r="AA82" s="2435" t="s">
        <v>1625</v>
      </c>
      <c r="AB82" s="2435"/>
      <c r="AC82" s="2435">
        <v>423</v>
      </c>
      <c r="AD82" s="2435"/>
      <c r="AE82" s="2436"/>
      <c r="AF82" s="2437"/>
      <c r="AG82" s="2437"/>
      <c r="AH82" s="2437"/>
      <c r="AI82" s="2437"/>
      <c r="AJ82" s="2438"/>
      <c r="AK82" s="2436">
        <f>UnosPod!H1332</f>
        <v>0</v>
      </c>
      <c r="AL82" s="2437"/>
      <c r="AM82" s="2437"/>
      <c r="AN82" s="2437"/>
      <c r="AO82" s="2437"/>
      <c r="AP82" s="2438"/>
      <c r="BF82" s="748"/>
    </row>
    <row r="83" spans="1:58" s="736" customFormat="1" ht="19.5" customHeight="1">
      <c r="A83" s="2406" t="s">
        <v>11</v>
      </c>
      <c r="B83" s="2406"/>
      <c r="C83" s="2407" t="s">
        <v>1663</v>
      </c>
      <c r="D83" s="2407"/>
      <c r="E83" s="2407"/>
      <c r="F83" s="2407"/>
      <c r="G83" s="2407"/>
      <c r="H83" s="2407"/>
      <c r="I83" s="2407"/>
      <c r="J83" s="2407"/>
      <c r="K83" s="2407"/>
      <c r="L83" s="2407"/>
      <c r="M83" s="2407"/>
      <c r="N83" s="2407"/>
      <c r="O83" s="2407"/>
      <c r="P83" s="2407"/>
      <c r="Q83" s="2407"/>
      <c r="R83" s="2407"/>
      <c r="S83" s="2407"/>
      <c r="T83" s="2407"/>
      <c r="U83" s="2407"/>
      <c r="V83" s="2407"/>
      <c r="W83" s="2407"/>
      <c r="X83" s="2407"/>
      <c r="Y83" s="2408"/>
      <c r="Z83" s="2408"/>
      <c r="AA83" s="2371"/>
      <c r="AB83" s="2371"/>
      <c r="AC83" s="2371">
        <v>424</v>
      </c>
      <c r="AD83" s="2371"/>
      <c r="AE83" s="2422">
        <f>SUM(AE84:AE89)</f>
        <v>0</v>
      </c>
      <c r="AF83" s="2423"/>
      <c r="AG83" s="2423"/>
      <c r="AH83" s="2423"/>
      <c r="AI83" s="2423"/>
      <c r="AJ83" s="2424"/>
      <c r="AK83" s="2422">
        <f>SUM(AK84:AK89)</f>
        <v>0</v>
      </c>
      <c r="AL83" s="2423"/>
      <c r="AM83" s="2423"/>
      <c r="AN83" s="2423"/>
      <c r="AO83" s="2423"/>
      <c r="AP83" s="2424"/>
      <c r="BF83" s="747"/>
    </row>
    <row r="84" spans="1:58" s="736" customFormat="1" ht="19.5" customHeight="1">
      <c r="A84" s="2415" t="s">
        <v>12</v>
      </c>
      <c r="B84" s="2415"/>
      <c r="C84" s="2416" t="s">
        <v>1294</v>
      </c>
      <c r="D84" s="2416"/>
      <c r="E84" s="2416"/>
      <c r="F84" s="2416"/>
      <c r="G84" s="2416"/>
      <c r="H84" s="2416"/>
      <c r="I84" s="2416"/>
      <c r="J84" s="2416"/>
      <c r="K84" s="2416"/>
      <c r="L84" s="2416"/>
      <c r="M84" s="2416"/>
      <c r="N84" s="2416"/>
      <c r="O84" s="2416"/>
      <c r="P84" s="2416"/>
      <c r="Q84" s="2416"/>
      <c r="R84" s="2416"/>
      <c r="S84" s="2416"/>
      <c r="T84" s="2416"/>
      <c r="U84" s="2416"/>
      <c r="V84" s="2416"/>
      <c r="W84" s="2416"/>
      <c r="X84" s="2416"/>
      <c r="Y84" s="2417"/>
      <c r="Z84" s="2417"/>
      <c r="AA84" s="2418" t="s">
        <v>1643</v>
      </c>
      <c r="AB84" s="2418"/>
      <c r="AC84" s="2418">
        <v>425</v>
      </c>
      <c r="AD84" s="2418"/>
      <c r="AE84" s="2419">
        <f>ROUND(UnosPod!H1254,0)</f>
        <v>0</v>
      </c>
      <c r="AF84" s="2420"/>
      <c r="AG84" s="2420"/>
      <c r="AH84" s="2420"/>
      <c r="AI84" s="2420"/>
      <c r="AJ84" s="2421"/>
      <c r="AK84" s="2419">
        <f>UnosPod!H1334</f>
        <v>0</v>
      </c>
      <c r="AL84" s="2420"/>
      <c r="AM84" s="2420"/>
      <c r="AN84" s="2420"/>
      <c r="AO84" s="2420"/>
      <c r="AP84" s="2421"/>
      <c r="BF84" s="748"/>
    </row>
    <row r="85" spans="1:58" s="736" customFormat="1" ht="19.5" customHeight="1">
      <c r="A85" s="2425" t="s">
        <v>13</v>
      </c>
      <c r="B85" s="2425"/>
      <c r="C85" s="2426" t="s">
        <v>1295</v>
      </c>
      <c r="D85" s="2426"/>
      <c r="E85" s="2426"/>
      <c r="F85" s="2426"/>
      <c r="G85" s="2426"/>
      <c r="H85" s="2426"/>
      <c r="I85" s="2426"/>
      <c r="J85" s="2426"/>
      <c r="K85" s="2426"/>
      <c r="L85" s="2426"/>
      <c r="M85" s="2426"/>
      <c r="N85" s="2426"/>
      <c r="O85" s="2426"/>
      <c r="P85" s="2426"/>
      <c r="Q85" s="2426"/>
      <c r="R85" s="2426"/>
      <c r="S85" s="2426"/>
      <c r="T85" s="2426"/>
      <c r="U85" s="2426"/>
      <c r="V85" s="2426"/>
      <c r="W85" s="2426"/>
      <c r="X85" s="2426"/>
      <c r="Y85" s="2427"/>
      <c r="Z85" s="2427"/>
      <c r="AA85" s="2428" t="s">
        <v>1643</v>
      </c>
      <c r="AB85" s="2428"/>
      <c r="AC85" s="2428">
        <v>426</v>
      </c>
      <c r="AD85" s="2428"/>
      <c r="AE85" s="2429">
        <f>ROUND(UnosPod!H1258+UnosPod!H1259+UnosPod!H1268,0)</f>
        <v>0</v>
      </c>
      <c r="AF85" s="2430"/>
      <c r="AG85" s="2430"/>
      <c r="AH85" s="2430"/>
      <c r="AI85" s="2430"/>
      <c r="AJ85" s="2431"/>
      <c r="AK85" s="2429">
        <f>UnosPod!H1335</f>
        <v>0</v>
      </c>
      <c r="AL85" s="2430"/>
      <c r="AM85" s="2430"/>
      <c r="AN85" s="2430"/>
      <c r="AO85" s="2430"/>
      <c r="AP85" s="2431"/>
      <c r="BF85" s="748"/>
    </row>
    <row r="86" spans="1:58" s="736" customFormat="1" ht="19.5" customHeight="1">
      <c r="A86" s="2425" t="s">
        <v>14</v>
      </c>
      <c r="B86" s="2425"/>
      <c r="C86" s="2426" t="s">
        <v>1296</v>
      </c>
      <c r="D86" s="2426"/>
      <c r="E86" s="2426"/>
      <c r="F86" s="2426"/>
      <c r="G86" s="2426"/>
      <c r="H86" s="2426"/>
      <c r="I86" s="2426"/>
      <c r="J86" s="2426"/>
      <c r="K86" s="2426"/>
      <c r="L86" s="2426"/>
      <c r="M86" s="2426"/>
      <c r="N86" s="2426"/>
      <c r="O86" s="2426"/>
      <c r="P86" s="2426"/>
      <c r="Q86" s="2426"/>
      <c r="R86" s="2426"/>
      <c r="S86" s="2426"/>
      <c r="T86" s="2426"/>
      <c r="U86" s="2426"/>
      <c r="V86" s="2426"/>
      <c r="W86" s="2426"/>
      <c r="X86" s="2426"/>
      <c r="Y86" s="2427"/>
      <c r="Z86" s="2427"/>
      <c r="AA86" s="2428" t="s">
        <v>1643</v>
      </c>
      <c r="AB86" s="2428"/>
      <c r="AC86" s="2428">
        <v>427</v>
      </c>
      <c r="AD86" s="2428"/>
      <c r="AE86" s="2429">
        <f>ROUND(UnosPod!H1266+UnosPod!H1267,0)</f>
        <v>0</v>
      </c>
      <c r="AF86" s="2430"/>
      <c r="AG86" s="2430"/>
      <c r="AH86" s="2430"/>
      <c r="AI86" s="2430"/>
      <c r="AJ86" s="2431"/>
      <c r="AK86" s="2429">
        <f>UnosPod!H1336</f>
        <v>0</v>
      </c>
      <c r="AL86" s="2430"/>
      <c r="AM86" s="2430"/>
      <c r="AN86" s="2430"/>
      <c r="AO86" s="2430"/>
      <c r="AP86" s="2431"/>
      <c r="BF86" s="748"/>
    </row>
    <row r="87" spans="1:58" s="736" customFormat="1" ht="19.5" customHeight="1">
      <c r="A87" s="2425" t="s">
        <v>15</v>
      </c>
      <c r="B87" s="2425"/>
      <c r="C87" s="2426" t="s">
        <v>1297</v>
      </c>
      <c r="D87" s="2426"/>
      <c r="E87" s="2426"/>
      <c r="F87" s="2426"/>
      <c r="G87" s="2426"/>
      <c r="H87" s="2426"/>
      <c r="I87" s="2426"/>
      <c r="J87" s="2426"/>
      <c r="K87" s="2426"/>
      <c r="L87" s="2426"/>
      <c r="M87" s="2426"/>
      <c r="N87" s="2426"/>
      <c r="O87" s="2426"/>
      <c r="P87" s="2426"/>
      <c r="Q87" s="2426"/>
      <c r="R87" s="2426"/>
      <c r="S87" s="2426"/>
      <c r="T87" s="2426"/>
      <c r="U87" s="2426"/>
      <c r="V87" s="2426"/>
      <c r="W87" s="2426"/>
      <c r="X87" s="2426"/>
      <c r="Y87" s="2427"/>
      <c r="Z87" s="2427"/>
      <c r="AA87" s="2428" t="s">
        <v>1643</v>
      </c>
      <c r="AB87" s="2428"/>
      <c r="AC87" s="2428">
        <v>428</v>
      </c>
      <c r="AD87" s="2428"/>
      <c r="AE87" s="2429">
        <f>ROUND(UnosPod!H1260+UnosPod!H1261+UnosPod!H1269,0)</f>
        <v>0</v>
      </c>
      <c r="AF87" s="2430"/>
      <c r="AG87" s="2430"/>
      <c r="AH87" s="2430"/>
      <c r="AI87" s="2430"/>
      <c r="AJ87" s="2431"/>
      <c r="AK87" s="2429">
        <f>UnosPod!H1337</f>
        <v>0</v>
      </c>
      <c r="AL87" s="2430"/>
      <c r="AM87" s="2430"/>
      <c r="AN87" s="2430"/>
      <c r="AO87" s="2430"/>
      <c r="AP87" s="2431"/>
      <c r="BF87" s="748"/>
    </row>
    <row r="88" spans="1:58" s="736" customFormat="1" ht="19.5" customHeight="1">
      <c r="A88" s="2425" t="s">
        <v>16</v>
      </c>
      <c r="B88" s="2425"/>
      <c r="C88" s="2426" t="s">
        <v>1298</v>
      </c>
      <c r="D88" s="2426"/>
      <c r="E88" s="2426"/>
      <c r="F88" s="2426"/>
      <c r="G88" s="2426"/>
      <c r="H88" s="2426"/>
      <c r="I88" s="2426"/>
      <c r="J88" s="2426"/>
      <c r="K88" s="2426"/>
      <c r="L88" s="2426"/>
      <c r="M88" s="2426"/>
      <c r="N88" s="2426"/>
      <c r="O88" s="2426"/>
      <c r="P88" s="2426"/>
      <c r="Q88" s="2426"/>
      <c r="R88" s="2426"/>
      <c r="S88" s="2426"/>
      <c r="T88" s="2426"/>
      <c r="U88" s="2426"/>
      <c r="V88" s="2426"/>
      <c r="W88" s="2426"/>
      <c r="X88" s="2426"/>
      <c r="Y88" s="2427"/>
      <c r="Z88" s="2427"/>
      <c r="AA88" s="2428" t="s">
        <v>1643</v>
      </c>
      <c r="AB88" s="2428"/>
      <c r="AC88" s="2428">
        <v>429</v>
      </c>
      <c r="AD88" s="2428"/>
      <c r="AE88" s="2429">
        <f>ROUND(UnosPod!H1274+UnosPod!H1275,0)</f>
        <v>0</v>
      </c>
      <c r="AF88" s="2430"/>
      <c r="AG88" s="2430"/>
      <c r="AH88" s="2430"/>
      <c r="AI88" s="2430"/>
      <c r="AJ88" s="2431"/>
      <c r="AK88" s="2429">
        <f>UnosPod!H1338</f>
        <v>0</v>
      </c>
      <c r="AL88" s="2430"/>
      <c r="AM88" s="2430"/>
      <c r="AN88" s="2430"/>
      <c r="AO88" s="2430"/>
      <c r="AP88" s="2431"/>
      <c r="BF88" s="748"/>
    </row>
    <row r="89" spans="1:58" s="736" customFormat="1" ht="19.5" customHeight="1">
      <c r="A89" s="2432" t="s">
        <v>18</v>
      </c>
      <c r="B89" s="2432"/>
      <c r="C89" s="2433" t="s">
        <v>1299</v>
      </c>
      <c r="D89" s="2433"/>
      <c r="E89" s="2433"/>
      <c r="F89" s="2433"/>
      <c r="G89" s="2433"/>
      <c r="H89" s="2433"/>
      <c r="I89" s="2433"/>
      <c r="J89" s="2433"/>
      <c r="K89" s="2433"/>
      <c r="L89" s="2433"/>
      <c r="M89" s="2433"/>
      <c r="N89" s="2433"/>
      <c r="O89" s="2433"/>
      <c r="P89" s="2433"/>
      <c r="Q89" s="2433"/>
      <c r="R89" s="2433"/>
      <c r="S89" s="2433"/>
      <c r="T89" s="2433"/>
      <c r="U89" s="2433"/>
      <c r="V89" s="2433"/>
      <c r="W89" s="2433"/>
      <c r="X89" s="2433"/>
      <c r="Y89" s="2434"/>
      <c r="Z89" s="2434"/>
      <c r="AA89" s="2435" t="s">
        <v>1643</v>
      </c>
      <c r="AB89" s="2435"/>
      <c r="AC89" s="2435">
        <v>430</v>
      </c>
      <c r="AD89" s="2435"/>
      <c r="AE89" s="2436"/>
      <c r="AF89" s="2437"/>
      <c r="AG89" s="2437"/>
      <c r="AH89" s="2437"/>
      <c r="AI89" s="2437"/>
      <c r="AJ89" s="2438"/>
      <c r="AK89" s="2436">
        <f>UnosPod!H1339</f>
        <v>0</v>
      </c>
      <c r="AL89" s="2437"/>
      <c r="AM89" s="2437"/>
      <c r="AN89" s="2437"/>
      <c r="AO89" s="2437"/>
      <c r="AP89" s="2438"/>
      <c r="BF89" s="748"/>
    </row>
    <row r="90" spans="1:58" s="736" customFormat="1" ht="19.5" customHeight="1">
      <c r="A90" s="2406" t="s">
        <v>19</v>
      </c>
      <c r="B90" s="2406"/>
      <c r="C90" s="2407" t="s">
        <v>1651</v>
      </c>
      <c r="D90" s="2407"/>
      <c r="E90" s="2407"/>
      <c r="F90" s="2407"/>
      <c r="G90" s="2407"/>
      <c r="H90" s="2407"/>
      <c r="I90" s="2407"/>
      <c r="J90" s="2407"/>
      <c r="K90" s="2407"/>
      <c r="L90" s="2407"/>
      <c r="M90" s="2407"/>
      <c r="N90" s="2407"/>
      <c r="O90" s="2407"/>
      <c r="P90" s="2407"/>
      <c r="Q90" s="2407"/>
      <c r="R90" s="2407"/>
      <c r="S90" s="2407"/>
      <c r="T90" s="2407"/>
      <c r="U90" s="2407"/>
      <c r="V90" s="2407"/>
      <c r="W90" s="2407"/>
      <c r="X90" s="2407"/>
      <c r="Y90" s="2408"/>
      <c r="Z90" s="2408"/>
      <c r="AA90" s="2371"/>
      <c r="AB90" s="2371"/>
      <c r="AC90" s="2371">
        <v>431</v>
      </c>
      <c r="AD90" s="2371"/>
      <c r="AE90" s="2422">
        <f>IF(AE78-AE83&lt;0,0,AE78-AE83)</f>
        <v>245423.9</v>
      </c>
      <c r="AF90" s="2423"/>
      <c r="AG90" s="2423"/>
      <c r="AH90" s="2423"/>
      <c r="AI90" s="2423"/>
      <c r="AJ90" s="2424"/>
      <c r="AK90" s="2422">
        <f>IF(AK78-AK83&lt;0,0,AK78-AK83)</f>
        <v>400000</v>
      </c>
      <c r="AL90" s="2423"/>
      <c r="AM90" s="2423"/>
      <c r="AN90" s="2423"/>
      <c r="AO90" s="2423"/>
      <c r="AP90" s="2424"/>
      <c r="BF90" s="747"/>
    </row>
    <row r="91" spans="1:58" s="736" customFormat="1" ht="19.5" customHeight="1">
      <c r="A91" s="2406" t="s">
        <v>21</v>
      </c>
      <c r="B91" s="2406"/>
      <c r="C91" s="2407" t="s">
        <v>1652</v>
      </c>
      <c r="D91" s="2407"/>
      <c r="E91" s="2407"/>
      <c r="F91" s="2407"/>
      <c r="G91" s="2407"/>
      <c r="H91" s="2407"/>
      <c r="I91" s="2407"/>
      <c r="J91" s="2407"/>
      <c r="K91" s="2407"/>
      <c r="L91" s="2407"/>
      <c r="M91" s="2407"/>
      <c r="N91" s="2407"/>
      <c r="O91" s="2407"/>
      <c r="P91" s="2407"/>
      <c r="Q91" s="2407"/>
      <c r="R91" s="2407"/>
      <c r="S91" s="2407"/>
      <c r="T91" s="2407"/>
      <c r="U91" s="2407"/>
      <c r="V91" s="2407"/>
      <c r="W91" s="2407"/>
      <c r="X91" s="2407"/>
      <c r="Y91" s="2408"/>
      <c r="Z91" s="2408"/>
      <c r="AA91" s="2371"/>
      <c r="AB91" s="2371"/>
      <c r="AC91" s="2371">
        <v>432</v>
      </c>
      <c r="AD91" s="2371"/>
      <c r="AE91" s="2422">
        <f>IF(AE83-AE78&lt;0,0,AE83-AE78)</f>
        <v>0</v>
      </c>
      <c r="AF91" s="2423"/>
      <c r="AG91" s="2423"/>
      <c r="AH91" s="2423"/>
      <c r="AI91" s="2423"/>
      <c r="AJ91" s="2424"/>
      <c r="AK91" s="2422">
        <f>IF(AK83-AK78&lt;0,0,AK83-AK78)</f>
        <v>0</v>
      </c>
      <c r="AL91" s="2423"/>
      <c r="AM91" s="2423"/>
      <c r="AN91" s="2423"/>
      <c r="AO91" s="2423"/>
      <c r="AP91" s="2424"/>
      <c r="BF91" s="747"/>
    </row>
    <row r="92" spans="1:58" s="736" customFormat="1" ht="19.5" customHeight="1">
      <c r="A92" s="2415" t="s">
        <v>23</v>
      </c>
      <c r="B92" s="2415"/>
      <c r="C92" s="2416" t="s">
        <v>1653</v>
      </c>
      <c r="D92" s="2416"/>
      <c r="E92" s="2416"/>
      <c r="F92" s="2416"/>
      <c r="G92" s="2416"/>
      <c r="H92" s="2416"/>
      <c r="I92" s="2416"/>
      <c r="J92" s="2416"/>
      <c r="K92" s="2416"/>
      <c r="L92" s="2416"/>
      <c r="M92" s="2416"/>
      <c r="N92" s="2416"/>
      <c r="O92" s="2416"/>
      <c r="P92" s="2416"/>
      <c r="Q92" s="2416"/>
      <c r="R92" s="2416"/>
      <c r="S92" s="2416"/>
      <c r="T92" s="2416"/>
      <c r="U92" s="2416"/>
      <c r="V92" s="2416"/>
      <c r="W92" s="2416"/>
      <c r="X92" s="2416"/>
      <c r="Y92" s="2417"/>
      <c r="Z92" s="2417"/>
      <c r="AA92" s="2418"/>
      <c r="AB92" s="2418"/>
      <c r="AC92" s="2418">
        <v>433</v>
      </c>
      <c r="AD92" s="2418"/>
      <c r="AE92" s="2419">
        <f>SUM(AE75+AE78)</f>
        <v>245423.9</v>
      </c>
      <c r="AF92" s="2420"/>
      <c r="AG92" s="2420"/>
      <c r="AH92" s="2420"/>
      <c r="AI92" s="2420"/>
      <c r="AJ92" s="2421"/>
      <c r="AK92" s="2419">
        <f>UnosPod!H1342+SUM(AK78)</f>
        <v>400000</v>
      </c>
      <c r="AL92" s="2420"/>
      <c r="AM92" s="2420"/>
      <c r="AN92" s="2420"/>
      <c r="AO92" s="2420"/>
      <c r="AP92" s="2421"/>
      <c r="BF92" s="748"/>
    </row>
    <row r="93" spans="1:58" s="736" customFormat="1" ht="19.5" customHeight="1">
      <c r="A93" s="2425" t="s">
        <v>526</v>
      </c>
      <c r="B93" s="2425"/>
      <c r="C93" s="2426" t="s">
        <v>1654</v>
      </c>
      <c r="D93" s="2426"/>
      <c r="E93" s="2426"/>
      <c r="F93" s="2426"/>
      <c r="G93" s="2426"/>
      <c r="H93" s="2426"/>
      <c r="I93" s="2426"/>
      <c r="J93" s="2426"/>
      <c r="K93" s="2426"/>
      <c r="L93" s="2426"/>
      <c r="M93" s="2426"/>
      <c r="N93" s="2426"/>
      <c r="O93" s="2426"/>
      <c r="P93" s="2426"/>
      <c r="Q93" s="2426"/>
      <c r="R93" s="2426"/>
      <c r="S93" s="2426"/>
      <c r="T93" s="2426"/>
      <c r="U93" s="2426"/>
      <c r="V93" s="2426"/>
      <c r="W93" s="2426"/>
      <c r="X93" s="2426"/>
      <c r="Y93" s="2427"/>
      <c r="Z93" s="2427"/>
      <c r="AA93" s="2428"/>
      <c r="AB93" s="2428"/>
      <c r="AC93" s="2428">
        <v>434</v>
      </c>
      <c r="AD93" s="2428"/>
      <c r="AE93" s="2429">
        <v>334900</v>
      </c>
      <c r="AF93" s="2430"/>
      <c r="AG93" s="2430"/>
      <c r="AH93" s="2430"/>
      <c r="AI93" s="2430"/>
      <c r="AJ93" s="2431"/>
      <c r="AK93" s="2429">
        <v>214245</v>
      </c>
      <c r="AL93" s="2430"/>
      <c r="AM93" s="2430"/>
      <c r="AN93" s="2430"/>
      <c r="AO93" s="2430"/>
      <c r="AP93" s="2431"/>
      <c r="BF93" s="748"/>
    </row>
    <row r="94" spans="1:58" s="736" customFormat="1" ht="19.5" customHeight="1">
      <c r="A94" s="2425" t="s">
        <v>26</v>
      </c>
      <c r="B94" s="2425"/>
      <c r="C94" s="2426" t="s">
        <v>1655</v>
      </c>
      <c r="D94" s="2426"/>
      <c r="E94" s="2426"/>
      <c r="F94" s="2426"/>
      <c r="G94" s="2426"/>
      <c r="H94" s="2426"/>
      <c r="I94" s="2426"/>
      <c r="J94" s="2426"/>
      <c r="K94" s="2426"/>
      <c r="L94" s="2426"/>
      <c r="M94" s="2426"/>
      <c r="N94" s="2426"/>
      <c r="O94" s="2426"/>
      <c r="P94" s="2426"/>
      <c r="Q94" s="2426"/>
      <c r="R94" s="2426"/>
      <c r="S94" s="2426"/>
      <c r="T94" s="2426"/>
      <c r="U94" s="2426"/>
      <c r="V94" s="2426"/>
      <c r="W94" s="2426"/>
      <c r="X94" s="2426"/>
      <c r="Y94" s="2427"/>
      <c r="Z94" s="2427"/>
      <c r="AA94" s="2428"/>
      <c r="AB94" s="2428"/>
      <c r="AC94" s="2428">
        <v>435</v>
      </c>
      <c r="AD94" s="2428"/>
      <c r="AE94" s="2429">
        <v>0</v>
      </c>
      <c r="AF94" s="2430"/>
      <c r="AG94" s="2430"/>
      <c r="AH94" s="2430"/>
      <c r="AI94" s="2430"/>
      <c r="AJ94" s="2431"/>
      <c r="AK94" s="2429">
        <v>185755</v>
      </c>
      <c r="AL94" s="2430"/>
      <c r="AM94" s="2430"/>
      <c r="AN94" s="2430"/>
      <c r="AO94" s="2430"/>
      <c r="AP94" s="2431"/>
      <c r="BF94" s="748"/>
    </row>
    <row r="95" spans="1:58" s="736" customFormat="1" ht="19.5" customHeight="1">
      <c r="A95" s="2425" t="s">
        <v>27</v>
      </c>
      <c r="B95" s="2425"/>
      <c r="C95" s="2426" t="s">
        <v>1656</v>
      </c>
      <c r="D95" s="2426"/>
      <c r="E95" s="2426"/>
      <c r="F95" s="2426"/>
      <c r="G95" s="2426"/>
      <c r="H95" s="2426"/>
      <c r="I95" s="2426"/>
      <c r="J95" s="2426"/>
      <c r="K95" s="2426"/>
      <c r="L95" s="2426"/>
      <c r="M95" s="2426"/>
      <c r="N95" s="2426"/>
      <c r="O95" s="2426"/>
      <c r="P95" s="2426"/>
      <c r="Q95" s="2426"/>
      <c r="R95" s="2426"/>
      <c r="S95" s="2426"/>
      <c r="T95" s="2426"/>
      <c r="U95" s="2426"/>
      <c r="V95" s="2426"/>
      <c r="W95" s="2426"/>
      <c r="X95" s="2426"/>
      <c r="Y95" s="2427"/>
      <c r="Z95" s="2427"/>
      <c r="AA95" s="2428"/>
      <c r="AB95" s="2428"/>
      <c r="AC95" s="2428">
        <v>436</v>
      </c>
      <c r="AD95" s="2428"/>
      <c r="AE95" s="2429">
        <v>89476</v>
      </c>
      <c r="AF95" s="2430"/>
      <c r="AG95" s="2430"/>
      <c r="AH95" s="2430"/>
      <c r="AI95" s="2430"/>
      <c r="AJ95" s="2431"/>
      <c r="AK95" s="2429">
        <f>IF(AK93-AK92&lt;0,0,AK93-AK92)</f>
        <v>0</v>
      </c>
      <c r="AL95" s="2430"/>
      <c r="AM95" s="2430"/>
      <c r="AN95" s="2430"/>
      <c r="AO95" s="2430"/>
      <c r="AP95" s="2431"/>
      <c r="BF95" s="748"/>
    </row>
    <row r="96" spans="1:58" s="736" customFormat="1" ht="19.5" customHeight="1">
      <c r="A96" s="2425" t="s">
        <v>28</v>
      </c>
      <c r="B96" s="2425"/>
      <c r="C96" s="2426" t="s">
        <v>1646</v>
      </c>
      <c r="D96" s="2426"/>
      <c r="E96" s="2426"/>
      <c r="F96" s="2426"/>
      <c r="G96" s="2426"/>
      <c r="H96" s="2426"/>
      <c r="I96" s="2426"/>
      <c r="J96" s="2426"/>
      <c r="K96" s="2426"/>
      <c r="L96" s="2426"/>
      <c r="M96" s="2426"/>
      <c r="N96" s="2426"/>
      <c r="O96" s="2426"/>
      <c r="P96" s="2426"/>
      <c r="Q96" s="2426"/>
      <c r="R96" s="2426"/>
      <c r="S96" s="2426"/>
      <c r="T96" s="2426"/>
      <c r="U96" s="2426"/>
      <c r="V96" s="2426"/>
      <c r="W96" s="2426"/>
      <c r="X96" s="2426"/>
      <c r="Y96" s="2427"/>
      <c r="Z96" s="2427"/>
      <c r="AA96" s="2428"/>
      <c r="AB96" s="2428"/>
      <c r="AC96" s="2428">
        <v>437</v>
      </c>
      <c r="AD96" s="2428"/>
      <c r="AE96" s="2429">
        <f>ROUND(UnosPod!H1282,0)</f>
        <v>185755</v>
      </c>
      <c r="AF96" s="2430"/>
      <c r="AG96" s="2430"/>
      <c r="AH96" s="2430"/>
      <c r="AI96" s="2430"/>
      <c r="AJ96" s="2431"/>
      <c r="AK96" s="2429">
        <v>0</v>
      </c>
      <c r="AL96" s="2430"/>
      <c r="AM96" s="2430"/>
      <c r="AN96" s="2430"/>
      <c r="AO96" s="2430"/>
      <c r="AP96" s="2431"/>
      <c r="BF96" s="748"/>
    </row>
    <row r="97" spans="1:58" s="736" customFormat="1" ht="19.5" customHeight="1">
      <c r="A97" s="2425" t="s">
        <v>29</v>
      </c>
      <c r="B97" s="2425"/>
      <c r="C97" s="2426" t="s">
        <v>1647</v>
      </c>
      <c r="D97" s="2426"/>
      <c r="E97" s="2426"/>
      <c r="F97" s="2426"/>
      <c r="G97" s="2426"/>
      <c r="H97" s="2426"/>
      <c r="I97" s="2426"/>
      <c r="J97" s="2426"/>
      <c r="K97" s="2426"/>
      <c r="L97" s="2426"/>
      <c r="M97" s="2426"/>
      <c r="N97" s="2426"/>
      <c r="O97" s="2426"/>
      <c r="P97" s="2426"/>
      <c r="Q97" s="2426"/>
      <c r="R97" s="2426"/>
      <c r="S97" s="2426"/>
      <c r="T97" s="2426"/>
      <c r="U97" s="2426"/>
      <c r="V97" s="2426"/>
      <c r="W97" s="2426"/>
      <c r="X97" s="2426"/>
      <c r="Y97" s="2427"/>
      <c r="Z97" s="2427"/>
      <c r="AA97" s="2428" t="s">
        <v>1625</v>
      </c>
      <c r="AB97" s="2428"/>
      <c r="AC97" s="2428">
        <v>438</v>
      </c>
      <c r="AD97" s="2428"/>
      <c r="AE97" s="2429">
        <f>UnosPod!O1276</f>
        <v>0</v>
      </c>
      <c r="AF97" s="2430"/>
      <c r="AG97" s="2430"/>
      <c r="AH97" s="2430"/>
      <c r="AI97" s="2430"/>
      <c r="AJ97" s="2431"/>
      <c r="AK97" s="2429">
        <f>UnosPod!H1347</f>
        <v>0</v>
      </c>
      <c r="AL97" s="2430"/>
      <c r="AM97" s="2430"/>
      <c r="AN97" s="2430"/>
      <c r="AO97" s="2430"/>
      <c r="AP97" s="2431"/>
      <c r="BF97" s="748"/>
    </row>
    <row r="98" spans="1:58" s="736" customFormat="1" ht="19.5" customHeight="1">
      <c r="A98" s="2425" t="s">
        <v>30</v>
      </c>
      <c r="B98" s="2425"/>
      <c r="C98" s="2426" t="s">
        <v>1648</v>
      </c>
      <c r="D98" s="2426"/>
      <c r="E98" s="2426"/>
      <c r="F98" s="2426"/>
      <c r="G98" s="2426"/>
      <c r="H98" s="2426"/>
      <c r="I98" s="2426"/>
      <c r="J98" s="2426"/>
      <c r="K98" s="2426"/>
      <c r="L98" s="2426"/>
      <c r="M98" s="2426"/>
      <c r="N98" s="2426"/>
      <c r="O98" s="2426"/>
      <c r="P98" s="2426"/>
      <c r="Q98" s="2426"/>
      <c r="R98" s="2426"/>
      <c r="S98" s="2426"/>
      <c r="T98" s="2426"/>
      <c r="U98" s="2426"/>
      <c r="V98" s="2426"/>
      <c r="W98" s="2426"/>
      <c r="X98" s="2426"/>
      <c r="Y98" s="2427"/>
      <c r="Z98" s="2427"/>
      <c r="AA98" s="2428" t="s">
        <v>1643</v>
      </c>
      <c r="AB98" s="2428"/>
      <c r="AC98" s="2428">
        <v>439</v>
      </c>
      <c r="AD98" s="2428"/>
      <c r="AE98" s="2429">
        <f>UnosPod!H1277</f>
        <v>0</v>
      </c>
      <c r="AF98" s="2430"/>
      <c r="AG98" s="2430"/>
      <c r="AH98" s="2430"/>
      <c r="AI98" s="2430"/>
      <c r="AJ98" s="2431"/>
      <c r="AK98" s="2429">
        <f>UnosPod!H1348</f>
        <v>0</v>
      </c>
      <c r="AL98" s="2430"/>
      <c r="AM98" s="2430"/>
      <c r="AN98" s="2430"/>
      <c r="AO98" s="2430"/>
      <c r="AP98" s="2431"/>
      <c r="BF98" s="748"/>
    </row>
    <row r="99" spans="1:58" s="736" customFormat="1" ht="19.5" customHeight="1">
      <c r="A99" s="2443" t="s">
        <v>32</v>
      </c>
      <c r="B99" s="2443"/>
      <c r="C99" s="2444" t="s">
        <v>1657</v>
      </c>
      <c r="D99" s="2444"/>
      <c r="E99" s="2444"/>
      <c r="F99" s="2444"/>
      <c r="G99" s="2444"/>
      <c r="H99" s="2444"/>
      <c r="I99" s="2444"/>
      <c r="J99" s="2444"/>
      <c r="K99" s="2444"/>
      <c r="L99" s="2444"/>
      <c r="M99" s="2444"/>
      <c r="N99" s="2444"/>
      <c r="O99" s="2444"/>
      <c r="P99" s="2444"/>
      <c r="Q99" s="2444"/>
      <c r="R99" s="2444"/>
      <c r="S99" s="2444"/>
      <c r="T99" s="2444"/>
      <c r="U99" s="2444"/>
      <c r="V99" s="2444"/>
      <c r="W99" s="2444"/>
      <c r="X99" s="2444"/>
      <c r="Y99" s="2445"/>
      <c r="Z99" s="2445"/>
      <c r="AA99" s="2446"/>
      <c r="AB99" s="2446"/>
      <c r="AC99" s="2446">
        <v>440</v>
      </c>
      <c r="AD99" s="2446"/>
      <c r="AE99" s="2436">
        <f>ROUND(UnosPod!H1283,0)</f>
        <v>96279</v>
      </c>
      <c r="AF99" s="2437"/>
      <c r="AG99" s="2437"/>
      <c r="AH99" s="2437"/>
      <c r="AI99" s="2437"/>
      <c r="AJ99" s="2438"/>
      <c r="AK99" s="2436">
        <v>185754.64</v>
      </c>
      <c r="AL99" s="2437"/>
      <c r="AM99" s="2437"/>
      <c r="AN99" s="2437"/>
      <c r="AO99" s="2437"/>
      <c r="AP99" s="2438"/>
      <c r="BF99" s="748"/>
    </row>
    <row r="100" spans="1:58" s="736" customFormat="1">
      <c r="A100" s="749"/>
      <c r="B100" s="749"/>
      <c r="C100" s="750"/>
      <c r="D100" s="750"/>
      <c r="E100" s="750"/>
      <c r="F100" s="750"/>
      <c r="G100" s="750"/>
      <c r="H100" s="750"/>
      <c r="I100" s="750"/>
      <c r="J100" s="750"/>
      <c r="K100" s="750"/>
      <c r="L100" s="750"/>
      <c r="M100" s="750"/>
      <c r="N100" s="750"/>
      <c r="O100" s="750"/>
      <c r="P100" s="750"/>
      <c r="Q100" s="750"/>
      <c r="R100" s="750"/>
      <c r="S100" s="750"/>
      <c r="T100" s="750"/>
      <c r="U100" s="750"/>
      <c r="V100" s="750"/>
      <c r="W100" s="750"/>
      <c r="X100" s="750"/>
      <c r="Y100" s="746"/>
      <c r="Z100" s="746"/>
      <c r="AA100" s="742"/>
      <c r="AB100" s="742"/>
      <c r="AE100" s="2441">
        <f>AE99-(AE96+AE94-AE95+AE97-AE98)</f>
        <v>0</v>
      </c>
      <c r="AF100" s="2441"/>
      <c r="AG100" s="2441"/>
      <c r="AH100" s="2441"/>
      <c r="AI100" s="2441"/>
      <c r="AJ100" s="2441"/>
      <c r="AK100" s="2441">
        <v>0</v>
      </c>
      <c r="AL100" s="2441"/>
      <c r="AM100" s="2441"/>
      <c r="AN100" s="2441"/>
      <c r="AO100" s="2441"/>
      <c r="AP100" s="2441"/>
      <c r="BF100" s="748"/>
    </row>
    <row r="101" spans="1:58" s="736" customFormat="1">
      <c r="A101" s="749"/>
      <c r="B101" s="749"/>
      <c r="C101" s="750"/>
      <c r="D101" s="750"/>
      <c r="E101" s="750"/>
      <c r="F101" s="750"/>
      <c r="G101" s="750"/>
      <c r="H101" s="750"/>
      <c r="I101" s="750"/>
      <c r="J101" s="750"/>
      <c r="K101" s="750"/>
      <c r="L101" s="750"/>
      <c r="M101" s="750"/>
      <c r="N101" s="750"/>
      <c r="O101" s="750"/>
      <c r="P101" s="750"/>
      <c r="Q101" s="750"/>
      <c r="R101" s="750"/>
      <c r="S101" s="750"/>
      <c r="T101" s="750"/>
      <c r="U101" s="750"/>
      <c r="V101" s="750"/>
      <c r="W101" s="750"/>
      <c r="X101" s="750"/>
      <c r="Y101" s="750"/>
      <c r="Z101" s="750"/>
      <c r="AA101" s="742"/>
      <c r="AB101" s="742"/>
      <c r="AT101" s="742"/>
      <c r="AU101" s="742"/>
      <c r="AV101" s="742"/>
      <c r="AW101" s="742"/>
      <c r="AX101" s="742"/>
      <c r="AY101" s="742"/>
      <c r="AZ101" s="742"/>
      <c r="BA101" s="742"/>
      <c r="BB101" s="742"/>
      <c r="BC101" s="742"/>
      <c r="BD101" s="742"/>
    </row>
    <row r="102" spans="1:58" s="736" customFormat="1">
      <c r="A102" s="749"/>
      <c r="B102" s="749"/>
      <c r="C102" s="750"/>
      <c r="D102" s="750"/>
      <c r="E102" s="750"/>
      <c r="F102" s="750"/>
      <c r="G102" s="750"/>
      <c r="H102" s="750"/>
      <c r="I102" s="750"/>
      <c r="J102" s="750"/>
      <c r="K102" s="750"/>
      <c r="L102" s="750"/>
      <c r="M102" s="750"/>
      <c r="N102" s="750"/>
      <c r="O102" s="750"/>
      <c r="P102" s="750"/>
      <c r="Q102" s="750"/>
      <c r="R102" s="750"/>
      <c r="S102" s="750"/>
      <c r="T102" s="750"/>
      <c r="U102" s="750"/>
      <c r="V102" s="750"/>
      <c r="W102" s="750"/>
      <c r="X102" s="750"/>
      <c r="Y102" s="750"/>
      <c r="Z102" s="750"/>
      <c r="AA102" s="742"/>
      <c r="AB102" s="742"/>
      <c r="AT102" s="742"/>
      <c r="AU102" s="742"/>
      <c r="AV102" s="742"/>
      <c r="AW102" s="742"/>
      <c r="AX102" s="742"/>
      <c r="AY102" s="742"/>
      <c r="AZ102" s="742"/>
      <c r="BA102" s="742"/>
      <c r="BB102" s="742"/>
      <c r="BC102" s="742"/>
      <c r="BD102" s="742"/>
    </row>
    <row r="103" spans="1:58" s="736" customFormat="1">
      <c r="A103" s="749"/>
      <c r="B103" s="749"/>
      <c r="C103" s="750"/>
      <c r="D103" s="750"/>
      <c r="E103" s="750"/>
      <c r="F103" s="750"/>
      <c r="G103" s="750"/>
      <c r="H103" s="750"/>
      <c r="I103" s="750"/>
      <c r="J103" s="750"/>
      <c r="K103" s="750"/>
      <c r="L103" s="750"/>
      <c r="M103" s="750"/>
      <c r="N103" s="750"/>
      <c r="O103" s="750"/>
      <c r="P103" s="750"/>
      <c r="Q103" s="750"/>
      <c r="R103" s="750"/>
      <c r="S103" s="750"/>
      <c r="T103" s="750"/>
      <c r="U103" s="750"/>
      <c r="V103" s="750"/>
      <c r="W103" s="750"/>
      <c r="X103" s="750"/>
      <c r="Y103" s="750"/>
      <c r="Z103" s="750"/>
      <c r="AA103" s="742"/>
      <c r="AB103" s="742"/>
      <c r="AC103" s="742"/>
      <c r="AD103" s="742"/>
      <c r="AE103" s="742"/>
      <c r="AF103" s="742"/>
    </row>
    <row r="104" spans="1:58" s="736" customFormat="1">
      <c r="A104" s="749"/>
      <c r="B104" s="749"/>
      <c r="C104" s="750"/>
      <c r="D104" s="750"/>
      <c r="E104" s="750"/>
      <c r="F104" s="750"/>
      <c r="G104" s="750"/>
      <c r="H104" s="750"/>
      <c r="I104" s="750"/>
      <c r="J104" s="750"/>
      <c r="K104" s="750"/>
      <c r="L104" s="750"/>
      <c r="M104" s="750"/>
      <c r="N104" s="750"/>
      <c r="O104" s="750"/>
      <c r="P104" s="750"/>
      <c r="Q104" s="750"/>
      <c r="R104" s="750"/>
      <c r="S104" s="750"/>
      <c r="T104" s="750"/>
      <c r="U104" s="750"/>
      <c r="V104" s="750"/>
      <c r="W104" s="750"/>
      <c r="X104" s="750"/>
      <c r="Y104" s="750"/>
      <c r="Z104" s="750"/>
      <c r="AA104" s="742"/>
      <c r="AB104" s="742"/>
      <c r="AC104" s="742"/>
      <c r="AD104" s="742"/>
      <c r="AE104" s="742"/>
      <c r="AF104" s="742"/>
    </row>
    <row r="105" spans="1:58" s="736" customFormat="1">
      <c r="A105" s="751" t="s">
        <v>62</v>
      </c>
      <c r="E105" s="752"/>
      <c r="F105" s="752"/>
      <c r="G105" s="752"/>
      <c r="H105" s="752"/>
      <c r="I105" s="752"/>
      <c r="J105" s="752"/>
      <c r="K105" s="752"/>
      <c r="L105" s="752"/>
      <c r="M105" s="752"/>
      <c r="N105" s="752"/>
      <c r="O105" s="752"/>
      <c r="P105" s="752"/>
      <c r="Q105" s="752"/>
      <c r="R105" s="752"/>
      <c r="S105" s="752"/>
      <c r="T105" s="752"/>
      <c r="U105" s="752"/>
      <c r="V105" s="752"/>
      <c r="AG105" s="2442" t="s">
        <v>155</v>
      </c>
      <c r="AH105" s="2442"/>
      <c r="AI105" s="2442"/>
      <c r="AJ105" s="2442"/>
      <c r="AK105" s="2442"/>
      <c r="AL105" s="2442"/>
      <c r="AM105" s="2442"/>
      <c r="AN105" s="2442"/>
    </row>
    <row r="106" spans="1:58" ht="15"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</row>
    <row r="107" spans="1:58" ht="15">
      <c r="A107" s="404" t="str">
        <f>UnosPod!F3</f>
        <v>Alma Saric</v>
      </c>
      <c r="B107" s="405"/>
      <c r="C107" s="405"/>
      <c r="D107" s="405"/>
      <c r="E107" s="405"/>
      <c r="F107" s="394"/>
      <c r="G107" s="394"/>
      <c r="H107" s="394"/>
      <c r="I107" s="394"/>
      <c r="J107" s="402"/>
      <c r="K107" s="402"/>
      <c r="L107" s="402"/>
      <c r="M107" s="402"/>
      <c r="O107" s="402"/>
      <c r="Q107" s="402"/>
      <c r="R107" s="402"/>
      <c r="S107" s="402"/>
      <c r="T107" s="402"/>
      <c r="U107" s="402"/>
      <c r="V107" s="402"/>
      <c r="W107" s="390" t="s">
        <v>198</v>
      </c>
      <c r="AG107" s="394"/>
      <c r="AH107" s="394"/>
      <c r="AI107" s="394"/>
      <c r="AJ107" s="394"/>
      <c r="AK107" s="394"/>
      <c r="AL107" s="394"/>
    </row>
    <row r="108" spans="1:58" ht="15">
      <c r="A108" s="390" t="s">
        <v>408</v>
      </c>
      <c r="D108" s="402"/>
      <c r="E108" s="394"/>
      <c r="F108" s="2563" t="str">
        <f>UnosPod!AB3</f>
        <v>2917/2</v>
      </c>
      <c r="G108" s="2363"/>
      <c r="H108" s="2363"/>
      <c r="I108" s="2363"/>
      <c r="J108" s="2363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AG108" s="2364" t="str">
        <f>UnosPod!F14</f>
        <v>Lejla Baljevic Ramovic</v>
      </c>
      <c r="AH108" s="2364"/>
      <c r="AI108" s="2364"/>
      <c r="AJ108" s="2364"/>
      <c r="AK108" s="2364"/>
      <c r="AL108" s="2364"/>
      <c r="AM108" s="2364"/>
      <c r="AN108" s="2364"/>
    </row>
    <row r="109" spans="1:58" ht="15">
      <c r="A109" s="390" t="s">
        <v>199</v>
      </c>
      <c r="D109" s="402"/>
      <c r="E109" s="406"/>
      <c r="F109" s="2363" t="str">
        <f>UnosPod!AM3</f>
        <v>033/728-602</v>
      </c>
      <c r="G109" s="2363"/>
      <c r="H109" s="2363"/>
      <c r="I109" s="2363"/>
      <c r="J109" s="2363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</row>
    <row r="110" spans="1:58" ht="15">
      <c r="G110" s="402"/>
      <c r="H110" s="402"/>
      <c r="I110" s="402"/>
      <c r="J110" s="402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</row>
    <row r="111" spans="1:58" ht="15">
      <c r="G111" s="402"/>
      <c r="H111" s="402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402"/>
      <c r="W111" s="402"/>
      <c r="X111" s="402"/>
    </row>
    <row r="112" spans="1:58" ht="15"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  <c r="Q112" s="394"/>
      <c r="R112" s="394"/>
      <c r="S112" s="394"/>
      <c r="T112" s="394"/>
      <c r="U112" s="394"/>
      <c r="V112" s="394"/>
      <c r="W112" s="394"/>
      <c r="X112" s="394"/>
      <c r="Y112" s="388"/>
      <c r="Z112" s="388"/>
    </row>
    <row r="113" spans="1:24" ht="15">
      <c r="G113" s="402"/>
      <c r="H113" s="402"/>
      <c r="I113" s="402"/>
      <c r="J113" s="402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</row>
    <row r="114" spans="1:24" ht="15">
      <c r="G114" s="402"/>
      <c r="H114" s="402"/>
      <c r="I114" s="402"/>
      <c r="J114" s="402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</row>
    <row r="115" spans="1:24" ht="15">
      <c r="G115" s="402"/>
      <c r="H115" s="402"/>
      <c r="I115" s="402"/>
      <c r="J115" s="402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</row>
    <row r="116" spans="1:24" ht="15">
      <c r="G116" s="402"/>
      <c r="H116" s="402"/>
      <c r="I116" s="402"/>
      <c r="J116" s="402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</row>
    <row r="117" spans="1:24" ht="15">
      <c r="G117" s="402"/>
      <c r="H117" s="402"/>
      <c r="I117" s="402"/>
      <c r="J117" s="402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</row>
    <row r="118" spans="1:24" ht="15">
      <c r="G118" s="402"/>
      <c r="H118" s="402"/>
      <c r="I118" s="402"/>
      <c r="J118" s="402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</row>
    <row r="119" spans="1:24" ht="15"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</row>
    <row r="120" spans="1:24" ht="15">
      <c r="G120" s="402"/>
      <c r="H120" s="402"/>
      <c r="I120" s="402"/>
      <c r="J120" s="402"/>
      <c r="K120" s="402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</row>
    <row r="121" spans="1:24" ht="15"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</row>
    <row r="122" spans="1:24" ht="15">
      <c r="G122" s="402"/>
      <c r="H122" s="402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</row>
    <row r="123" spans="1:24" ht="15"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</row>
    <row r="124" spans="1:24" ht="15"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</row>
    <row r="125" spans="1:24" ht="15">
      <c r="A125" s="407"/>
      <c r="G125" s="402"/>
      <c r="H125" s="402"/>
      <c r="I125" s="402"/>
      <c r="J125" s="402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</row>
    <row r="126" spans="1:24" ht="15">
      <c r="G126" s="402"/>
      <c r="H126" s="402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</row>
    <row r="127" spans="1:24" ht="15">
      <c r="G127" s="402"/>
      <c r="H127" s="402"/>
      <c r="I127" s="402"/>
      <c r="J127" s="402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</row>
    <row r="128" spans="1:24" ht="15"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</row>
    <row r="129" spans="7:24" ht="15"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</row>
    <row r="130" spans="7:24" ht="15"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</row>
    <row r="131" spans="7:24" ht="15"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402"/>
      <c r="W131" s="402"/>
      <c r="X131" s="402"/>
    </row>
    <row r="132" spans="7:24" ht="15">
      <c r="G132" s="402"/>
      <c r="H132" s="402"/>
      <c r="I132" s="402"/>
      <c r="J132" s="402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402"/>
      <c r="W132" s="402"/>
      <c r="X132" s="402"/>
    </row>
    <row r="133" spans="7:24" ht="15">
      <c r="G133" s="402"/>
      <c r="H133" s="402"/>
      <c r="I133" s="402"/>
      <c r="J133" s="402"/>
      <c r="K133" s="402"/>
      <c r="L133" s="402"/>
      <c r="M133" s="402"/>
      <c r="N133" s="402"/>
      <c r="O133" s="402"/>
      <c r="P133" s="402"/>
      <c r="Q133" s="402"/>
      <c r="R133" s="402"/>
      <c r="S133" s="402"/>
      <c r="T133" s="402"/>
      <c r="U133" s="402"/>
      <c r="V133" s="402"/>
      <c r="W133" s="402"/>
      <c r="X133" s="402"/>
    </row>
    <row r="134" spans="7:24" ht="15">
      <c r="G134" s="402"/>
      <c r="H134" s="402"/>
      <c r="I134" s="402"/>
      <c r="J134" s="402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</row>
    <row r="135" spans="7:24" ht="15">
      <c r="G135" s="402"/>
      <c r="H135" s="402"/>
      <c r="I135" s="402"/>
      <c r="J135" s="402"/>
      <c r="K135" s="402"/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402"/>
      <c r="W135" s="402"/>
      <c r="X135" s="402"/>
    </row>
    <row r="136" spans="7:24" ht="15"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</row>
    <row r="137" spans="7:24" ht="15">
      <c r="G137" s="402"/>
      <c r="H137" s="402"/>
      <c r="I137" s="402"/>
      <c r="J137" s="402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</row>
    <row r="138" spans="7:24" ht="15"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</row>
    <row r="139" spans="7:24" ht="15">
      <c r="G139" s="402"/>
      <c r="H139" s="402"/>
      <c r="I139" s="402"/>
      <c r="J139" s="402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</row>
    <row r="140" spans="7:24" ht="15"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</row>
    <row r="141" spans="7:24" ht="15">
      <c r="G141" s="402"/>
      <c r="H141" s="402"/>
      <c r="I141" s="402"/>
      <c r="J141" s="402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</row>
    <row r="142" spans="7:24" ht="15">
      <c r="G142" s="402"/>
      <c r="H142" s="402"/>
      <c r="I142" s="402"/>
      <c r="J142" s="402"/>
      <c r="K142" s="402"/>
      <c r="L142" s="402"/>
      <c r="M142" s="402"/>
      <c r="N142" s="402"/>
      <c r="O142" s="402"/>
      <c r="P142" s="402"/>
      <c r="Q142" s="402"/>
      <c r="R142" s="402"/>
      <c r="S142" s="402"/>
      <c r="T142" s="402"/>
      <c r="U142" s="402"/>
      <c r="V142" s="402"/>
      <c r="W142" s="402"/>
      <c r="X142" s="402"/>
    </row>
    <row r="143" spans="7:24" ht="15">
      <c r="G143" s="402"/>
      <c r="H143" s="402"/>
      <c r="I143" s="402"/>
      <c r="J143" s="402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402"/>
      <c r="W143" s="402"/>
      <c r="X143" s="402"/>
    </row>
    <row r="144" spans="7:24" ht="15">
      <c r="G144" s="402"/>
      <c r="H144" s="402"/>
      <c r="I144" s="402"/>
      <c r="J144" s="402"/>
      <c r="K144" s="402"/>
      <c r="L144" s="402"/>
      <c r="M144" s="402"/>
      <c r="N144" s="402"/>
      <c r="O144" s="402"/>
      <c r="P144" s="402"/>
      <c r="Q144" s="402"/>
      <c r="R144" s="402"/>
      <c r="S144" s="402"/>
      <c r="T144" s="402"/>
      <c r="U144" s="402"/>
      <c r="V144" s="402"/>
      <c r="W144" s="402"/>
      <c r="X144" s="402"/>
    </row>
    <row r="145" spans="7:24" ht="15">
      <c r="G145" s="402"/>
      <c r="H145" s="402"/>
      <c r="I145" s="402"/>
      <c r="J145" s="402"/>
      <c r="K145" s="402"/>
      <c r="L145" s="402"/>
      <c r="M145" s="402"/>
      <c r="N145" s="402"/>
      <c r="O145" s="402"/>
      <c r="P145" s="402"/>
      <c r="Q145" s="402"/>
      <c r="R145" s="402"/>
      <c r="S145" s="402"/>
      <c r="T145" s="402"/>
      <c r="U145" s="402"/>
      <c r="V145" s="402"/>
      <c r="W145" s="402"/>
      <c r="X145" s="402"/>
    </row>
    <row r="146" spans="7:24" ht="15">
      <c r="G146" s="402"/>
      <c r="H146" s="402"/>
      <c r="I146" s="402"/>
      <c r="J146" s="402"/>
      <c r="K146" s="402"/>
      <c r="L146" s="402"/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</row>
    <row r="147" spans="7:24" ht="15"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</row>
    <row r="148" spans="7:24" ht="15">
      <c r="G148" s="402"/>
      <c r="H148" s="402"/>
      <c r="I148" s="402"/>
      <c r="J148" s="402"/>
      <c r="K148" s="402"/>
      <c r="L148" s="402"/>
      <c r="M148" s="402"/>
      <c r="N148" s="402"/>
      <c r="O148" s="402"/>
      <c r="P148" s="402"/>
      <c r="Q148" s="402"/>
      <c r="R148" s="402"/>
      <c r="S148" s="402"/>
      <c r="T148" s="402"/>
      <c r="U148" s="402"/>
      <c r="V148" s="402"/>
      <c r="W148" s="402"/>
      <c r="X148" s="402"/>
    </row>
    <row r="149" spans="7:24" ht="15">
      <c r="G149" s="402"/>
      <c r="H149" s="402"/>
      <c r="I149" s="402"/>
      <c r="J149" s="402"/>
      <c r="K149" s="402"/>
      <c r="L149" s="402"/>
      <c r="M149" s="402"/>
      <c r="N149" s="402"/>
      <c r="O149" s="402"/>
      <c r="P149" s="402"/>
      <c r="Q149" s="402"/>
      <c r="R149" s="402"/>
      <c r="S149" s="402"/>
      <c r="T149" s="402"/>
      <c r="U149" s="402"/>
      <c r="V149" s="402"/>
      <c r="W149" s="402"/>
      <c r="X149" s="402"/>
    </row>
    <row r="150" spans="7:24" ht="15">
      <c r="G150" s="402"/>
      <c r="H150" s="402"/>
      <c r="I150" s="402"/>
      <c r="J150" s="402"/>
      <c r="K150" s="402"/>
      <c r="L150" s="402"/>
      <c r="M150" s="402"/>
      <c r="N150" s="402"/>
      <c r="O150" s="402"/>
      <c r="P150" s="402"/>
      <c r="Q150" s="402"/>
      <c r="R150" s="402"/>
      <c r="S150" s="402"/>
      <c r="T150" s="402"/>
      <c r="U150" s="402"/>
      <c r="V150" s="402"/>
      <c r="W150" s="402"/>
      <c r="X150" s="402"/>
    </row>
    <row r="151" spans="7:24" ht="15">
      <c r="G151" s="402"/>
      <c r="H151" s="402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402"/>
      <c r="X151" s="402"/>
    </row>
    <row r="152" spans="7:24" ht="15">
      <c r="G152" s="402"/>
      <c r="H152" s="402"/>
      <c r="I152" s="402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</row>
    <row r="153" spans="7:24" ht="15"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</row>
    <row r="154" spans="7:24" ht="15">
      <c r="G154" s="402"/>
      <c r="H154" s="402"/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  <c r="W154" s="402"/>
      <c r="X154" s="402"/>
    </row>
    <row r="155" spans="7:24" ht="15">
      <c r="G155" s="402"/>
      <c r="H155" s="402"/>
      <c r="I155" s="402"/>
      <c r="J155" s="402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</row>
    <row r="156" spans="7:24" ht="15">
      <c r="G156" s="402"/>
      <c r="H156" s="402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</row>
    <row r="157" spans="7:24" ht="15">
      <c r="G157" s="402"/>
      <c r="H157" s="402"/>
      <c r="I157" s="402"/>
      <c r="J157" s="402"/>
      <c r="K157" s="402"/>
      <c r="L157" s="402"/>
      <c r="M157" s="402"/>
      <c r="N157" s="402"/>
      <c r="O157" s="402"/>
      <c r="P157" s="402"/>
      <c r="Q157" s="402"/>
      <c r="R157" s="402"/>
      <c r="S157" s="402"/>
      <c r="T157" s="402"/>
      <c r="U157" s="402"/>
      <c r="V157" s="402"/>
      <c r="W157" s="402"/>
      <c r="X157" s="402"/>
    </row>
    <row r="158" spans="7:24" ht="15">
      <c r="G158" s="402"/>
      <c r="H158" s="402"/>
      <c r="I158" s="402"/>
      <c r="J158" s="402"/>
      <c r="K158" s="402"/>
      <c r="L158" s="402"/>
      <c r="M158" s="402"/>
      <c r="N158" s="402"/>
      <c r="O158" s="402"/>
      <c r="P158" s="402"/>
      <c r="Q158" s="402"/>
      <c r="R158" s="402"/>
      <c r="S158" s="402"/>
      <c r="T158" s="402"/>
      <c r="U158" s="402"/>
      <c r="V158" s="402"/>
      <c r="W158" s="402"/>
      <c r="X158" s="402"/>
    </row>
    <row r="159" spans="7:24" ht="15">
      <c r="G159" s="402"/>
      <c r="H159" s="402"/>
      <c r="I159" s="402"/>
      <c r="J159" s="402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402"/>
      <c r="W159" s="402"/>
      <c r="X159" s="402"/>
    </row>
    <row r="160" spans="7:24" ht="15">
      <c r="G160" s="402"/>
      <c r="H160" s="402"/>
      <c r="I160" s="402"/>
      <c r="J160" s="402"/>
      <c r="K160" s="402"/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402"/>
      <c r="W160" s="402"/>
      <c r="X160" s="402"/>
    </row>
    <row r="161" spans="7:24" ht="15">
      <c r="G161" s="402"/>
      <c r="H161" s="402"/>
      <c r="I161" s="402"/>
      <c r="J161" s="402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402"/>
      <c r="W161" s="402"/>
      <c r="X161" s="402"/>
    </row>
    <row r="162" spans="7:24" ht="15">
      <c r="G162" s="402"/>
      <c r="H162" s="402"/>
      <c r="I162" s="402"/>
      <c r="J162" s="402"/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402"/>
      <c r="V162" s="402"/>
      <c r="W162" s="402"/>
      <c r="X162" s="402"/>
    </row>
    <row r="163" spans="7:24" ht="15">
      <c r="G163" s="402"/>
      <c r="H163" s="402"/>
      <c r="I163" s="402"/>
      <c r="J163" s="402"/>
      <c r="K163" s="402"/>
      <c r="L163" s="402"/>
      <c r="M163" s="402"/>
      <c r="N163" s="402"/>
      <c r="O163" s="402"/>
      <c r="P163" s="402"/>
      <c r="Q163" s="402"/>
      <c r="R163" s="402"/>
      <c r="S163" s="402"/>
      <c r="T163" s="402"/>
      <c r="U163" s="402"/>
      <c r="V163" s="402"/>
      <c r="W163" s="402"/>
      <c r="X163" s="402"/>
    </row>
    <row r="164" spans="7:24" ht="15">
      <c r="G164" s="402"/>
      <c r="H164" s="402"/>
      <c r="I164" s="402"/>
      <c r="J164" s="402"/>
      <c r="K164" s="402"/>
      <c r="L164" s="402"/>
      <c r="M164" s="402"/>
      <c r="N164" s="402"/>
      <c r="O164" s="402"/>
      <c r="P164" s="402"/>
      <c r="Q164" s="402"/>
      <c r="R164" s="402"/>
      <c r="S164" s="402"/>
      <c r="T164" s="402"/>
      <c r="U164" s="402"/>
      <c r="V164" s="402"/>
      <c r="W164" s="402"/>
      <c r="X164" s="402"/>
    </row>
    <row r="165" spans="7:24" ht="15">
      <c r="G165" s="402"/>
      <c r="H165" s="402"/>
      <c r="I165" s="402"/>
      <c r="J165" s="402"/>
      <c r="K165" s="402"/>
      <c r="L165" s="402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</row>
    <row r="166" spans="7:24" ht="15"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  <c r="U166" s="402"/>
      <c r="V166" s="402"/>
      <c r="W166" s="402"/>
      <c r="X166" s="402"/>
    </row>
    <row r="167" spans="7:24" ht="15">
      <c r="G167" s="402"/>
      <c r="H167" s="402"/>
      <c r="I167" s="402"/>
      <c r="J167" s="402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  <c r="U167" s="402"/>
      <c r="V167" s="402"/>
      <c r="W167" s="402"/>
      <c r="X167" s="402"/>
    </row>
    <row r="168" spans="7:24" ht="15">
      <c r="G168" s="402"/>
      <c r="H168" s="402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402"/>
      <c r="V168" s="402"/>
      <c r="W168" s="402"/>
      <c r="X168" s="402"/>
    </row>
    <row r="169" spans="7:24" ht="15">
      <c r="G169" s="402"/>
      <c r="H169" s="402"/>
      <c r="I169" s="402"/>
      <c r="J169" s="402"/>
      <c r="K169" s="402"/>
      <c r="L169" s="402"/>
      <c r="M169" s="402"/>
      <c r="N169" s="402"/>
      <c r="O169" s="402"/>
      <c r="P169" s="402"/>
      <c r="Q169" s="402"/>
      <c r="R169" s="402"/>
      <c r="S169" s="402"/>
      <c r="T169" s="402"/>
      <c r="U169" s="402"/>
      <c r="V169" s="402"/>
      <c r="W169" s="402"/>
      <c r="X169" s="402"/>
    </row>
    <row r="170" spans="7:24" ht="15">
      <c r="G170" s="402"/>
      <c r="H170" s="402"/>
      <c r="I170" s="402"/>
      <c r="J170" s="402"/>
      <c r="K170" s="402"/>
      <c r="L170" s="402"/>
      <c r="M170" s="402"/>
      <c r="N170" s="402"/>
      <c r="O170" s="402"/>
      <c r="P170" s="402"/>
      <c r="Q170" s="402"/>
      <c r="R170" s="402"/>
      <c r="S170" s="402"/>
      <c r="T170" s="402"/>
      <c r="U170" s="402"/>
      <c r="V170" s="402"/>
      <c r="W170" s="402"/>
      <c r="X170" s="402"/>
    </row>
    <row r="171" spans="7:24" ht="15">
      <c r="G171" s="402"/>
      <c r="H171" s="402"/>
      <c r="I171" s="402"/>
      <c r="J171" s="402"/>
      <c r="K171" s="402"/>
      <c r="L171" s="402"/>
      <c r="M171" s="402"/>
      <c r="N171" s="402"/>
      <c r="O171" s="402"/>
      <c r="P171" s="402"/>
      <c r="Q171" s="402"/>
      <c r="R171" s="402"/>
      <c r="S171" s="402"/>
      <c r="T171" s="402"/>
      <c r="U171" s="402"/>
      <c r="V171" s="402"/>
      <c r="W171" s="402"/>
      <c r="X171" s="402"/>
    </row>
    <row r="172" spans="7:24" ht="15">
      <c r="G172" s="402"/>
      <c r="H172" s="402"/>
      <c r="I172" s="402"/>
      <c r="J172" s="402"/>
      <c r="K172" s="402"/>
      <c r="L172" s="402"/>
      <c r="M172" s="402"/>
      <c r="N172" s="402"/>
      <c r="O172" s="402"/>
      <c r="P172" s="402"/>
      <c r="Q172" s="402"/>
      <c r="R172" s="402"/>
      <c r="S172" s="402"/>
      <c r="T172" s="402"/>
      <c r="U172" s="402"/>
      <c r="V172" s="402"/>
      <c r="W172" s="402"/>
      <c r="X172" s="402"/>
    </row>
    <row r="173" spans="7:24" ht="15">
      <c r="G173" s="402"/>
      <c r="H173" s="402"/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402"/>
      <c r="W173" s="402"/>
      <c r="X173" s="402"/>
    </row>
    <row r="174" spans="7:24" ht="15"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  <c r="W174" s="402"/>
      <c r="X174" s="402"/>
    </row>
    <row r="175" spans="7:24" ht="15">
      <c r="G175" s="402"/>
      <c r="H175" s="402"/>
      <c r="I175" s="402"/>
      <c r="J175" s="402"/>
      <c r="K175" s="402"/>
      <c r="L175" s="402"/>
      <c r="M175" s="402"/>
      <c r="N175" s="402"/>
      <c r="O175" s="402"/>
      <c r="P175" s="402"/>
      <c r="Q175" s="402"/>
      <c r="R175" s="402"/>
      <c r="S175" s="402"/>
      <c r="T175" s="402"/>
      <c r="U175" s="402"/>
      <c r="V175" s="402"/>
      <c r="W175" s="402"/>
      <c r="X175" s="402"/>
    </row>
    <row r="176" spans="7:24" ht="15">
      <c r="G176" s="402"/>
      <c r="H176" s="402"/>
      <c r="I176" s="402"/>
      <c r="J176" s="402"/>
      <c r="K176" s="402"/>
      <c r="L176" s="402"/>
      <c r="M176" s="402"/>
      <c r="N176" s="402"/>
      <c r="O176" s="402"/>
      <c r="P176" s="402"/>
      <c r="Q176" s="402"/>
      <c r="R176" s="402"/>
      <c r="S176" s="402"/>
      <c r="T176" s="402"/>
      <c r="U176" s="402"/>
      <c r="V176" s="402"/>
      <c r="W176" s="402"/>
      <c r="X176" s="402"/>
    </row>
    <row r="177" spans="7:24" ht="15">
      <c r="G177" s="402"/>
      <c r="H177" s="402"/>
      <c r="I177" s="402"/>
      <c r="J177" s="402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  <c r="U177" s="402"/>
      <c r="V177" s="402"/>
      <c r="W177" s="402"/>
      <c r="X177" s="402"/>
    </row>
    <row r="178" spans="7:24" ht="15">
      <c r="G178" s="402"/>
      <c r="H178" s="402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02"/>
      <c r="V178" s="402"/>
      <c r="W178" s="402"/>
      <c r="X178" s="402"/>
    </row>
    <row r="179" spans="7:24" ht="15">
      <c r="G179" s="402"/>
      <c r="H179" s="402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  <c r="W179" s="402"/>
      <c r="X179" s="402"/>
    </row>
    <row r="180" spans="7:24" ht="15">
      <c r="G180" s="402"/>
      <c r="H180" s="402"/>
      <c r="I180" s="402"/>
      <c r="J180" s="402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  <c r="U180" s="402"/>
      <c r="V180" s="402"/>
      <c r="W180" s="402"/>
      <c r="X180" s="402"/>
    </row>
    <row r="181" spans="7:24" ht="15">
      <c r="G181" s="402"/>
      <c r="H181" s="402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402"/>
      <c r="W181" s="402"/>
      <c r="X181" s="402"/>
    </row>
    <row r="182" spans="7:24" ht="15">
      <c r="G182" s="402"/>
      <c r="H182" s="402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02"/>
      <c r="W182" s="402"/>
      <c r="X182" s="402"/>
    </row>
    <row r="183" spans="7:24" ht="15">
      <c r="G183" s="402"/>
      <c r="H183" s="402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  <c r="W183" s="402"/>
      <c r="X183" s="402"/>
    </row>
    <row r="184" spans="7:24" ht="15">
      <c r="G184" s="402"/>
      <c r="H184" s="402"/>
      <c r="I184" s="402"/>
      <c r="J184" s="402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  <c r="U184" s="402"/>
      <c r="V184" s="402"/>
      <c r="W184" s="402"/>
      <c r="X184" s="402"/>
    </row>
    <row r="185" spans="7:24" ht="15">
      <c r="G185" s="402"/>
      <c r="H185" s="402"/>
      <c r="I185" s="402"/>
      <c r="J185" s="402"/>
      <c r="K185" s="402"/>
      <c r="L185" s="402"/>
      <c r="M185" s="402"/>
      <c r="N185" s="402"/>
      <c r="O185" s="402"/>
      <c r="P185" s="402"/>
      <c r="Q185" s="402"/>
      <c r="R185" s="402"/>
      <c r="S185" s="402"/>
      <c r="T185" s="402"/>
      <c r="U185" s="402"/>
      <c r="V185" s="402"/>
      <c r="W185" s="402"/>
      <c r="X185" s="402"/>
    </row>
    <row r="186" spans="7:24" ht="15">
      <c r="G186" s="402"/>
      <c r="H186" s="402"/>
      <c r="I186" s="402"/>
      <c r="J186" s="402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  <c r="U186" s="402"/>
      <c r="V186" s="402"/>
      <c r="W186" s="402"/>
      <c r="X186" s="402"/>
    </row>
    <row r="187" spans="7:24" ht="15">
      <c r="G187" s="402"/>
      <c r="H187" s="402"/>
      <c r="I187" s="402"/>
      <c r="J187" s="402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</row>
    <row r="188" spans="7:24" ht="15">
      <c r="G188" s="402"/>
      <c r="H188" s="402"/>
      <c r="I188" s="402"/>
      <c r="J188" s="402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  <c r="U188" s="402"/>
      <c r="V188" s="402"/>
      <c r="W188" s="402"/>
      <c r="X188" s="402"/>
    </row>
    <row r="189" spans="7:24" ht="15">
      <c r="G189" s="402"/>
      <c r="H189" s="402"/>
      <c r="I189" s="402"/>
      <c r="J189" s="402"/>
      <c r="K189" s="402"/>
      <c r="L189" s="402"/>
      <c r="M189" s="402"/>
      <c r="N189" s="402"/>
      <c r="O189" s="402"/>
      <c r="P189" s="402"/>
      <c r="Q189" s="402"/>
      <c r="R189" s="402"/>
      <c r="S189" s="402"/>
      <c r="T189" s="402"/>
      <c r="U189" s="402"/>
      <c r="V189" s="402"/>
      <c r="W189" s="402"/>
      <c r="X189" s="402"/>
    </row>
    <row r="190" spans="7:24" ht="15">
      <c r="G190" s="402"/>
      <c r="H190" s="402"/>
      <c r="I190" s="402"/>
      <c r="J190" s="402"/>
      <c r="K190" s="402"/>
      <c r="L190" s="402"/>
      <c r="M190" s="402"/>
      <c r="N190" s="402"/>
      <c r="O190" s="402"/>
      <c r="P190" s="402"/>
      <c r="Q190" s="402"/>
      <c r="R190" s="402"/>
      <c r="S190" s="402"/>
      <c r="T190" s="402"/>
      <c r="U190" s="402"/>
      <c r="V190" s="402"/>
      <c r="W190" s="402"/>
      <c r="X190" s="402"/>
    </row>
    <row r="191" spans="7:24" ht="15"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</row>
    <row r="192" spans="7:24" ht="15">
      <c r="G192" s="402"/>
      <c r="H192" s="402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402"/>
      <c r="W192" s="402"/>
      <c r="X192" s="402"/>
    </row>
    <row r="193" spans="7:24" ht="15"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</row>
    <row r="194" spans="7:24" ht="15">
      <c r="G194" s="402"/>
      <c r="H194" s="402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402"/>
      <c r="W194" s="402"/>
      <c r="X194" s="402"/>
    </row>
    <row r="195" spans="7:24" ht="15">
      <c r="G195" s="402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402"/>
      <c r="W195" s="402"/>
      <c r="X195" s="402"/>
    </row>
    <row r="196" spans="7:24" ht="15">
      <c r="G196" s="402"/>
      <c r="H196" s="402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  <c r="W196" s="402"/>
      <c r="X196" s="402"/>
    </row>
    <row r="197" spans="7:24" ht="15"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02"/>
      <c r="X197" s="402"/>
    </row>
    <row r="198" spans="7:24" ht="15">
      <c r="G198" s="402"/>
      <c r="H198" s="402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  <c r="W198" s="402"/>
      <c r="X198" s="402"/>
    </row>
    <row r="199" spans="7:24" ht="15">
      <c r="G199" s="402"/>
      <c r="H199" s="402"/>
      <c r="I199" s="402"/>
      <c r="J199" s="402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</row>
    <row r="200" spans="7:24" ht="15">
      <c r="G200" s="402"/>
      <c r="H200" s="402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</row>
    <row r="201" spans="7:24" ht="15"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</row>
    <row r="202" spans="7:24" ht="15">
      <c r="G202" s="402"/>
      <c r="H202" s="402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</row>
    <row r="203" spans="7:24" ht="15">
      <c r="G203" s="402"/>
      <c r="H203" s="402"/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  <c r="W203" s="402"/>
      <c r="X203" s="402"/>
    </row>
    <row r="204" spans="7:24" ht="15">
      <c r="G204" s="402"/>
      <c r="H204" s="402"/>
      <c r="I204" s="402"/>
      <c r="J204" s="402"/>
      <c r="K204" s="402"/>
      <c r="L204" s="402"/>
      <c r="M204" s="402"/>
      <c r="N204" s="402"/>
      <c r="O204" s="402"/>
      <c r="P204" s="402"/>
      <c r="Q204" s="402"/>
      <c r="R204" s="402"/>
      <c r="S204" s="402"/>
      <c r="T204" s="402"/>
      <c r="U204" s="402"/>
      <c r="V204" s="402"/>
      <c r="W204" s="402"/>
      <c r="X204" s="402"/>
    </row>
    <row r="205" spans="7:24" ht="15">
      <c r="G205" s="402"/>
      <c r="H205" s="402"/>
      <c r="I205" s="402"/>
      <c r="J205" s="402"/>
      <c r="K205" s="402"/>
      <c r="L205" s="402"/>
      <c r="M205" s="402"/>
      <c r="N205" s="402"/>
      <c r="O205" s="402"/>
      <c r="P205" s="402"/>
      <c r="Q205" s="402"/>
      <c r="R205" s="402"/>
      <c r="S205" s="402"/>
      <c r="T205" s="402"/>
      <c r="U205" s="402"/>
      <c r="V205" s="402"/>
      <c r="W205" s="402"/>
      <c r="X205" s="402"/>
    </row>
    <row r="206" spans="7:24" ht="15"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</row>
    <row r="207" spans="7:24" ht="15"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2"/>
      <c r="X207" s="402"/>
    </row>
    <row r="208" spans="7:24" ht="15"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2"/>
      <c r="X208" s="402"/>
    </row>
    <row r="209" spans="7:24" ht="15">
      <c r="G209" s="402"/>
      <c r="H209" s="402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02"/>
      <c r="X209" s="402"/>
    </row>
    <row r="210" spans="7:24" ht="15">
      <c r="G210" s="402"/>
      <c r="H210" s="402"/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402"/>
      <c r="W210" s="402"/>
      <c r="X210" s="402"/>
    </row>
    <row r="211" spans="7:24" ht="15">
      <c r="G211" s="402"/>
      <c r="H211" s="402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02"/>
      <c r="X211" s="402"/>
    </row>
    <row r="212" spans="7:24" ht="15"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02"/>
      <c r="X212" s="402"/>
    </row>
    <row r="213" spans="7:24" ht="15"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2"/>
      <c r="X213" s="402"/>
    </row>
    <row r="214" spans="7:24" ht="15">
      <c r="G214" s="402"/>
      <c r="H214" s="402"/>
      <c r="I214" s="402"/>
      <c r="J214" s="402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402"/>
      <c r="W214" s="402"/>
      <c r="X214" s="402"/>
    </row>
    <row r="215" spans="7:24" ht="15">
      <c r="G215" s="402"/>
      <c r="H215" s="402"/>
      <c r="I215" s="402"/>
      <c r="J215" s="402"/>
      <c r="K215" s="402"/>
      <c r="L215" s="402"/>
      <c r="M215" s="402"/>
      <c r="N215" s="402"/>
      <c r="O215" s="402"/>
      <c r="P215" s="402"/>
      <c r="Q215" s="402"/>
      <c r="R215" s="402"/>
      <c r="S215" s="402"/>
      <c r="T215" s="402"/>
      <c r="U215" s="402"/>
      <c r="V215" s="402"/>
      <c r="W215" s="402"/>
      <c r="X215" s="402"/>
    </row>
    <row r="216" spans="7:24" ht="15">
      <c r="G216" s="402"/>
      <c r="H216" s="402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02"/>
      <c r="X216" s="402"/>
    </row>
    <row r="217" spans="7:24" ht="15">
      <c r="G217" s="402"/>
      <c r="H217" s="402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02"/>
      <c r="X217" s="402"/>
    </row>
    <row r="218" spans="7:24" ht="15">
      <c r="G218" s="402"/>
      <c r="H218" s="402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</row>
    <row r="219" spans="7:24" ht="15">
      <c r="G219" s="402"/>
      <c r="H219" s="402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02"/>
      <c r="X219" s="402"/>
    </row>
    <row r="220" spans="7:24" ht="15">
      <c r="G220" s="402"/>
      <c r="H220" s="402"/>
      <c r="I220" s="402"/>
      <c r="J220" s="402"/>
      <c r="K220" s="402"/>
      <c r="L220" s="402"/>
      <c r="M220" s="402"/>
      <c r="N220" s="402"/>
      <c r="O220" s="402"/>
      <c r="P220" s="402"/>
      <c r="Q220" s="402"/>
      <c r="R220" s="402"/>
      <c r="S220" s="402"/>
      <c r="T220" s="402"/>
      <c r="U220" s="402"/>
      <c r="V220" s="402"/>
      <c r="W220" s="402"/>
      <c r="X220" s="402"/>
    </row>
    <row r="221" spans="7:24" ht="15">
      <c r="G221" s="402"/>
      <c r="H221" s="402"/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  <c r="W221" s="402"/>
      <c r="X221" s="402"/>
    </row>
    <row r="222" spans="7:24" ht="15">
      <c r="G222" s="402"/>
      <c r="H222" s="402"/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</row>
    <row r="223" spans="7:24" ht="15">
      <c r="G223" s="402"/>
      <c r="H223" s="402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  <c r="W223" s="402"/>
      <c r="X223" s="402"/>
    </row>
    <row r="224" spans="7:24" ht="15">
      <c r="G224" s="402"/>
      <c r="H224" s="402"/>
      <c r="I224" s="402"/>
      <c r="J224" s="402"/>
      <c r="K224" s="402"/>
      <c r="L224" s="402"/>
      <c r="M224" s="402"/>
      <c r="N224" s="402"/>
      <c r="O224" s="402"/>
      <c r="P224" s="402"/>
      <c r="Q224" s="402"/>
      <c r="R224" s="402"/>
      <c r="S224" s="402"/>
      <c r="T224" s="402"/>
      <c r="U224" s="402"/>
      <c r="V224" s="402"/>
      <c r="W224" s="402"/>
      <c r="X224" s="402"/>
    </row>
    <row r="225" spans="7:24" ht="15">
      <c r="G225" s="402"/>
      <c r="H225" s="402"/>
      <c r="I225" s="402"/>
      <c r="J225" s="402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402"/>
      <c r="W225" s="402"/>
      <c r="X225" s="402"/>
    </row>
    <row r="226" spans="7:24" ht="15">
      <c r="G226" s="402"/>
      <c r="H226" s="402"/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  <c r="W226" s="402"/>
      <c r="X226" s="402"/>
    </row>
    <row r="227" spans="7:24" ht="15">
      <c r="G227" s="402"/>
      <c r="H227" s="402"/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  <c r="W227" s="402"/>
      <c r="X227" s="402"/>
    </row>
    <row r="228" spans="7:24" ht="15">
      <c r="G228" s="402"/>
      <c r="H228" s="402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</row>
    <row r="229" spans="7:24" ht="15">
      <c r="G229" s="402"/>
      <c r="H229" s="402"/>
      <c r="I229" s="402"/>
      <c r="J229" s="402"/>
      <c r="K229" s="402"/>
      <c r="L229" s="402"/>
      <c r="M229" s="402"/>
      <c r="N229" s="402"/>
      <c r="O229" s="402"/>
      <c r="P229" s="402"/>
      <c r="Q229" s="402"/>
      <c r="R229" s="402"/>
      <c r="S229" s="402"/>
      <c r="T229" s="402"/>
      <c r="U229" s="402"/>
      <c r="V229" s="402"/>
      <c r="W229" s="402"/>
      <c r="X229" s="402"/>
    </row>
    <row r="230" spans="7:24" ht="15">
      <c r="G230" s="402"/>
      <c r="H230" s="402"/>
      <c r="I230" s="402"/>
      <c r="J230" s="402"/>
      <c r="K230" s="402"/>
      <c r="L230" s="402"/>
      <c r="M230" s="402"/>
      <c r="N230" s="402"/>
      <c r="O230" s="402"/>
      <c r="P230" s="402"/>
      <c r="Q230" s="402"/>
      <c r="R230" s="402"/>
      <c r="S230" s="402"/>
      <c r="T230" s="402"/>
      <c r="U230" s="402"/>
      <c r="V230" s="402"/>
      <c r="W230" s="402"/>
      <c r="X230" s="402"/>
    </row>
    <row r="231" spans="7:24" ht="15">
      <c r="G231" s="402"/>
      <c r="H231" s="402"/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</row>
    <row r="232" spans="7:24" ht="15">
      <c r="G232" s="402"/>
      <c r="H232" s="402"/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</row>
    <row r="233" spans="7:24" ht="15"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02"/>
      <c r="X233" s="402"/>
    </row>
    <row r="234" spans="7:24" ht="15">
      <c r="G234" s="402"/>
      <c r="H234" s="402"/>
      <c r="I234" s="402"/>
      <c r="J234" s="402"/>
      <c r="K234" s="402"/>
      <c r="L234" s="402"/>
      <c r="M234" s="402"/>
      <c r="N234" s="402"/>
      <c r="O234" s="402"/>
      <c r="P234" s="402"/>
      <c r="Q234" s="402"/>
      <c r="R234" s="402"/>
      <c r="S234" s="402"/>
      <c r="T234" s="402"/>
      <c r="U234" s="402"/>
      <c r="V234" s="402"/>
      <c r="W234" s="402"/>
      <c r="X234" s="402"/>
    </row>
    <row r="235" spans="7:24" ht="15">
      <c r="G235" s="402"/>
      <c r="H235" s="402"/>
      <c r="I235" s="402"/>
      <c r="J235" s="402"/>
      <c r="K235" s="402"/>
      <c r="L235" s="402"/>
      <c r="M235" s="402"/>
      <c r="N235" s="402"/>
      <c r="O235" s="402"/>
      <c r="P235" s="402"/>
      <c r="Q235" s="402"/>
      <c r="R235" s="402"/>
      <c r="S235" s="402"/>
      <c r="T235" s="402"/>
      <c r="U235" s="402"/>
      <c r="V235" s="402"/>
      <c r="W235" s="402"/>
      <c r="X235" s="402"/>
    </row>
    <row r="236" spans="7:24" ht="15">
      <c r="G236" s="402"/>
      <c r="H236" s="402"/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  <c r="W236" s="402"/>
      <c r="X236" s="402"/>
    </row>
    <row r="237" spans="7:24" ht="15"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</row>
    <row r="238" spans="7:24" ht="15">
      <c r="G238" s="402"/>
      <c r="H238" s="402"/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  <c r="W238" s="402"/>
      <c r="X238" s="402"/>
    </row>
    <row r="239" spans="7:24" ht="15">
      <c r="G239" s="402"/>
      <c r="H239" s="402"/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  <c r="W239" s="402"/>
      <c r="X239" s="402"/>
    </row>
    <row r="240" spans="7:24" ht="15">
      <c r="G240" s="402"/>
      <c r="H240" s="402"/>
      <c r="I240" s="402"/>
      <c r="J240" s="402"/>
      <c r="K240" s="402"/>
      <c r="L240" s="402"/>
      <c r="M240" s="402"/>
      <c r="N240" s="402"/>
      <c r="O240" s="402"/>
      <c r="P240" s="402"/>
      <c r="Q240" s="402"/>
      <c r="R240" s="402"/>
      <c r="S240" s="402"/>
      <c r="T240" s="402"/>
      <c r="U240" s="402"/>
      <c r="V240" s="402"/>
      <c r="W240" s="402"/>
      <c r="X240" s="402"/>
    </row>
    <row r="241" spans="7:24" ht="15"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02"/>
      <c r="X241" s="402"/>
    </row>
    <row r="242" spans="7:24" ht="15">
      <c r="G242" s="402"/>
      <c r="H242" s="402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</row>
    <row r="243" spans="7:24" ht="15">
      <c r="G243" s="402"/>
      <c r="H243" s="402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02"/>
      <c r="X243" s="402"/>
    </row>
    <row r="244" spans="7:24" ht="15">
      <c r="G244" s="402"/>
      <c r="H244" s="402"/>
      <c r="I244" s="402"/>
      <c r="J244" s="402"/>
      <c r="K244" s="402"/>
      <c r="L244" s="402"/>
      <c r="M244" s="402"/>
      <c r="N244" s="402"/>
      <c r="O244" s="402"/>
      <c r="P244" s="402"/>
      <c r="Q244" s="402"/>
      <c r="R244" s="402"/>
      <c r="S244" s="402"/>
      <c r="T244" s="402"/>
      <c r="U244" s="402"/>
      <c r="V244" s="402"/>
      <c r="W244" s="402"/>
      <c r="X244" s="402"/>
    </row>
    <row r="245" spans="7:24" ht="15">
      <c r="G245" s="402"/>
      <c r="H245" s="402"/>
      <c r="I245" s="402"/>
      <c r="J245" s="402"/>
      <c r="K245" s="402"/>
      <c r="L245" s="402"/>
      <c r="M245" s="402"/>
      <c r="N245" s="402"/>
      <c r="O245" s="402"/>
      <c r="P245" s="402"/>
      <c r="Q245" s="402"/>
      <c r="R245" s="402"/>
      <c r="S245" s="402"/>
      <c r="T245" s="402"/>
      <c r="U245" s="402"/>
      <c r="V245" s="402"/>
      <c r="W245" s="402"/>
      <c r="X245" s="402"/>
    </row>
    <row r="246" spans="7:24" ht="15">
      <c r="G246" s="402"/>
      <c r="H246" s="402"/>
      <c r="I246" s="402"/>
      <c r="J246" s="402"/>
      <c r="K246" s="402"/>
      <c r="L246" s="402"/>
      <c r="M246" s="402"/>
      <c r="N246" s="402"/>
      <c r="O246" s="402"/>
      <c r="P246" s="402"/>
      <c r="Q246" s="402"/>
      <c r="R246" s="402"/>
      <c r="S246" s="402"/>
      <c r="T246" s="402"/>
      <c r="U246" s="402"/>
      <c r="V246" s="402"/>
      <c r="W246" s="402"/>
      <c r="X246" s="402"/>
    </row>
    <row r="247" spans="7:24" ht="15">
      <c r="G247" s="402"/>
      <c r="H247" s="402"/>
      <c r="I247" s="402"/>
      <c r="J247" s="402"/>
      <c r="K247" s="402"/>
      <c r="L247" s="402"/>
      <c r="M247" s="402"/>
      <c r="N247" s="402"/>
      <c r="O247" s="402"/>
      <c r="P247" s="402"/>
      <c r="Q247" s="402"/>
      <c r="R247" s="402"/>
      <c r="S247" s="402"/>
      <c r="T247" s="402"/>
      <c r="U247" s="402"/>
      <c r="V247" s="402"/>
      <c r="W247" s="402"/>
      <c r="X247" s="402"/>
    </row>
    <row r="248" spans="7:24" ht="15">
      <c r="G248" s="402"/>
      <c r="H248" s="402"/>
      <c r="I248" s="402"/>
      <c r="J248" s="402"/>
      <c r="K248" s="402"/>
      <c r="L248" s="402"/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</row>
    <row r="249" spans="7:24" ht="15"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</row>
    <row r="250" spans="7:24" ht="15">
      <c r="G250" s="402"/>
      <c r="H250" s="402"/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  <c r="W250" s="402"/>
      <c r="X250" s="402"/>
    </row>
    <row r="251" spans="7:24" ht="15">
      <c r="G251" s="402"/>
      <c r="H251" s="402"/>
      <c r="I251" s="402"/>
      <c r="J251" s="402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  <c r="V251" s="402"/>
      <c r="W251" s="402"/>
      <c r="X251" s="402"/>
    </row>
    <row r="252" spans="7:24" ht="15"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2"/>
      <c r="T252" s="402"/>
      <c r="U252" s="402"/>
      <c r="V252" s="402"/>
      <c r="W252" s="402"/>
      <c r="X252" s="402"/>
    </row>
    <row r="253" spans="7:24" ht="15">
      <c r="G253" s="402"/>
      <c r="H253" s="402"/>
      <c r="I253" s="402"/>
      <c r="J253" s="402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402"/>
      <c r="W253" s="402"/>
      <c r="X253" s="402"/>
    </row>
    <row r="254" spans="7:24" ht="15">
      <c r="G254" s="402"/>
      <c r="H254" s="402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02"/>
      <c r="X254" s="402"/>
    </row>
    <row r="255" spans="7:24" ht="15">
      <c r="G255" s="402"/>
      <c r="H255" s="402"/>
      <c r="I255" s="402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  <c r="W255" s="402"/>
      <c r="X255" s="402"/>
    </row>
    <row r="256" spans="7:24" ht="15"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2"/>
      <c r="V256" s="402"/>
      <c r="W256" s="402"/>
      <c r="X256" s="402"/>
    </row>
    <row r="257" spans="7:24" ht="15">
      <c r="G257" s="402"/>
      <c r="H257" s="402"/>
      <c r="I257" s="402"/>
      <c r="J257" s="402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402"/>
      <c r="W257" s="402"/>
      <c r="X257" s="402"/>
    </row>
    <row r="258" spans="7:24" ht="15">
      <c r="G258" s="402"/>
      <c r="H258" s="402"/>
      <c r="I258" s="402"/>
      <c r="J258" s="402"/>
      <c r="K258" s="402"/>
      <c r="L258" s="402"/>
      <c r="M258" s="402"/>
      <c r="N258" s="402"/>
      <c r="O258" s="402"/>
      <c r="P258" s="402"/>
      <c r="Q258" s="402"/>
      <c r="R258" s="402"/>
      <c r="S258" s="402"/>
      <c r="T258" s="402"/>
      <c r="U258" s="402"/>
      <c r="V258" s="402"/>
      <c r="W258" s="402"/>
      <c r="X258" s="402"/>
    </row>
    <row r="259" spans="7:24" ht="15">
      <c r="G259" s="402"/>
      <c r="H259" s="402"/>
      <c r="I259" s="402"/>
      <c r="J259" s="402"/>
      <c r="K259" s="402"/>
      <c r="L259" s="402"/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</row>
    <row r="260" spans="7:24" ht="15">
      <c r="G260" s="402"/>
      <c r="H260" s="402"/>
      <c r="I260" s="402"/>
      <c r="J260" s="402"/>
      <c r="K260" s="402"/>
      <c r="L260" s="402"/>
      <c r="M260" s="402"/>
      <c r="N260" s="402"/>
      <c r="O260" s="402"/>
      <c r="P260" s="402"/>
      <c r="Q260" s="402"/>
      <c r="R260" s="402"/>
      <c r="S260" s="402"/>
      <c r="T260" s="402"/>
      <c r="U260" s="402"/>
      <c r="V260" s="402"/>
      <c r="W260" s="402"/>
      <c r="X260" s="402"/>
    </row>
    <row r="261" spans="7:24" ht="15">
      <c r="G261" s="402"/>
      <c r="H261" s="402"/>
      <c r="I261" s="402"/>
      <c r="J261" s="402"/>
      <c r="K261" s="402"/>
      <c r="L261" s="402"/>
      <c r="M261" s="402"/>
      <c r="N261" s="402"/>
      <c r="O261" s="402"/>
      <c r="P261" s="402"/>
      <c r="Q261" s="402"/>
      <c r="R261" s="402"/>
      <c r="S261" s="402"/>
      <c r="T261" s="402"/>
      <c r="U261" s="402"/>
      <c r="V261" s="402"/>
      <c r="W261" s="402"/>
      <c r="X261" s="402"/>
    </row>
    <row r="262" spans="7:24" ht="15">
      <c r="G262" s="402"/>
      <c r="H262" s="402"/>
      <c r="I262" s="402"/>
      <c r="J262" s="402"/>
      <c r="K262" s="402"/>
      <c r="L262" s="402"/>
      <c r="M262" s="402"/>
      <c r="N262" s="402"/>
      <c r="O262" s="402"/>
      <c r="P262" s="402"/>
      <c r="Q262" s="402"/>
      <c r="R262" s="402"/>
      <c r="S262" s="402"/>
      <c r="T262" s="402"/>
      <c r="U262" s="402"/>
      <c r="V262" s="402"/>
      <c r="W262" s="402"/>
      <c r="X262" s="402"/>
    </row>
    <row r="263" spans="7:24" ht="15">
      <c r="G263" s="402"/>
      <c r="H263" s="402"/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</row>
    <row r="264" spans="7:24" ht="15">
      <c r="G264" s="402"/>
      <c r="H264" s="402"/>
      <c r="I264" s="402"/>
      <c r="J264" s="402"/>
      <c r="K264" s="402"/>
      <c r="L264" s="402"/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</row>
    <row r="265" spans="7:24" ht="15">
      <c r="G265" s="402"/>
      <c r="H265" s="402"/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402"/>
      <c r="W265" s="402"/>
      <c r="X265" s="402"/>
    </row>
    <row r="266" spans="7:24" ht="15">
      <c r="G266" s="402"/>
      <c r="H266" s="402"/>
      <c r="I266" s="402"/>
      <c r="J266" s="402"/>
      <c r="K266" s="402"/>
      <c r="L266" s="402"/>
      <c r="M266" s="402"/>
      <c r="N266" s="402"/>
      <c r="O266" s="402"/>
      <c r="P266" s="402"/>
      <c r="Q266" s="402"/>
      <c r="R266" s="402"/>
      <c r="S266" s="402"/>
      <c r="T266" s="402"/>
      <c r="U266" s="402"/>
      <c r="V266" s="402"/>
      <c r="W266" s="402"/>
      <c r="X266" s="402"/>
    </row>
    <row r="267" spans="7:24" ht="15">
      <c r="G267" s="402"/>
      <c r="H267" s="402"/>
      <c r="I267" s="402"/>
      <c r="J267" s="402"/>
      <c r="K267" s="402"/>
      <c r="L267" s="402"/>
      <c r="M267" s="402"/>
      <c r="N267" s="402"/>
      <c r="O267" s="402"/>
      <c r="P267" s="402"/>
      <c r="Q267" s="402"/>
      <c r="R267" s="402"/>
      <c r="S267" s="402"/>
      <c r="T267" s="402"/>
      <c r="U267" s="402"/>
      <c r="V267" s="402"/>
      <c r="W267" s="402"/>
      <c r="X267" s="402"/>
    </row>
    <row r="268" spans="7:24" ht="15">
      <c r="G268" s="402"/>
      <c r="H268" s="402"/>
      <c r="I268" s="402"/>
      <c r="J268" s="402"/>
      <c r="K268" s="402"/>
      <c r="L268" s="402"/>
      <c r="M268" s="402"/>
      <c r="N268" s="402"/>
      <c r="O268" s="402"/>
      <c r="P268" s="402"/>
      <c r="Q268" s="402"/>
      <c r="R268" s="402"/>
      <c r="S268" s="402"/>
      <c r="T268" s="402"/>
      <c r="U268" s="402"/>
      <c r="V268" s="402"/>
      <c r="W268" s="402"/>
      <c r="X268" s="402"/>
    </row>
    <row r="269" spans="7:24" ht="15">
      <c r="G269" s="402"/>
      <c r="H269" s="402"/>
      <c r="I269" s="402"/>
      <c r="J269" s="402"/>
      <c r="K269" s="402"/>
      <c r="L269" s="402"/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</row>
    <row r="270" spans="7:24" ht="15">
      <c r="G270" s="402"/>
      <c r="H270" s="402"/>
      <c r="I270" s="402"/>
      <c r="J270" s="402"/>
      <c r="K270" s="402"/>
      <c r="L270" s="402"/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</row>
    <row r="271" spans="7:24" ht="15">
      <c r="G271" s="402"/>
      <c r="H271" s="402"/>
      <c r="I271" s="402"/>
      <c r="J271" s="402"/>
      <c r="K271" s="402"/>
      <c r="L271" s="402"/>
      <c r="M271" s="402"/>
      <c r="N271" s="402"/>
      <c r="O271" s="402"/>
      <c r="P271" s="402"/>
      <c r="Q271" s="402"/>
      <c r="R271" s="402"/>
      <c r="S271" s="402"/>
      <c r="T271" s="402"/>
      <c r="U271" s="402"/>
      <c r="V271" s="402"/>
      <c r="W271" s="402"/>
      <c r="X271" s="402"/>
    </row>
    <row r="272" spans="7:24" ht="15">
      <c r="G272" s="402"/>
      <c r="H272" s="402"/>
      <c r="I272" s="402"/>
      <c r="J272" s="402"/>
      <c r="K272" s="402"/>
      <c r="L272" s="402"/>
      <c r="M272" s="402"/>
      <c r="N272" s="402"/>
      <c r="O272" s="402"/>
      <c r="P272" s="402"/>
      <c r="Q272" s="402"/>
      <c r="R272" s="402"/>
      <c r="S272" s="402"/>
      <c r="T272" s="402"/>
      <c r="U272" s="402"/>
      <c r="V272" s="402"/>
      <c r="W272" s="402"/>
      <c r="X272" s="402"/>
    </row>
    <row r="273" spans="7:24" ht="15">
      <c r="G273" s="402"/>
      <c r="H273" s="402"/>
      <c r="I273" s="402"/>
      <c r="J273" s="402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402"/>
      <c r="W273" s="402"/>
      <c r="X273" s="402"/>
    </row>
    <row r="274" spans="7:24" ht="15">
      <c r="G274" s="402"/>
      <c r="H274" s="402"/>
      <c r="I274" s="402"/>
      <c r="J274" s="402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402"/>
      <c r="V274" s="402"/>
      <c r="W274" s="402"/>
      <c r="X274" s="402"/>
    </row>
    <row r="275" spans="7:24" ht="15">
      <c r="G275" s="402"/>
      <c r="H275" s="402"/>
      <c r="I275" s="402"/>
      <c r="J275" s="402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402"/>
      <c r="W275" s="402"/>
      <c r="X275" s="402"/>
    </row>
    <row r="276" spans="7:24" ht="15">
      <c r="G276" s="402"/>
      <c r="H276" s="402"/>
      <c r="I276" s="402"/>
      <c r="J276" s="402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402"/>
      <c r="V276" s="402"/>
      <c r="W276" s="402"/>
      <c r="X276" s="402"/>
    </row>
    <row r="277" spans="7:24" ht="15">
      <c r="G277" s="402"/>
      <c r="H277" s="402"/>
      <c r="I277" s="402"/>
      <c r="J277" s="402"/>
      <c r="K277" s="402"/>
      <c r="L277" s="402"/>
      <c r="M277" s="402"/>
      <c r="N277" s="402"/>
      <c r="O277" s="402"/>
      <c r="P277" s="402"/>
      <c r="Q277" s="402"/>
      <c r="R277" s="402"/>
      <c r="S277" s="402"/>
      <c r="T277" s="402"/>
      <c r="U277" s="402"/>
      <c r="V277" s="402"/>
      <c r="W277" s="402"/>
      <c r="X277" s="402"/>
    </row>
    <row r="278" spans="7:24" ht="15">
      <c r="G278" s="402"/>
      <c r="H278" s="402"/>
      <c r="I278" s="402"/>
      <c r="J278" s="402"/>
      <c r="K278" s="402"/>
      <c r="L278" s="402"/>
      <c r="M278" s="402"/>
      <c r="N278" s="402"/>
      <c r="O278" s="402"/>
      <c r="P278" s="402"/>
      <c r="Q278" s="402"/>
      <c r="R278" s="402"/>
      <c r="S278" s="402"/>
      <c r="T278" s="402"/>
      <c r="U278" s="402"/>
      <c r="V278" s="402"/>
      <c r="W278" s="402"/>
      <c r="X278" s="402"/>
    </row>
    <row r="279" spans="7:24" ht="15">
      <c r="G279" s="402"/>
      <c r="H279" s="402"/>
      <c r="I279" s="402"/>
      <c r="J279" s="402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  <c r="V279" s="402"/>
      <c r="W279" s="402"/>
      <c r="X279" s="402"/>
    </row>
    <row r="280" spans="7:24" ht="15"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</row>
    <row r="281" spans="7:24" ht="15">
      <c r="G281" s="402"/>
      <c r="H281" s="402"/>
      <c r="I281" s="402"/>
      <c r="J281" s="402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402"/>
      <c r="W281" s="402"/>
      <c r="X281" s="402"/>
    </row>
    <row r="282" spans="7:24" ht="15">
      <c r="G282" s="402"/>
      <c r="H282" s="402"/>
      <c r="I282" s="402"/>
      <c r="J282" s="402"/>
      <c r="K282" s="402"/>
      <c r="L282" s="402"/>
      <c r="M282" s="402"/>
      <c r="N282" s="402"/>
      <c r="O282" s="402"/>
      <c r="P282" s="402"/>
      <c r="Q282" s="402"/>
      <c r="R282" s="402"/>
      <c r="S282" s="402"/>
      <c r="T282" s="402"/>
      <c r="U282" s="402"/>
      <c r="V282" s="402"/>
      <c r="W282" s="402"/>
      <c r="X282" s="402"/>
    </row>
    <row r="283" spans="7:24" ht="15">
      <c r="G283" s="402"/>
      <c r="H283" s="402"/>
      <c r="I283" s="402"/>
      <c r="J283" s="402"/>
      <c r="K283" s="402"/>
      <c r="L283" s="402"/>
      <c r="M283" s="402"/>
      <c r="N283" s="402"/>
      <c r="O283" s="402"/>
      <c r="P283" s="402"/>
      <c r="Q283" s="402"/>
      <c r="R283" s="402"/>
      <c r="S283" s="402"/>
      <c r="T283" s="402"/>
      <c r="U283" s="402"/>
      <c r="V283" s="402"/>
      <c r="W283" s="402"/>
      <c r="X283" s="402"/>
    </row>
    <row r="284" spans="7:24" ht="15">
      <c r="G284" s="402"/>
      <c r="H284" s="402"/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  <c r="W284" s="402"/>
      <c r="X284" s="402"/>
    </row>
    <row r="285" spans="7:24" ht="15">
      <c r="G285" s="402"/>
      <c r="H285" s="402"/>
      <c r="I285" s="402"/>
      <c r="J285" s="402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402"/>
      <c r="W285" s="402"/>
      <c r="X285" s="402"/>
    </row>
    <row r="286" spans="7:24" ht="15">
      <c r="G286" s="402"/>
      <c r="H286" s="402"/>
      <c r="I286" s="402"/>
      <c r="J286" s="402"/>
      <c r="K286" s="402"/>
      <c r="L286" s="402"/>
      <c r="M286" s="402"/>
      <c r="N286" s="402"/>
      <c r="O286" s="402"/>
      <c r="P286" s="402"/>
      <c r="Q286" s="402"/>
      <c r="R286" s="402"/>
      <c r="S286" s="402"/>
      <c r="T286" s="402"/>
      <c r="U286" s="402"/>
      <c r="V286" s="402"/>
      <c r="W286" s="402"/>
      <c r="X286" s="402"/>
    </row>
    <row r="287" spans="7:24" ht="15">
      <c r="G287" s="402"/>
      <c r="H287" s="402"/>
      <c r="I287" s="402"/>
      <c r="J287" s="402"/>
      <c r="K287" s="402"/>
      <c r="L287" s="402"/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</row>
    <row r="288" spans="7:24" ht="15">
      <c r="G288" s="402"/>
      <c r="H288" s="402"/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</row>
    <row r="289" spans="7:24" ht="15">
      <c r="G289" s="402"/>
      <c r="H289" s="402"/>
      <c r="I289" s="402"/>
      <c r="J289" s="402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402"/>
      <c r="W289" s="402"/>
      <c r="X289" s="402"/>
    </row>
    <row r="290" spans="7:24" ht="15">
      <c r="G290" s="402"/>
      <c r="H290" s="402"/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  <c r="W290" s="402"/>
      <c r="X290" s="402"/>
    </row>
    <row r="291" spans="7:24" ht="15">
      <c r="G291" s="402"/>
      <c r="H291" s="402"/>
      <c r="I291" s="402"/>
      <c r="J291" s="402"/>
      <c r="K291" s="402"/>
      <c r="L291" s="402"/>
      <c r="M291" s="402"/>
      <c r="N291" s="402"/>
      <c r="O291" s="402"/>
      <c r="P291" s="402"/>
      <c r="Q291" s="402"/>
      <c r="R291" s="402"/>
      <c r="S291" s="402"/>
      <c r="T291" s="402"/>
      <c r="U291" s="402"/>
      <c r="V291" s="402"/>
      <c r="W291" s="402"/>
      <c r="X291" s="402"/>
    </row>
    <row r="292" spans="7:24" ht="15">
      <c r="G292" s="402"/>
      <c r="H292" s="402"/>
      <c r="I292" s="402"/>
      <c r="J292" s="402"/>
      <c r="K292" s="402"/>
      <c r="L292" s="402"/>
      <c r="M292" s="402"/>
      <c r="N292" s="402"/>
      <c r="O292" s="402"/>
      <c r="P292" s="402"/>
      <c r="Q292" s="402"/>
      <c r="R292" s="402"/>
      <c r="S292" s="402"/>
      <c r="T292" s="402"/>
      <c r="U292" s="402"/>
      <c r="V292" s="402"/>
      <c r="W292" s="402"/>
      <c r="X292" s="402"/>
    </row>
    <row r="293" spans="7:24" ht="15">
      <c r="G293" s="402"/>
      <c r="H293" s="402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2"/>
      <c r="T293" s="402"/>
      <c r="U293" s="402"/>
      <c r="V293" s="402"/>
      <c r="W293" s="402"/>
      <c r="X293" s="402"/>
    </row>
    <row r="294" spans="7:24" ht="15">
      <c r="G294" s="402"/>
      <c r="H294" s="402"/>
      <c r="I294" s="402"/>
      <c r="J294" s="402"/>
      <c r="K294" s="402"/>
      <c r="L294" s="402"/>
      <c r="M294" s="402"/>
      <c r="N294" s="402"/>
      <c r="O294" s="402"/>
      <c r="P294" s="402"/>
      <c r="Q294" s="402"/>
      <c r="R294" s="402"/>
      <c r="S294" s="402"/>
      <c r="T294" s="402"/>
      <c r="U294" s="402"/>
      <c r="V294" s="402"/>
      <c r="W294" s="402"/>
      <c r="X294" s="402"/>
    </row>
    <row r="295" spans="7:24" ht="15">
      <c r="G295" s="402"/>
      <c r="H295" s="402"/>
      <c r="I295" s="402"/>
      <c r="J295" s="402"/>
      <c r="K295" s="402"/>
      <c r="L295" s="402"/>
      <c r="M295" s="402"/>
      <c r="N295" s="402"/>
      <c r="O295" s="402"/>
      <c r="P295" s="402"/>
      <c r="Q295" s="402"/>
      <c r="R295" s="402"/>
      <c r="S295" s="402"/>
      <c r="T295" s="402"/>
      <c r="U295" s="402"/>
      <c r="V295" s="402"/>
      <c r="W295" s="402"/>
      <c r="X295" s="402"/>
    </row>
    <row r="296" spans="7:24" ht="15">
      <c r="G296" s="402"/>
      <c r="H296" s="402"/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2"/>
      <c r="T296" s="402"/>
      <c r="U296" s="402"/>
      <c r="V296" s="402"/>
      <c r="W296" s="402"/>
      <c r="X296" s="402"/>
    </row>
    <row r="297" spans="7:24" ht="15">
      <c r="G297" s="402"/>
      <c r="H297" s="402"/>
      <c r="I297" s="402"/>
      <c r="J297" s="402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402"/>
      <c r="W297" s="402"/>
      <c r="X297" s="402"/>
    </row>
    <row r="298" spans="7:24" ht="15">
      <c r="G298" s="402"/>
      <c r="H298" s="402"/>
      <c r="I298" s="402"/>
      <c r="J298" s="402"/>
      <c r="K298" s="402"/>
      <c r="L298" s="402"/>
      <c r="M298" s="402"/>
      <c r="N298" s="402"/>
      <c r="O298" s="402"/>
      <c r="P298" s="402"/>
      <c r="Q298" s="402"/>
      <c r="R298" s="402"/>
      <c r="S298" s="402"/>
      <c r="T298" s="402"/>
      <c r="U298" s="402"/>
      <c r="V298" s="402"/>
      <c r="W298" s="402"/>
      <c r="X298" s="402"/>
    </row>
    <row r="299" spans="7:24" ht="15">
      <c r="G299" s="402"/>
      <c r="H299" s="402"/>
      <c r="I299" s="402"/>
      <c r="J299" s="402"/>
      <c r="K299" s="402"/>
      <c r="L299" s="402"/>
      <c r="M299" s="402"/>
      <c r="N299" s="402"/>
      <c r="O299" s="402"/>
      <c r="P299" s="402"/>
      <c r="Q299" s="402"/>
      <c r="R299" s="402"/>
      <c r="S299" s="402"/>
      <c r="T299" s="402"/>
      <c r="U299" s="402"/>
      <c r="V299" s="402"/>
      <c r="W299" s="402"/>
      <c r="X299" s="402"/>
    </row>
    <row r="300" spans="7:24" ht="15">
      <c r="G300" s="402"/>
      <c r="H300" s="402"/>
      <c r="I300" s="402"/>
      <c r="J300" s="402"/>
      <c r="K300" s="402"/>
      <c r="L300" s="402"/>
      <c r="M300" s="402"/>
      <c r="N300" s="402"/>
      <c r="O300" s="402"/>
      <c r="P300" s="402"/>
      <c r="Q300" s="402"/>
      <c r="R300" s="402"/>
      <c r="S300" s="402"/>
      <c r="T300" s="402"/>
      <c r="U300" s="402"/>
      <c r="V300" s="402"/>
      <c r="W300" s="402"/>
      <c r="X300" s="402"/>
    </row>
    <row r="301" spans="7:24" ht="15">
      <c r="G301" s="402"/>
      <c r="H301" s="402"/>
      <c r="I301" s="402"/>
      <c r="J301" s="402"/>
      <c r="K301" s="402"/>
      <c r="L301" s="402"/>
      <c r="M301" s="402"/>
      <c r="N301" s="402"/>
      <c r="O301" s="402"/>
      <c r="P301" s="402"/>
      <c r="Q301" s="402"/>
      <c r="R301" s="402"/>
      <c r="S301" s="402"/>
      <c r="T301" s="402"/>
      <c r="U301" s="402"/>
      <c r="V301" s="402"/>
      <c r="W301" s="402"/>
      <c r="X301" s="402"/>
    </row>
    <row r="302" spans="7:24" ht="15">
      <c r="G302" s="402"/>
      <c r="H302" s="402"/>
      <c r="I302" s="402"/>
      <c r="J302" s="402"/>
      <c r="K302" s="402"/>
      <c r="L302" s="402"/>
      <c r="M302" s="402"/>
      <c r="N302" s="402"/>
      <c r="O302" s="402"/>
      <c r="P302" s="402"/>
      <c r="Q302" s="402"/>
      <c r="R302" s="402"/>
      <c r="S302" s="402"/>
      <c r="T302" s="402"/>
      <c r="U302" s="402"/>
      <c r="V302" s="402"/>
      <c r="W302" s="402"/>
      <c r="X302" s="402"/>
    </row>
    <row r="303" spans="7:24" ht="15">
      <c r="G303" s="402"/>
      <c r="H303" s="402"/>
      <c r="I303" s="402"/>
      <c r="J303" s="402"/>
      <c r="K303" s="402"/>
      <c r="L303" s="402"/>
      <c r="M303" s="402"/>
      <c r="N303" s="402"/>
      <c r="O303" s="402"/>
      <c r="P303" s="402"/>
      <c r="Q303" s="402"/>
      <c r="R303" s="402"/>
      <c r="S303" s="402"/>
      <c r="T303" s="402"/>
      <c r="U303" s="402"/>
      <c r="V303" s="402"/>
      <c r="W303" s="402"/>
      <c r="X303" s="402"/>
    </row>
    <row r="304" spans="7:24" ht="15">
      <c r="G304" s="402"/>
      <c r="H304" s="402"/>
      <c r="I304" s="402"/>
      <c r="J304" s="402"/>
      <c r="K304" s="402"/>
      <c r="L304" s="402"/>
      <c r="M304" s="402"/>
      <c r="N304" s="402"/>
      <c r="O304" s="402"/>
      <c r="P304" s="402"/>
      <c r="Q304" s="402"/>
      <c r="R304" s="402"/>
      <c r="S304" s="402"/>
      <c r="T304" s="402"/>
      <c r="U304" s="402"/>
      <c r="V304" s="402"/>
      <c r="W304" s="402"/>
      <c r="X304" s="402"/>
    </row>
    <row r="305" spans="7:24" ht="15"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402"/>
      <c r="W305" s="402"/>
      <c r="X305" s="402"/>
    </row>
    <row r="306" spans="7:24" ht="15"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2"/>
      <c r="T306" s="402"/>
      <c r="U306" s="402"/>
      <c r="V306" s="402"/>
      <c r="W306" s="402"/>
      <c r="X306" s="402"/>
    </row>
    <row r="307" spans="7:24" ht="15">
      <c r="G307" s="402"/>
      <c r="H307" s="402"/>
      <c r="I307" s="402"/>
      <c r="J307" s="402"/>
      <c r="K307" s="402"/>
      <c r="L307" s="402"/>
      <c r="M307" s="402"/>
      <c r="N307" s="402"/>
      <c r="O307" s="402"/>
      <c r="P307" s="402"/>
      <c r="Q307" s="402"/>
      <c r="R307" s="402"/>
      <c r="S307" s="402"/>
      <c r="T307" s="402"/>
      <c r="U307" s="402"/>
      <c r="V307" s="402"/>
      <c r="W307" s="402"/>
      <c r="X307" s="402"/>
    </row>
    <row r="308" spans="7:24" ht="15">
      <c r="G308" s="402"/>
      <c r="H308" s="402"/>
      <c r="I308" s="402"/>
      <c r="J308" s="402"/>
      <c r="K308" s="402"/>
      <c r="L308" s="402"/>
      <c r="M308" s="402"/>
      <c r="N308" s="402"/>
      <c r="O308" s="402"/>
      <c r="P308" s="402"/>
      <c r="Q308" s="402"/>
      <c r="R308" s="402"/>
      <c r="S308" s="402"/>
      <c r="T308" s="402"/>
      <c r="U308" s="402"/>
      <c r="V308" s="402"/>
      <c r="W308" s="402"/>
      <c r="X308" s="402"/>
    </row>
    <row r="309" spans="7:24" ht="15">
      <c r="G309" s="402"/>
      <c r="H309" s="402"/>
      <c r="I309" s="402"/>
      <c r="J309" s="402"/>
      <c r="K309" s="402"/>
      <c r="L309" s="402"/>
      <c r="M309" s="402"/>
      <c r="N309" s="402"/>
      <c r="O309" s="402"/>
      <c r="P309" s="402"/>
      <c r="Q309" s="402"/>
      <c r="R309" s="402"/>
      <c r="S309" s="402"/>
      <c r="T309" s="402"/>
      <c r="U309" s="402"/>
      <c r="V309" s="402"/>
      <c r="W309" s="402"/>
      <c r="X309" s="402"/>
    </row>
    <row r="310" spans="7:24" ht="15">
      <c r="G310" s="402"/>
      <c r="H310" s="402"/>
      <c r="I310" s="402"/>
      <c r="J310" s="402"/>
      <c r="K310" s="402"/>
      <c r="L310" s="402"/>
      <c r="M310" s="402"/>
      <c r="N310" s="402"/>
      <c r="O310" s="402"/>
      <c r="P310" s="402"/>
      <c r="Q310" s="402"/>
      <c r="R310" s="402"/>
      <c r="S310" s="402"/>
      <c r="T310" s="402"/>
      <c r="U310" s="402"/>
      <c r="V310" s="402"/>
      <c r="W310" s="402"/>
      <c r="X310" s="402"/>
    </row>
    <row r="311" spans="7:24" ht="15">
      <c r="G311" s="402"/>
      <c r="H311" s="402"/>
      <c r="I311" s="402"/>
      <c r="J311" s="402"/>
      <c r="K311" s="402"/>
      <c r="L311" s="402"/>
      <c r="M311" s="402"/>
      <c r="N311" s="402"/>
      <c r="O311" s="402"/>
      <c r="P311" s="402"/>
      <c r="Q311" s="402"/>
      <c r="R311" s="402"/>
      <c r="S311" s="402"/>
      <c r="T311" s="402"/>
      <c r="U311" s="402"/>
      <c r="V311" s="402"/>
      <c r="W311" s="402"/>
      <c r="X311" s="402"/>
    </row>
    <row r="312" spans="7:24" ht="15">
      <c r="G312" s="402"/>
      <c r="H312" s="402"/>
      <c r="I312" s="402"/>
      <c r="J312" s="402"/>
      <c r="K312" s="402"/>
      <c r="L312" s="402"/>
      <c r="M312" s="402"/>
      <c r="N312" s="402"/>
      <c r="O312" s="402"/>
      <c r="P312" s="402"/>
      <c r="Q312" s="402"/>
      <c r="R312" s="402"/>
      <c r="S312" s="402"/>
      <c r="T312" s="402"/>
      <c r="U312" s="402"/>
      <c r="V312" s="402"/>
      <c r="W312" s="402"/>
      <c r="X312" s="402"/>
    </row>
    <row r="313" spans="7:24" ht="15">
      <c r="G313" s="402"/>
      <c r="H313" s="402"/>
      <c r="I313" s="402"/>
      <c r="J313" s="402"/>
      <c r="K313" s="402"/>
      <c r="L313" s="402"/>
      <c r="M313" s="402"/>
      <c r="N313" s="402"/>
      <c r="O313" s="402"/>
      <c r="P313" s="402"/>
      <c r="Q313" s="402"/>
      <c r="R313" s="402"/>
      <c r="S313" s="402"/>
      <c r="T313" s="402"/>
      <c r="U313" s="402"/>
      <c r="V313" s="402"/>
      <c r="W313" s="402"/>
      <c r="X313" s="402"/>
    </row>
    <row r="314" spans="7:24" ht="15">
      <c r="G314" s="402"/>
      <c r="H314" s="402"/>
      <c r="I314" s="402"/>
      <c r="J314" s="402"/>
      <c r="K314" s="402"/>
      <c r="L314" s="402"/>
      <c r="M314" s="402"/>
      <c r="N314" s="402"/>
      <c r="O314" s="402"/>
      <c r="P314" s="402"/>
      <c r="Q314" s="402"/>
      <c r="R314" s="402"/>
      <c r="S314" s="402"/>
      <c r="T314" s="402"/>
      <c r="U314" s="402"/>
      <c r="V314" s="402"/>
      <c r="W314" s="402"/>
      <c r="X314" s="402"/>
    </row>
    <row r="315" spans="7:24" ht="15">
      <c r="G315" s="402"/>
      <c r="H315" s="402"/>
      <c r="I315" s="402"/>
      <c r="J315" s="402"/>
      <c r="K315" s="402"/>
      <c r="L315" s="402"/>
      <c r="M315" s="402"/>
      <c r="N315" s="402"/>
      <c r="O315" s="402"/>
      <c r="P315" s="402"/>
      <c r="Q315" s="402"/>
      <c r="R315" s="402"/>
      <c r="S315" s="402"/>
      <c r="T315" s="402"/>
      <c r="U315" s="402"/>
      <c r="V315" s="402"/>
      <c r="W315" s="402"/>
      <c r="X315" s="402"/>
    </row>
    <row r="316" spans="7:24" ht="15">
      <c r="G316" s="402"/>
      <c r="H316" s="402"/>
      <c r="I316" s="402"/>
      <c r="J316" s="402"/>
      <c r="K316" s="402"/>
      <c r="L316" s="402"/>
      <c r="M316" s="402"/>
      <c r="N316" s="402"/>
      <c r="O316" s="402"/>
      <c r="P316" s="402"/>
      <c r="Q316" s="402"/>
      <c r="R316" s="402"/>
      <c r="S316" s="402"/>
      <c r="T316" s="402"/>
      <c r="U316" s="402"/>
      <c r="V316" s="402"/>
      <c r="W316" s="402"/>
      <c r="X316" s="402"/>
    </row>
    <row r="317" spans="7:24" ht="15">
      <c r="G317" s="402"/>
      <c r="H317" s="402"/>
      <c r="I317" s="402"/>
      <c r="J317" s="402"/>
      <c r="K317" s="402"/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402"/>
      <c r="W317" s="402"/>
      <c r="X317" s="402"/>
    </row>
    <row r="318" spans="7:24" ht="15">
      <c r="G318" s="402"/>
      <c r="H318" s="402"/>
      <c r="I318" s="402"/>
      <c r="J318" s="402"/>
      <c r="K318" s="402"/>
      <c r="L318" s="402"/>
      <c r="M318" s="402"/>
      <c r="N318" s="402"/>
      <c r="O318" s="402"/>
      <c r="P318" s="402"/>
      <c r="Q318" s="402"/>
      <c r="R318" s="402"/>
      <c r="S318" s="402"/>
      <c r="T318" s="402"/>
      <c r="U318" s="402"/>
      <c r="V318" s="402"/>
      <c r="W318" s="402"/>
      <c r="X318" s="402"/>
    </row>
    <row r="319" spans="7:24" ht="15">
      <c r="G319" s="402"/>
      <c r="H319" s="402"/>
      <c r="I319" s="402"/>
      <c r="J319" s="402"/>
      <c r="K319" s="402"/>
      <c r="L319" s="402"/>
      <c r="M319" s="402"/>
      <c r="N319" s="402"/>
      <c r="O319" s="402"/>
      <c r="P319" s="402"/>
      <c r="Q319" s="402"/>
      <c r="R319" s="402"/>
      <c r="S319" s="402"/>
      <c r="T319" s="402"/>
      <c r="U319" s="402"/>
      <c r="V319" s="402"/>
      <c r="W319" s="402"/>
      <c r="X319" s="402"/>
    </row>
    <row r="320" spans="7:24" ht="15">
      <c r="G320" s="402"/>
      <c r="H320" s="402"/>
      <c r="I320" s="402"/>
      <c r="J320" s="402"/>
      <c r="K320" s="402"/>
      <c r="L320" s="402"/>
      <c r="M320" s="402"/>
      <c r="N320" s="402"/>
      <c r="O320" s="402"/>
      <c r="P320" s="402"/>
      <c r="Q320" s="402"/>
      <c r="R320" s="402"/>
      <c r="S320" s="402"/>
      <c r="T320" s="402"/>
      <c r="U320" s="402"/>
      <c r="V320" s="402"/>
      <c r="W320" s="402"/>
      <c r="X320" s="402"/>
    </row>
    <row r="321" spans="7:24" ht="15">
      <c r="G321" s="402"/>
      <c r="H321" s="402"/>
      <c r="I321" s="402"/>
      <c r="J321" s="402"/>
      <c r="K321" s="402"/>
      <c r="L321" s="402"/>
      <c r="M321" s="402"/>
      <c r="N321" s="402"/>
      <c r="O321" s="402"/>
      <c r="P321" s="402"/>
      <c r="Q321" s="402"/>
      <c r="R321" s="402"/>
      <c r="S321" s="402"/>
      <c r="T321" s="402"/>
      <c r="U321" s="402"/>
      <c r="V321" s="402"/>
      <c r="W321" s="402"/>
      <c r="X321" s="402"/>
    </row>
    <row r="322" spans="7:24" ht="15">
      <c r="G322" s="402"/>
      <c r="H322" s="402"/>
      <c r="I322" s="402"/>
      <c r="J322" s="402"/>
      <c r="K322" s="402"/>
      <c r="L322" s="402"/>
      <c r="M322" s="402"/>
      <c r="N322" s="402"/>
      <c r="O322" s="402"/>
      <c r="P322" s="402"/>
      <c r="Q322" s="402"/>
      <c r="R322" s="402"/>
      <c r="S322" s="402"/>
      <c r="T322" s="402"/>
      <c r="U322" s="402"/>
      <c r="V322" s="402"/>
      <c r="W322" s="402"/>
      <c r="X322" s="402"/>
    </row>
    <row r="323" spans="7:24" ht="15">
      <c r="G323" s="402"/>
      <c r="H323" s="402"/>
      <c r="I323" s="402"/>
      <c r="J323" s="402"/>
      <c r="K323" s="402"/>
      <c r="L323" s="402"/>
      <c r="M323" s="402"/>
      <c r="N323" s="402"/>
      <c r="O323" s="402"/>
      <c r="P323" s="402"/>
      <c r="Q323" s="402"/>
      <c r="R323" s="402"/>
      <c r="S323" s="402"/>
      <c r="T323" s="402"/>
      <c r="U323" s="402"/>
      <c r="V323" s="402"/>
      <c r="W323" s="402"/>
      <c r="X323" s="402"/>
    </row>
    <row r="324" spans="7:24" ht="15">
      <c r="G324" s="402"/>
      <c r="H324" s="402"/>
      <c r="I324" s="402"/>
      <c r="J324" s="402"/>
      <c r="K324" s="402"/>
      <c r="L324" s="402"/>
      <c r="M324" s="402"/>
      <c r="N324" s="402"/>
      <c r="O324" s="402"/>
      <c r="P324" s="402"/>
      <c r="Q324" s="402"/>
      <c r="R324" s="402"/>
      <c r="S324" s="402"/>
      <c r="T324" s="402"/>
      <c r="U324" s="402"/>
      <c r="V324" s="402"/>
      <c r="W324" s="402"/>
      <c r="X324" s="402"/>
    </row>
    <row r="325" spans="7:24" ht="15">
      <c r="G325" s="402"/>
      <c r="H325" s="402"/>
      <c r="I325" s="402"/>
      <c r="J325" s="402"/>
      <c r="K325" s="402"/>
      <c r="L325" s="402"/>
      <c r="M325" s="402"/>
      <c r="N325" s="402"/>
      <c r="O325" s="402"/>
      <c r="P325" s="402"/>
      <c r="Q325" s="402"/>
      <c r="R325" s="402"/>
      <c r="S325" s="402"/>
      <c r="T325" s="402"/>
      <c r="U325" s="402"/>
      <c r="V325" s="402"/>
      <c r="W325" s="402"/>
      <c r="X325" s="402"/>
    </row>
    <row r="326" spans="7:24" ht="15">
      <c r="G326" s="402"/>
      <c r="H326" s="402"/>
      <c r="I326" s="402"/>
      <c r="J326" s="402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402"/>
      <c r="W326" s="402"/>
      <c r="X326" s="402"/>
    </row>
    <row r="327" spans="7:24" ht="15">
      <c r="G327" s="402"/>
      <c r="H327" s="402"/>
      <c r="I327" s="402"/>
      <c r="J327" s="402"/>
      <c r="K327" s="402"/>
      <c r="L327" s="402"/>
      <c r="M327" s="402"/>
      <c r="N327" s="402"/>
      <c r="O327" s="402"/>
      <c r="P327" s="402"/>
      <c r="Q327" s="402"/>
      <c r="R327" s="402"/>
      <c r="S327" s="402"/>
      <c r="T327" s="402"/>
      <c r="U327" s="402"/>
      <c r="V327" s="402"/>
      <c r="W327" s="402"/>
      <c r="X327" s="402"/>
    </row>
    <row r="328" spans="7:24" ht="15">
      <c r="G328" s="402"/>
      <c r="H328" s="402"/>
      <c r="I328" s="402"/>
      <c r="J328" s="402"/>
      <c r="K328" s="402"/>
      <c r="L328" s="402"/>
      <c r="M328" s="402"/>
      <c r="N328" s="402"/>
      <c r="O328" s="402"/>
      <c r="P328" s="402"/>
      <c r="Q328" s="402"/>
      <c r="R328" s="402"/>
      <c r="S328" s="402"/>
      <c r="T328" s="402"/>
      <c r="U328" s="402"/>
      <c r="V328" s="402"/>
      <c r="W328" s="402"/>
      <c r="X328" s="402"/>
    </row>
    <row r="329" spans="7:24" ht="15">
      <c r="G329" s="402"/>
      <c r="H329" s="402"/>
      <c r="I329" s="402"/>
      <c r="J329" s="402"/>
      <c r="K329" s="402"/>
      <c r="L329" s="402"/>
      <c r="M329" s="402"/>
      <c r="N329" s="402"/>
      <c r="O329" s="402"/>
      <c r="P329" s="402"/>
      <c r="Q329" s="402"/>
      <c r="R329" s="402"/>
      <c r="S329" s="402"/>
      <c r="T329" s="402"/>
      <c r="U329" s="402"/>
      <c r="V329" s="402"/>
      <c r="W329" s="402"/>
      <c r="X329" s="402"/>
    </row>
    <row r="330" spans="7:24" ht="15">
      <c r="G330" s="402"/>
      <c r="H330" s="402"/>
      <c r="I330" s="402"/>
      <c r="J330" s="402"/>
      <c r="K330" s="402"/>
      <c r="L330" s="402"/>
      <c r="M330" s="402"/>
      <c r="N330" s="402"/>
      <c r="O330" s="402"/>
      <c r="P330" s="402"/>
      <c r="Q330" s="402"/>
      <c r="R330" s="402"/>
      <c r="S330" s="402"/>
      <c r="T330" s="402"/>
      <c r="U330" s="402"/>
      <c r="V330" s="402"/>
      <c r="W330" s="402"/>
      <c r="X330" s="402"/>
    </row>
    <row r="331" spans="7:24" ht="15">
      <c r="G331" s="402"/>
      <c r="H331" s="402"/>
      <c r="I331" s="402"/>
      <c r="J331" s="402"/>
      <c r="K331" s="402"/>
      <c r="L331" s="402"/>
      <c r="M331" s="402"/>
      <c r="N331" s="402"/>
      <c r="O331" s="402"/>
      <c r="P331" s="402"/>
      <c r="Q331" s="402"/>
      <c r="R331" s="402"/>
      <c r="S331" s="402"/>
      <c r="T331" s="402"/>
      <c r="U331" s="402"/>
      <c r="V331" s="402"/>
      <c r="W331" s="402"/>
      <c r="X331" s="402"/>
    </row>
    <row r="332" spans="7:24" ht="15">
      <c r="G332" s="402"/>
      <c r="H332" s="402"/>
      <c r="I332" s="402"/>
      <c r="J332" s="402"/>
      <c r="K332" s="402"/>
      <c r="L332" s="402"/>
      <c r="M332" s="402"/>
      <c r="N332" s="402"/>
      <c r="O332" s="402"/>
      <c r="P332" s="402"/>
      <c r="Q332" s="402"/>
      <c r="R332" s="402"/>
      <c r="S332" s="402"/>
      <c r="T332" s="402"/>
      <c r="U332" s="402"/>
      <c r="V332" s="402"/>
      <c r="W332" s="402"/>
      <c r="X332" s="402"/>
    </row>
    <row r="333" spans="7:24" ht="15">
      <c r="G333" s="402"/>
      <c r="H333" s="402"/>
      <c r="I333" s="402"/>
      <c r="J333" s="402"/>
      <c r="K333" s="402"/>
      <c r="L333" s="402"/>
      <c r="M333" s="402"/>
      <c r="N333" s="402"/>
      <c r="O333" s="402"/>
      <c r="P333" s="402"/>
      <c r="Q333" s="402"/>
      <c r="R333" s="402"/>
      <c r="S333" s="402"/>
      <c r="T333" s="402"/>
      <c r="U333" s="402"/>
      <c r="V333" s="402"/>
      <c r="W333" s="402"/>
      <c r="X333" s="402"/>
    </row>
    <row r="334" spans="7:24" ht="15">
      <c r="G334" s="402"/>
      <c r="H334" s="402"/>
      <c r="I334" s="402"/>
      <c r="J334" s="402"/>
      <c r="K334" s="402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  <c r="V334" s="402"/>
      <c r="W334" s="402"/>
      <c r="X334" s="402"/>
    </row>
    <row r="335" spans="7:24" ht="15">
      <c r="G335" s="402"/>
      <c r="H335" s="402"/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2"/>
      <c r="T335" s="402"/>
      <c r="U335" s="402"/>
      <c r="V335" s="402"/>
      <c r="W335" s="402"/>
      <c r="X335" s="402"/>
    </row>
    <row r="336" spans="7:24" ht="15">
      <c r="G336" s="402"/>
      <c r="H336" s="402"/>
      <c r="I336" s="402"/>
      <c r="J336" s="402"/>
      <c r="K336" s="402"/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  <c r="V336" s="402"/>
      <c r="W336" s="402"/>
      <c r="X336" s="402"/>
    </row>
    <row r="337" spans="7:24" ht="15">
      <c r="G337" s="402"/>
      <c r="H337" s="402"/>
      <c r="I337" s="402"/>
      <c r="J337" s="402"/>
      <c r="K337" s="402"/>
      <c r="L337" s="402"/>
      <c r="M337" s="402"/>
      <c r="N337" s="402"/>
      <c r="O337" s="402"/>
      <c r="P337" s="402"/>
      <c r="Q337" s="402"/>
      <c r="R337" s="402"/>
      <c r="S337" s="402"/>
      <c r="T337" s="402"/>
      <c r="U337" s="402"/>
      <c r="V337" s="402"/>
      <c r="W337" s="402"/>
      <c r="X337" s="402"/>
    </row>
    <row r="338" spans="7:24" ht="15">
      <c r="G338" s="402"/>
      <c r="H338" s="402"/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2"/>
      <c r="T338" s="402"/>
      <c r="U338" s="402"/>
      <c r="V338" s="402"/>
      <c r="W338" s="402"/>
      <c r="X338" s="402"/>
    </row>
    <row r="339" spans="7:24" ht="15">
      <c r="G339" s="402"/>
      <c r="H339" s="402"/>
      <c r="I339" s="402"/>
      <c r="J339" s="402"/>
      <c r="K339" s="402"/>
      <c r="L339" s="402"/>
      <c r="M339" s="402"/>
      <c r="N339" s="402"/>
      <c r="O339" s="402"/>
      <c r="P339" s="402"/>
      <c r="Q339" s="402"/>
      <c r="R339" s="402"/>
      <c r="S339" s="402"/>
      <c r="T339" s="402"/>
      <c r="U339" s="402"/>
      <c r="V339" s="402"/>
      <c r="W339" s="402"/>
      <c r="X339" s="402"/>
    </row>
    <row r="340" spans="7:24" ht="15">
      <c r="G340" s="402"/>
      <c r="H340" s="402"/>
      <c r="I340" s="402"/>
      <c r="J340" s="402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402"/>
      <c r="W340" s="402"/>
      <c r="X340" s="402"/>
    </row>
    <row r="341" spans="7:24" ht="15">
      <c r="G341" s="402"/>
      <c r="H341" s="402"/>
      <c r="I341" s="402"/>
      <c r="J341" s="402"/>
      <c r="K341" s="402"/>
      <c r="L341" s="402"/>
      <c r="M341" s="402"/>
      <c r="N341" s="402"/>
      <c r="O341" s="402"/>
      <c r="P341" s="402"/>
      <c r="Q341" s="402"/>
      <c r="R341" s="402"/>
      <c r="S341" s="402"/>
      <c r="T341" s="402"/>
      <c r="U341" s="402"/>
      <c r="V341" s="402"/>
      <c r="W341" s="402"/>
      <c r="X341" s="402"/>
    </row>
    <row r="342" spans="7:24" ht="15">
      <c r="G342" s="402"/>
      <c r="H342" s="402"/>
      <c r="I342" s="402"/>
      <c r="J342" s="402"/>
      <c r="K342" s="402"/>
      <c r="L342" s="402"/>
      <c r="M342" s="402"/>
      <c r="N342" s="402"/>
      <c r="O342" s="402"/>
      <c r="P342" s="402"/>
      <c r="Q342" s="402"/>
      <c r="R342" s="402"/>
      <c r="S342" s="402"/>
      <c r="T342" s="402"/>
      <c r="U342" s="402"/>
      <c r="V342" s="402"/>
      <c r="W342" s="402"/>
      <c r="X342" s="402"/>
    </row>
    <row r="343" spans="7:24" ht="15">
      <c r="G343" s="402"/>
      <c r="H343" s="402"/>
      <c r="I343" s="402"/>
      <c r="J343" s="402"/>
      <c r="K343" s="402"/>
      <c r="L343" s="402"/>
      <c r="M343" s="402"/>
      <c r="N343" s="402"/>
      <c r="O343" s="402"/>
      <c r="P343" s="402"/>
      <c r="Q343" s="402"/>
      <c r="R343" s="402"/>
      <c r="S343" s="402"/>
      <c r="T343" s="402"/>
      <c r="U343" s="402"/>
      <c r="V343" s="402"/>
      <c r="W343" s="402"/>
      <c r="X343" s="402"/>
    </row>
    <row r="344" spans="7:24" ht="15">
      <c r="G344" s="402"/>
      <c r="H344" s="402"/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2"/>
      <c r="T344" s="402"/>
      <c r="U344" s="402"/>
      <c r="V344" s="402"/>
      <c r="W344" s="402"/>
      <c r="X344" s="402"/>
    </row>
    <row r="345" spans="7:24" ht="15">
      <c r="G345" s="402"/>
      <c r="H345" s="402"/>
      <c r="I345" s="402"/>
      <c r="J345" s="402"/>
      <c r="K345" s="402"/>
      <c r="L345" s="402"/>
      <c r="M345" s="402"/>
      <c r="N345" s="402"/>
      <c r="O345" s="402"/>
      <c r="P345" s="402"/>
      <c r="Q345" s="402"/>
      <c r="R345" s="402"/>
      <c r="S345" s="402"/>
      <c r="T345" s="402"/>
      <c r="U345" s="402"/>
      <c r="V345" s="402"/>
      <c r="W345" s="402"/>
      <c r="X345" s="402"/>
    </row>
    <row r="346" spans="7:24" ht="15">
      <c r="G346" s="402"/>
      <c r="H346" s="402"/>
      <c r="I346" s="402"/>
      <c r="J346" s="402"/>
      <c r="K346" s="402"/>
      <c r="L346" s="402"/>
      <c r="M346" s="402"/>
      <c r="N346" s="402"/>
      <c r="O346" s="402"/>
      <c r="P346" s="402"/>
      <c r="Q346" s="402"/>
      <c r="R346" s="402"/>
      <c r="S346" s="402"/>
      <c r="T346" s="402"/>
      <c r="U346" s="402"/>
      <c r="V346" s="402"/>
      <c r="W346" s="402"/>
      <c r="X346" s="402"/>
    </row>
    <row r="347" spans="7:24" ht="15">
      <c r="G347" s="402"/>
      <c r="H347" s="402"/>
      <c r="I347" s="402"/>
      <c r="J347" s="402"/>
      <c r="K347" s="402"/>
      <c r="L347" s="402"/>
      <c r="M347" s="402"/>
      <c r="N347" s="402"/>
      <c r="O347" s="402"/>
      <c r="P347" s="402"/>
      <c r="Q347" s="402"/>
      <c r="R347" s="402"/>
      <c r="S347" s="402"/>
      <c r="T347" s="402"/>
      <c r="U347" s="402"/>
      <c r="V347" s="402"/>
      <c r="W347" s="402"/>
      <c r="X347" s="402"/>
    </row>
    <row r="348" spans="7:24" ht="15">
      <c r="G348" s="402"/>
      <c r="H348" s="402"/>
      <c r="I348" s="402"/>
      <c r="J348" s="402"/>
      <c r="K348" s="402"/>
      <c r="L348" s="402"/>
      <c r="M348" s="402"/>
      <c r="N348" s="402"/>
      <c r="O348" s="402"/>
      <c r="P348" s="402"/>
      <c r="Q348" s="402"/>
      <c r="R348" s="402"/>
      <c r="S348" s="402"/>
      <c r="T348" s="402"/>
      <c r="U348" s="402"/>
      <c r="V348" s="402"/>
      <c r="W348" s="402"/>
      <c r="X348" s="402"/>
    </row>
    <row r="349" spans="7:24" ht="15">
      <c r="G349" s="402"/>
      <c r="H349" s="402"/>
      <c r="I349" s="402"/>
      <c r="J349" s="402"/>
      <c r="K349" s="402"/>
      <c r="L349" s="402"/>
      <c r="M349" s="402"/>
      <c r="N349" s="402"/>
      <c r="O349" s="402"/>
      <c r="P349" s="402"/>
      <c r="Q349" s="402"/>
      <c r="R349" s="402"/>
      <c r="S349" s="402"/>
      <c r="T349" s="402"/>
      <c r="U349" s="402"/>
      <c r="V349" s="402"/>
      <c r="W349" s="402"/>
      <c r="X349" s="402"/>
    </row>
    <row r="350" spans="7:24" ht="15">
      <c r="G350" s="402"/>
      <c r="H350" s="402"/>
      <c r="I350" s="402"/>
      <c r="J350" s="402"/>
      <c r="K350" s="402"/>
      <c r="L350" s="402"/>
      <c r="M350" s="402"/>
      <c r="N350" s="402"/>
      <c r="O350" s="402"/>
      <c r="P350" s="402"/>
      <c r="Q350" s="402"/>
      <c r="R350" s="402"/>
      <c r="S350" s="402"/>
      <c r="T350" s="402"/>
      <c r="U350" s="402"/>
      <c r="V350" s="402"/>
      <c r="W350" s="402"/>
      <c r="X350" s="402"/>
    </row>
    <row r="351" spans="7:24" ht="15">
      <c r="G351" s="402"/>
      <c r="H351" s="402"/>
      <c r="I351" s="402"/>
      <c r="J351" s="402"/>
      <c r="K351" s="402"/>
      <c r="L351" s="402"/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</row>
    <row r="352" spans="7:24" ht="15">
      <c r="G352" s="402"/>
      <c r="H352" s="402"/>
      <c r="I352" s="402"/>
      <c r="J352" s="402"/>
      <c r="K352" s="402"/>
      <c r="L352" s="402"/>
      <c r="M352" s="402"/>
      <c r="N352" s="402"/>
      <c r="O352" s="402"/>
      <c r="P352" s="402"/>
      <c r="Q352" s="402"/>
      <c r="R352" s="402"/>
      <c r="S352" s="402"/>
      <c r="T352" s="402"/>
      <c r="U352" s="402"/>
      <c r="V352" s="402"/>
      <c r="W352" s="402"/>
      <c r="X352" s="402"/>
    </row>
    <row r="353" spans="7:24" ht="15">
      <c r="G353" s="402"/>
      <c r="H353" s="402"/>
      <c r="I353" s="402"/>
      <c r="J353" s="402"/>
      <c r="K353" s="402"/>
      <c r="L353" s="402"/>
      <c r="M353" s="402"/>
      <c r="N353" s="402"/>
      <c r="O353" s="402"/>
      <c r="P353" s="402"/>
      <c r="Q353" s="402"/>
      <c r="R353" s="402"/>
      <c r="S353" s="402"/>
      <c r="T353" s="402"/>
      <c r="U353" s="402"/>
      <c r="V353" s="402"/>
      <c r="W353" s="402"/>
      <c r="X353" s="402"/>
    </row>
    <row r="354" spans="7:24" ht="15">
      <c r="G354" s="402"/>
      <c r="H354" s="402"/>
      <c r="I354" s="402"/>
      <c r="J354" s="402"/>
      <c r="K354" s="402"/>
      <c r="L354" s="402"/>
      <c r="M354" s="402"/>
      <c r="N354" s="402"/>
      <c r="O354" s="402"/>
      <c r="P354" s="402"/>
      <c r="Q354" s="402"/>
      <c r="R354" s="402"/>
      <c r="S354" s="402"/>
      <c r="T354" s="402"/>
      <c r="U354" s="402"/>
      <c r="V354" s="402"/>
      <c r="W354" s="402"/>
      <c r="X354" s="402"/>
    </row>
    <row r="355" spans="7:24" ht="15">
      <c r="G355" s="402"/>
      <c r="H355" s="402"/>
      <c r="I355" s="402"/>
      <c r="J355" s="402"/>
      <c r="K355" s="402"/>
      <c r="L355" s="402"/>
      <c r="M355" s="402"/>
      <c r="N355" s="402"/>
      <c r="O355" s="402"/>
      <c r="P355" s="402"/>
      <c r="Q355" s="402"/>
      <c r="R355" s="402"/>
      <c r="S355" s="402"/>
      <c r="T355" s="402"/>
      <c r="U355" s="402"/>
      <c r="V355" s="402"/>
      <c r="W355" s="402"/>
      <c r="X355" s="402"/>
    </row>
    <row r="356" spans="7:24" ht="15">
      <c r="G356" s="402"/>
      <c r="H356" s="402"/>
      <c r="I356" s="402"/>
      <c r="J356" s="402"/>
      <c r="K356" s="402"/>
      <c r="L356" s="402"/>
      <c r="M356" s="402"/>
      <c r="N356" s="402"/>
      <c r="O356" s="402"/>
      <c r="P356" s="402"/>
      <c r="Q356" s="402"/>
      <c r="R356" s="402"/>
      <c r="S356" s="402"/>
      <c r="T356" s="402"/>
      <c r="U356" s="402"/>
      <c r="V356" s="402"/>
      <c r="W356" s="402"/>
      <c r="X356" s="402"/>
    </row>
    <row r="357" spans="7:24" ht="15">
      <c r="G357" s="402"/>
      <c r="H357" s="402"/>
      <c r="I357" s="402"/>
      <c r="J357" s="402"/>
      <c r="K357" s="402"/>
      <c r="L357" s="402"/>
      <c r="M357" s="402"/>
      <c r="N357" s="402"/>
      <c r="O357" s="402"/>
      <c r="P357" s="402"/>
      <c r="Q357" s="402"/>
      <c r="R357" s="402"/>
      <c r="S357" s="402"/>
      <c r="T357" s="402"/>
      <c r="U357" s="402"/>
      <c r="V357" s="402"/>
      <c r="W357" s="402"/>
      <c r="X357" s="402"/>
    </row>
    <row r="358" spans="7:24" ht="15">
      <c r="G358" s="402"/>
      <c r="H358" s="402"/>
      <c r="I358" s="402"/>
      <c r="J358" s="402"/>
      <c r="K358" s="402"/>
      <c r="L358" s="402"/>
      <c r="M358" s="402"/>
      <c r="N358" s="402"/>
      <c r="O358" s="402"/>
      <c r="P358" s="402"/>
      <c r="Q358" s="402"/>
      <c r="R358" s="402"/>
      <c r="S358" s="402"/>
      <c r="T358" s="402"/>
      <c r="U358" s="402"/>
      <c r="V358" s="402"/>
      <c r="W358" s="402"/>
      <c r="X358" s="402"/>
    </row>
    <row r="359" spans="7:24" ht="15">
      <c r="G359" s="402"/>
      <c r="H359" s="402"/>
      <c r="I359" s="402"/>
      <c r="J359" s="402"/>
      <c r="K359" s="402"/>
      <c r="L359" s="402"/>
      <c r="M359" s="402"/>
      <c r="N359" s="402"/>
      <c r="O359" s="402"/>
      <c r="P359" s="402"/>
      <c r="Q359" s="402"/>
      <c r="R359" s="402"/>
      <c r="S359" s="402"/>
      <c r="T359" s="402"/>
      <c r="U359" s="402"/>
      <c r="V359" s="402"/>
      <c r="W359" s="402"/>
      <c r="X359" s="402"/>
    </row>
    <row r="360" spans="7:24" ht="15">
      <c r="G360" s="402"/>
      <c r="H360" s="402"/>
      <c r="I360" s="402"/>
      <c r="J360" s="402"/>
      <c r="K360" s="402"/>
      <c r="L360" s="402"/>
      <c r="M360" s="402"/>
      <c r="N360" s="402"/>
      <c r="O360" s="402"/>
      <c r="P360" s="402"/>
      <c r="Q360" s="402"/>
      <c r="R360" s="402"/>
      <c r="S360" s="402"/>
      <c r="T360" s="402"/>
      <c r="U360" s="402"/>
      <c r="V360" s="402"/>
      <c r="W360" s="402"/>
      <c r="X360" s="402"/>
    </row>
    <row r="361" spans="7:24" ht="15">
      <c r="G361" s="402"/>
      <c r="H361" s="402"/>
      <c r="I361" s="402"/>
      <c r="J361" s="402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402"/>
      <c r="W361" s="402"/>
      <c r="X361" s="402"/>
    </row>
    <row r="362" spans="7:24" ht="15">
      <c r="G362" s="402"/>
      <c r="H362" s="402"/>
      <c r="I362" s="402"/>
      <c r="J362" s="402"/>
      <c r="K362" s="402"/>
      <c r="L362" s="402"/>
      <c r="M362" s="402"/>
      <c r="N362" s="402"/>
      <c r="O362" s="402"/>
      <c r="P362" s="402"/>
      <c r="Q362" s="402"/>
      <c r="R362" s="402"/>
      <c r="S362" s="402"/>
      <c r="T362" s="402"/>
      <c r="U362" s="402"/>
      <c r="V362" s="402"/>
      <c r="W362" s="402"/>
      <c r="X362" s="402"/>
    </row>
    <row r="363" spans="7:24" ht="15">
      <c r="G363" s="402"/>
      <c r="H363" s="402"/>
      <c r="I363" s="402"/>
      <c r="J363" s="402"/>
      <c r="K363" s="402"/>
      <c r="L363" s="402"/>
      <c r="M363" s="402"/>
      <c r="N363" s="402"/>
      <c r="O363" s="402"/>
      <c r="P363" s="402"/>
      <c r="Q363" s="402"/>
      <c r="R363" s="402"/>
      <c r="S363" s="402"/>
      <c r="T363" s="402"/>
      <c r="U363" s="402"/>
      <c r="V363" s="402"/>
      <c r="W363" s="402"/>
      <c r="X363" s="402"/>
    </row>
    <row r="364" spans="7:24" ht="15">
      <c r="G364" s="402"/>
      <c r="H364" s="402"/>
      <c r="I364" s="402"/>
      <c r="J364" s="402"/>
      <c r="K364" s="402"/>
      <c r="L364" s="402"/>
      <c r="M364" s="402"/>
      <c r="N364" s="402"/>
      <c r="O364" s="402"/>
      <c r="P364" s="402"/>
      <c r="Q364" s="402"/>
      <c r="R364" s="402"/>
      <c r="S364" s="402"/>
      <c r="T364" s="402"/>
      <c r="U364" s="402"/>
      <c r="V364" s="402"/>
      <c r="W364" s="402"/>
      <c r="X364" s="402"/>
    </row>
    <row r="365" spans="7:24" ht="15">
      <c r="G365" s="402"/>
      <c r="H365" s="402"/>
      <c r="I365" s="402"/>
      <c r="J365" s="402"/>
      <c r="K365" s="402"/>
      <c r="L365" s="402"/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</row>
    <row r="366" spans="7:24" ht="15">
      <c r="G366" s="402"/>
      <c r="H366" s="402"/>
      <c r="I366" s="402"/>
      <c r="J366" s="402"/>
      <c r="K366" s="402"/>
      <c r="L366" s="402"/>
      <c r="M366" s="402"/>
      <c r="N366" s="402"/>
      <c r="O366" s="402"/>
      <c r="P366" s="402"/>
      <c r="Q366" s="402"/>
      <c r="R366" s="402"/>
      <c r="S366" s="402"/>
      <c r="T366" s="402"/>
      <c r="U366" s="402"/>
      <c r="V366" s="402"/>
      <c r="W366" s="402"/>
      <c r="X366" s="402"/>
    </row>
    <row r="367" spans="7:24" ht="15">
      <c r="G367" s="402"/>
      <c r="H367" s="402"/>
      <c r="I367" s="402"/>
      <c r="J367" s="402"/>
      <c r="K367" s="402"/>
      <c r="L367" s="402"/>
      <c r="M367" s="402"/>
      <c r="N367" s="402"/>
      <c r="O367" s="402"/>
      <c r="P367" s="402"/>
      <c r="Q367" s="402"/>
      <c r="R367" s="402"/>
      <c r="S367" s="402"/>
      <c r="T367" s="402"/>
      <c r="U367" s="402"/>
      <c r="V367" s="402"/>
      <c r="W367" s="402"/>
      <c r="X367" s="402"/>
    </row>
    <row r="368" spans="7:24" ht="15">
      <c r="G368" s="402"/>
      <c r="H368" s="402"/>
      <c r="I368" s="402"/>
      <c r="J368" s="402"/>
      <c r="K368" s="402"/>
      <c r="L368" s="402"/>
      <c r="M368" s="402"/>
      <c r="N368" s="402"/>
      <c r="O368" s="402"/>
      <c r="P368" s="402"/>
      <c r="Q368" s="402"/>
      <c r="R368" s="402"/>
      <c r="S368" s="402"/>
      <c r="T368" s="402"/>
      <c r="U368" s="402"/>
      <c r="V368" s="402"/>
      <c r="W368" s="402"/>
      <c r="X368" s="402"/>
    </row>
    <row r="369" spans="7:24" ht="15">
      <c r="G369" s="402"/>
      <c r="H369" s="402"/>
      <c r="I369" s="402"/>
      <c r="J369" s="402"/>
      <c r="K369" s="402"/>
      <c r="L369" s="402"/>
      <c r="M369" s="402"/>
      <c r="N369" s="402"/>
      <c r="O369" s="402"/>
      <c r="P369" s="402"/>
      <c r="Q369" s="402"/>
      <c r="R369" s="402"/>
      <c r="S369" s="402"/>
      <c r="T369" s="402"/>
      <c r="U369" s="402"/>
      <c r="V369" s="402"/>
      <c r="W369" s="402"/>
      <c r="X369" s="402"/>
    </row>
    <row r="370" spans="7:24" ht="15">
      <c r="G370" s="402"/>
      <c r="H370" s="402"/>
      <c r="I370" s="402"/>
      <c r="J370" s="402"/>
      <c r="K370" s="402"/>
      <c r="L370" s="402"/>
      <c r="M370" s="402"/>
      <c r="N370" s="402"/>
      <c r="O370" s="402"/>
      <c r="P370" s="402"/>
      <c r="Q370" s="402"/>
      <c r="R370" s="402"/>
      <c r="S370" s="402"/>
      <c r="T370" s="402"/>
      <c r="U370" s="402"/>
      <c r="V370" s="402"/>
      <c r="W370" s="402"/>
      <c r="X370" s="402"/>
    </row>
    <row r="371" spans="7:24" ht="15">
      <c r="G371" s="402"/>
      <c r="H371" s="402"/>
      <c r="I371" s="402"/>
      <c r="J371" s="402"/>
      <c r="K371" s="402"/>
      <c r="L371" s="402"/>
      <c r="M371" s="402"/>
      <c r="N371" s="402"/>
      <c r="O371" s="402"/>
      <c r="P371" s="402"/>
      <c r="Q371" s="402"/>
      <c r="R371" s="402"/>
      <c r="S371" s="402"/>
      <c r="T371" s="402"/>
      <c r="U371" s="402"/>
      <c r="V371" s="402"/>
      <c r="W371" s="402"/>
      <c r="X371" s="402"/>
    </row>
    <row r="372" spans="7:24" ht="15">
      <c r="G372" s="402"/>
      <c r="H372" s="402"/>
      <c r="I372" s="402"/>
      <c r="J372" s="402"/>
      <c r="K372" s="402"/>
      <c r="L372" s="402"/>
      <c r="M372" s="402"/>
      <c r="N372" s="402"/>
      <c r="O372" s="402"/>
      <c r="P372" s="402"/>
      <c r="Q372" s="402"/>
      <c r="R372" s="402"/>
      <c r="S372" s="402"/>
      <c r="T372" s="402"/>
      <c r="U372" s="402"/>
      <c r="V372" s="402"/>
      <c r="W372" s="402"/>
      <c r="X372" s="402"/>
    </row>
    <row r="373" spans="7:24" ht="15">
      <c r="G373" s="402"/>
      <c r="H373" s="402"/>
      <c r="I373" s="402"/>
      <c r="J373" s="402"/>
      <c r="K373" s="402"/>
      <c r="L373" s="402"/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</row>
    <row r="374" spans="7:24" ht="15">
      <c r="G374" s="402"/>
      <c r="H374" s="402"/>
      <c r="I374" s="402"/>
      <c r="J374" s="402"/>
      <c r="K374" s="402"/>
      <c r="L374" s="402"/>
      <c r="M374" s="402"/>
      <c r="N374" s="402"/>
      <c r="O374" s="402"/>
      <c r="P374" s="402"/>
      <c r="Q374" s="402"/>
      <c r="R374" s="402"/>
      <c r="S374" s="402"/>
      <c r="T374" s="402"/>
      <c r="U374" s="402"/>
      <c r="V374" s="402"/>
      <c r="W374" s="402"/>
      <c r="X374" s="402"/>
    </row>
    <row r="375" spans="7:24" ht="15">
      <c r="G375" s="402"/>
      <c r="H375" s="402"/>
      <c r="I375" s="402"/>
      <c r="J375" s="402"/>
      <c r="K375" s="402"/>
      <c r="L375" s="402"/>
      <c r="M375" s="402"/>
      <c r="N375" s="402"/>
      <c r="O375" s="402"/>
      <c r="P375" s="402"/>
      <c r="Q375" s="402"/>
      <c r="R375" s="402"/>
      <c r="S375" s="402"/>
      <c r="T375" s="402"/>
      <c r="U375" s="402"/>
      <c r="V375" s="402"/>
      <c r="W375" s="402"/>
      <c r="X375" s="402"/>
    </row>
    <row r="376" spans="7:24" ht="15">
      <c r="G376" s="402"/>
      <c r="H376" s="402"/>
      <c r="I376" s="402"/>
      <c r="J376" s="402"/>
      <c r="K376" s="402"/>
      <c r="L376" s="402"/>
      <c r="M376" s="402"/>
      <c r="N376" s="402"/>
      <c r="O376" s="402"/>
      <c r="P376" s="402"/>
      <c r="Q376" s="402"/>
      <c r="R376" s="402"/>
      <c r="S376" s="402"/>
      <c r="T376" s="402"/>
      <c r="U376" s="402"/>
      <c r="V376" s="402"/>
      <c r="W376" s="402"/>
      <c r="X376" s="402"/>
    </row>
    <row r="377" spans="7:24" ht="15">
      <c r="G377" s="402"/>
      <c r="H377" s="402"/>
      <c r="I377" s="402"/>
      <c r="J377" s="402"/>
      <c r="K377" s="402"/>
      <c r="L377" s="402"/>
      <c r="M377" s="402"/>
      <c r="N377" s="402"/>
      <c r="O377" s="402"/>
      <c r="P377" s="402"/>
      <c r="Q377" s="402"/>
      <c r="R377" s="402"/>
      <c r="S377" s="402"/>
      <c r="T377" s="402"/>
      <c r="U377" s="402"/>
      <c r="V377" s="402"/>
      <c r="W377" s="402"/>
      <c r="X377" s="402"/>
    </row>
    <row r="378" spans="7:24" ht="15">
      <c r="G378" s="402"/>
      <c r="H378" s="402"/>
      <c r="I378" s="402"/>
      <c r="J378" s="402"/>
      <c r="K378" s="402"/>
      <c r="L378" s="402"/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</row>
    <row r="379" spans="7:24" ht="15">
      <c r="G379" s="402"/>
      <c r="H379" s="402"/>
      <c r="I379" s="402"/>
      <c r="J379" s="402"/>
      <c r="K379" s="402"/>
      <c r="L379" s="402"/>
      <c r="M379" s="402"/>
      <c r="N379" s="402"/>
      <c r="O379" s="402"/>
      <c r="P379" s="402"/>
      <c r="Q379" s="402"/>
      <c r="R379" s="402"/>
      <c r="S379" s="402"/>
      <c r="T379" s="402"/>
      <c r="U379" s="402"/>
      <c r="V379" s="402"/>
      <c r="W379" s="402"/>
      <c r="X379" s="402"/>
    </row>
    <row r="380" spans="7:24" ht="15">
      <c r="G380" s="402"/>
      <c r="H380" s="402"/>
      <c r="I380" s="402"/>
      <c r="J380" s="402"/>
      <c r="K380" s="402"/>
      <c r="L380" s="402"/>
      <c r="M380" s="402"/>
      <c r="N380" s="402"/>
      <c r="O380" s="402"/>
      <c r="P380" s="402"/>
      <c r="Q380" s="402"/>
      <c r="R380" s="402"/>
      <c r="S380" s="402"/>
      <c r="T380" s="402"/>
      <c r="U380" s="402"/>
      <c r="V380" s="402"/>
      <c r="W380" s="402"/>
      <c r="X380" s="402"/>
    </row>
    <row r="381" spans="7:24" ht="15">
      <c r="G381" s="402"/>
      <c r="H381" s="402"/>
      <c r="I381" s="402"/>
      <c r="J381" s="402"/>
      <c r="K381" s="402"/>
      <c r="L381" s="402"/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</row>
    <row r="382" spans="7:24" ht="15">
      <c r="G382" s="402"/>
      <c r="H382" s="402"/>
      <c r="I382" s="402"/>
      <c r="J382" s="402"/>
      <c r="K382" s="402"/>
      <c r="L382" s="402"/>
      <c r="M382" s="402"/>
      <c r="N382" s="402"/>
      <c r="O382" s="402"/>
      <c r="P382" s="402"/>
      <c r="Q382" s="402"/>
      <c r="R382" s="402"/>
      <c r="S382" s="402"/>
      <c r="T382" s="402"/>
      <c r="U382" s="402"/>
      <c r="V382" s="402"/>
      <c r="W382" s="402"/>
      <c r="X382" s="402"/>
    </row>
    <row r="383" spans="7:24" ht="15">
      <c r="G383" s="402"/>
      <c r="H383" s="402"/>
      <c r="I383" s="402"/>
      <c r="J383" s="402"/>
      <c r="K383" s="402"/>
      <c r="L383" s="402"/>
      <c r="M383" s="402"/>
      <c r="N383" s="402"/>
      <c r="O383" s="402"/>
      <c r="P383" s="402"/>
      <c r="Q383" s="402"/>
      <c r="R383" s="402"/>
      <c r="S383" s="402"/>
      <c r="T383" s="402"/>
      <c r="U383" s="402"/>
      <c r="V383" s="402"/>
      <c r="W383" s="402"/>
      <c r="X383" s="402"/>
    </row>
    <row r="384" spans="7:24" ht="15">
      <c r="G384" s="402"/>
      <c r="H384" s="402"/>
      <c r="I384" s="402"/>
      <c r="J384" s="402"/>
      <c r="K384" s="402"/>
      <c r="L384" s="402"/>
      <c r="M384" s="402"/>
      <c r="N384" s="402"/>
      <c r="O384" s="402"/>
      <c r="P384" s="402"/>
      <c r="Q384" s="402"/>
      <c r="R384" s="402"/>
      <c r="S384" s="402"/>
      <c r="T384" s="402"/>
      <c r="U384" s="402"/>
      <c r="V384" s="402"/>
      <c r="W384" s="402"/>
      <c r="X384" s="402"/>
    </row>
    <row r="385" spans="7:24" ht="15">
      <c r="G385" s="402"/>
      <c r="H385" s="402"/>
      <c r="I385" s="402"/>
      <c r="J385" s="402"/>
      <c r="K385" s="402"/>
      <c r="L385" s="402"/>
      <c r="M385" s="402"/>
      <c r="N385" s="402"/>
      <c r="O385" s="402"/>
      <c r="P385" s="402"/>
      <c r="Q385" s="402"/>
      <c r="R385" s="402"/>
      <c r="S385" s="402"/>
      <c r="T385" s="402"/>
      <c r="U385" s="402"/>
      <c r="V385" s="402"/>
      <c r="W385" s="402"/>
      <c r="X385" s="402"/>
    </row>
    <row r="386" spans="7:24" ht="15">
      <c r="G386" s="402"/>
      <c r="H386" s="402"/>
      <c r="I386" s="402"/>
      <c r="J386" s="402"/>
      <c r="K386" s="402"/>
      <c r="L386" s="402"/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</row>
    <row r="387" spans="7:24" ht="15">
      <c r="G387" s="402"/>
      <c r="H387" s="402"/>
      <c r="I387" s="402"/>
      <c r="J387" s="402"/>
      <c r="K387" s="402"/>
      <c r="L387" s="402"/>
      <c r="M387" s="402"/>
      <c r="N387" s="402"/>
      <c r="O387" s="402"/>
      <c r="P387" s="402"/>
      <c r="Q387" s="402"/>
      <c r="R387" s="402"/>
      <c r="S387" s="402"/>
      <c r="T387" s="402"/>
      <c r="U387" s="402"/>
      <c r="V387" s="402"/>
      <c r="W387" s="402"/>
      <c r="X387" s="402"/>
    </row>
    <row r="388" spans="7:24" ht="15">
      <c r="G388" s="402"/>
      <c r="H388" s="402"/>
      <c r="I388" s="402"/>
      <c r="J388" s="402"/>
      <c r="K388" s="402"/>
      <c r="L388" s="402"/>
      <c r="M388" s="402"/>
      <c r="N388" s="402"/>
      <c r="O388" s="402"/>
      <c r="P388" s="402"/>
      <c r="Q388" s="402"/>
      <c r="R388" s="402"/>
      <c r="S388" s="402"/>
      <c r="T388" s="402"/>
      <c r="U388" s="402"/>
      <c r="V388" s="402"/>
      <c r="W388" s="402"/>
      <c r="X388" s="402"/>
    </row>
    <row r="389" spans="7:24" ht="15">
      <c r="G389" s="402"/>
      <c r="H389" s="402"/>
      <c r="I389" s="402"/>
      <c r="J389" s="402"/>
      <c r="K389" s="402"/>
      <c r="L389" s="402"/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</row>
    <row r="390" spans="7:24" ht="15">
      <c r="G390" s="402"/>
      <c r="H390" s="402"/>
      <c r="I390" s="402"/>
      <c r="J390" s="402"/>
      <c r="K390" s="402"/>
      <c r="L390" s="402"/>
      <c r="M390" s="402"/>
      <c r="N390" s="402"/>
      <c r="O390" s="402"/>
      <c r="P390" s="402"/>
      <c r="Q390" s="402"/>
      <c r="R390" s="402"/>
      <c r="S390" s="402"/>
      <c r="T390" s="402"/>
      <c r="U390" s="402"/>
      <c r="V390" s="402"/>
      <c r="W390" s="402"/>
      <c r="X390" s="402"/>
    </row>
    <row r="391" spans="7:24" ht="15">
      <c r="G391" s="402"/>
      <c r="H391" s="402"/>
      <c r="I391" s="402"/>
      <c r="J391" s="402"/>
      <c r="K391" s="402"/>
      <c r="L391" s="402"/>
      <c r="M391" s="402"/>
      <c r="N391" s="402"/>
      <c r="O391" s="402"/>
      <c r="P391" s="402"/>
      <c r="Q391" s="402"/>
      <c r="R391" s="402"/>
      <c r="S391" s="402"/>
      <c r="T391" s="402"/>
      <c r="U391" s="402"/>
      <c r="V391" s="402"/>
      <c r="W391" s="402"/>
      <c r="X391" s="402"/>
    </row>
    <row r="392" spans="7:24" ht="15">
      <c r="G392" s="402"/>
      <c r="H392" s="402"/>
      <c r="I392" s="402"/>
      <c r="J392" s="402"/>
      <c r="K392" s="402"/>
      <c r="L392" s="402"/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</row>
    <row r="393" spans="7:24" ht="15">
      <c r="G393" s="402"/>
      <c r="H393" s="402"/>
      <c r="I393" s="402"/>
      <c r="J393" s="402"/>
      <c r="K393" s="402"/>
      <c r="L393" s="402"/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</row>
    <row r="394" spans="7:24" ht="15">
      <c r="G394" s="402"/>
      <c r="H394" s="402"/>
      <c r="I394" s="402"/>
      <c r="J394" s="402"/>
      <c r="K394" s="402"/>
      <c r="L394" s="402"/>
      <c r="M394" s="402"/>
      <c r="N394" s="402"/>
      <c r="O394" s="402"/>
      <c r="P394" s="402"/>
      <c r="Q394" s="402"/>
      <c r="R394" s="402"/>
      <c r="S394" s="402"/>
      <c r="T394" s="402"/>
      <c r="U394" s="402"/>
      <c r="V394" s="402"/>
      <c r="W394" s="402"/>
      <c r="X394" s="402"/>
    </row>
    <row r="395" spans="7:24" ht="15">
      <c r="G395" s="402"/>
      <c r="H395" s="402"/>
      <c r="I395" s="402"/>
      <c r="J395" s="402"/>
      <c r="K395" s="402"/>
      <c r="L395" s="402"/>
      <c r="M395" s="402"/>
      <c r="N395" s="402"/>
      <c r="O395" s="402"/>
      <c r="P395" s="402"/>
      <c r="Q395" s="402"/>
      <c r="R395" s="402"/>
      <c r="S395" s="402"/>
      <c r="T395" s="402"/>
      <c r="U395" s="402"/>
      <c r="V395" s="402"/>
      <c r="W395" s="402"/>
      <c r="X395" s="402"/>
    </row>
    <row r="396" spans="7:24" ht="15">
      <c r="G396" s="402"/>
      <c r="H396" s="402"/>
      <c r="I396" s="402"/>
      <c r="J396" s="402"/>
      <c r="K396" s="402"/>
      <c r="L396" s="402"/>
      <c r="M396" s="402"/>
      <c r="N396" s="402"/>
      <c r="O396" s="402"/>
      <c r="P396" s="402"/>
      <c r="Q396" s="402"/>
      <c r="R396" s="402"/>
      <c r="S396" s="402"/>
      <c r="T396" s="402"/>
      <c r="U396" s="402"/>
      <c r="V396" s="402"/>
      <c r="W396" s="402"/>
      <c r="X396" s="402"/>
    </row>
    <row r="397" spans="7:24" ht="15">
      <c r="G397" s="402"/>
      <c r="H397" s="402"/>
      <c r="I397" s="402"/>
      <c r="J397" s="402"/>
      <c r="K397" s="402"/>
      <c r="L397" s="402"/>
      <c r="M397" s="402"/>
      <c r="N397" s="402"/>
      <c r="O397" s="402"/>
      <c r="P397" s="402"/>
      <c r="Q397" s="402"/>
      <c r="R397" s="402"/>
      <c r="S397" s="402"/>
      <c r="T397" s="402"/>
      <c r="U397" s="402"/>
      <c r="V397" s="402"/>
      <c r="W397" s="402"/>
      <c r="X397" s="402"/>
    </row>
    <row r="398" spans="7:24" ht="15"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2"/>
      <c r="W398" s="402"/>
      <c r="X398" s="402"/>
    </row>
    <row r="399" spans="7:24" ht="15">
      <c r="G399" s="402"/>
      <c r="H399" s="402"/>
      <c r="I399" s="402"/>
      <c r="J399" s="402"/>
      <c r="K399" s="402"/>
      <c r="L399" s="402"/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</row>
    <row r="400" spans="7:24" ht="15">
      <c r="G400" s="402"/>
      <c r="H400" s="402"/>
      <c r="I400" s="402"/>
      <c r="J400" s="402"/>
      <c r="K400" s="402"/>
      <c r="L400" s="402"/>
      <c r="M400" s="402"/>
      <c r="N400" s="402"/>
      <c r="O400" s="402"/>
      <c r="P400" s="402"/>
      <c r="Q400" s="402"/>
      <c r="R400" s="402"/>
      <c r="S400" s="402"/>
      <c r="T400" s="402"/>
      <c r="U400" s="402"/>
      <c r="V400" s="402"/>
      <c r="W400" s="402"/>
      <c r="X400" s="402"/>
    </row>
    <row r="401" spans="7:24" ht="15">
      <c r="G401" s="402"/>
      <c r="H401" s="402"/>
      <c r="I401" s="402"/>
      <c r="J401" s="402"/>
      <c r="K401" s="402"/>
      <c r="L401" s="402"/>
      <c r="M401" s="402"/>
      <c r="N401" s="402"/>
      <c r="O401" s="402"/>
      <c r="P401" s="402"/>
      <c r="Q401" s="402"/>
      <c r="R401" s="402"/>
      <c r="S401" s="402"/>
      <c r="T401" s="402"/>
      <c r="U401" s="402"/>
      <c r="V401" s="402"/>
      <c r="W401" s="402"/>
      <c r="X401" s="402"/>
    </row>
    <row r="402" spans="7:24" ht="15">
      <c r="G402" s="402"/>
      <c r="H402" s="402"/>
      <c r="I402" s="402"/>
      <c r="J402" s="402"/>
      <c r="K402" s="402"/>
      <c r="L402" s="402"/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</row>
    <row r="403" spans="7:24" ht="15">
      <c r="G403" s="402"/>
      <c r="H403" s="402"/>
      <c r="I403" s="402"/>
      <c r="J403" s="402"/>
      <c r="K403" s="402"/>
      <c r="L403" s="402"/>
      <c r="M403" s="402"/>
      <c r="N403" s="402"/>
      <c r="O403" s="402"/>
      <c r="P403" s="402"/>
      <c r="Q403" s="402"/>
      <c r="R403" s="402"/>
      <c r="S403" s="402"/>
      <c r="T403" s="402"/>
      <c r="U403" s="402"/>
      <c r="V403" s="402"/>
      <c r="W403" s="402"/>
      <c r="X403" s="402"/>
    </row>
    <row r="404" spans="7:24" ht="15">
      <c r="G404" s="402"/>
      <c r="H404" s="402"/>
      <c r="I404" s="402"/>
      <c r="J404" s="402"/>
      <c r="K404" s="402"/>
      <c r="L404" s="402"/>
      <c r="M404" s="402"/>
      <c r="N404" s="402"/>
      <c r="O404" s="402"/>
      <c r="P404" s="402"/>
      <c r="Q404" s="402"/>
      <c r="R404" s="402"/>
      <c r="S404" s="402"/>
      <c r="T404" s="402"/>
      <c r="U404" s="402"/>
      <c r="V404" s="402"/>
      <c r="W404" s="402"/>
      <c r="X404" s="402"/>
    </row>
    <row r="405" spans="7:24" ht="15">
      <c r="G405" s="402"/>
      <c r="H405" s="402"/>
      <c r="I405" s="402"/>
      <c r="J405" s="402"/>
      <c r="K405" s="402"/>
      <c r="L405" s="402"/>
      <c r="M405" s="402"/>
      <c r="N405" s="402"/>
      <c r="O405" s="402"/>
      <c r="P405" s="402"/>
      <c r="Q405" s="402"/>
      <c r="R405" s="402"/>
      <c r="S405" s="402"/>
      <c r="T405" s="402"/>
      <c r="U405" s="402"/>
      <c r="V405" s="402"/>
      <c r="W405" s="402"/>
      <c r="X405" s="402"/>
    </row>
    <row r="406" spans="7:24" ht="15">
      <c r="G406" s="402"/>
      <c r="H406" s="402"/>
      <c r="I406" s="402"/>
      <c r="J406" s="402"/>
      <c r="K406" s="402"/>
      <c r="L406" s="402"/>
      <c r="M406" s="402"/>
      <c r="N406" s="402"/>
      <c r="O406" s="402"/>
      <c r="P406" s="402"/>
      <c r="Q406" s="402"/>
      <c r="R406" s="402"/>
      <c r="S406" s="402"/>
      <c r="T406" s="402"/>
      <c r="U406" s="402"/>
      <c r="V406" s="402"/>
      <c r="W406" s="402"/>
      <c r="X406" s="402"/>
    </row>
    <row r="407" spans="7:24" ht="15">
      <c r="G407" s="402"/>
      <c r="H407" s="402"/>
      <c r="I407" s="402"/>
      <c r="J407" s="402"/>
      <c r="K407" s="402"/>
      <c r="L407" s="402"/>
      <c r="M407" s="402"/>
      <c r="N407" s="402"/>
      <c r="O407" s="402"/>
      <c r="P407" s="402"/>
      <c r="Q407" s="402"/>
      <c r="R407" s="402"/>
      <c r="S407" s="402"/>
      <c r="T407" s="402"/>
      <c r="U407" s="402"/>
      <c r="V407" s="402"/>
      <c r="W407" s="402"/>
      <c r="X407" s="402"/>
    </row>
    <row r="408" spans="7:24" ht="15">
      <c r="G408" s="402"/>
      <c r="H408" s="402"/>
      <c r="I408" s="402"/>
      <c r="J408" s="402"/>
      <c r="K408" s="402"/>
      <c r="L408" s="402"/>
      <c r="M408" s="402"/>
      <c r="N408" s="402"/>
      <c r="O408" s="402"/>
      <c r="P408" s="402"/>
      <c r="Q408" s="402"/>
      <c r="R408" s="402"/>
      <c r="S408" s="402"/>
      <c r="T408" s="402"/>
      <c r="U408" s="402"/>
      <c r="V408" s="402"/>
      <c r="W408" s="402"/>
      <c r="X408" s="402"/>
    </row>
    <row r="409" spans="7:24" ht="15">
      <c r="G409" s="402"/>
      <c r="H409" s="402"/>
      <c r="I409" s="402"/>
      <c r="J409" s="402"/>
      <c r="K409" s="402"/>
      <c r="L409" s="402"/>
      <c r="M409" s="402"/>
      <c r="N409" s="402"/>
      <c r="O409" s="402"/>
      <c r="P409" s="402"/>
      <c r="Q409" s="402"/>
      <c r="R409" s="402"/>
      <c r="S409" s="402"/>
      <c r="T409" s="402"/>
      <c r="U409" s="402"/>
      <c r="V409" s="402"/>
      <c r="W409" s="402"/>
      <c r="X409" s="402"/>
    </row>
    <row r="410" spans="7:24" ht="15">
      <c r="G410" s="402"/>
      <c r="H410" s="402"/>
      <c r="I410" s="402"/>
      <c r="J410" s="402"/>
      <c r="K410" s="402"/>
      <c r="L410" s="402"/>
      <c r="M410" s="402"/>
      <c r="N410" s="402"/>
      <c r="O410" s="402"/>
      <c r="P410" s="402"/>
      <c r="Q410" s="402"/>
      <c r="R410" s="402"/>
      <c r="S410" s="402"/>
      <c r="T410" s="402"/>
      <c r="U410" s="402"/>
      <c r="V410" s="402"/>
      <c r="W410" s="402"/>
      <c r="X410" s="402"/>
    </row>
    <row r="411" spans="7:24" ht="15">
      <c r="G411" s="402"/>
      <c r="H411" s="402"/>
      <c r="I411" s="402"/>
      <c r="J411" s="402"/>
      <c r="K411" s="402"/>
      <c r="L411" s="402"/>
      <c r="M411" s="402"/>
      <c r="N411" s="402"/>
      <c r="O411" s="402"/>
      <c r="P411" s="402"/>
      <c r="Q411" s="402"/>
      <c r="R411" s="402"/>
      <c r="S411" s="402"/>
      <c r="T411" s="402"/>
      <c r="U411" s="402"/>
      <c r="V411" s="402"/>
      <c r="W411" s="402"/>
      <c r="X411" s="402"/>
    </row>
    <row r="412" spans="7:24" ht="15">
      <c r="G412" s="402"/>
      <c r="H412" s="402"/>
      <c r="I412" s="402"/>
      <c r="J412" s="402"/>
      <c r="K412" s="402"/>
      <c r="L412" s="402"/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</row>
    <row r="413" spans="7:24" ht="15">
      <c r="G413" s="402"/>
      <c r="H413" s="402"/>
      <c r="I413" s="402"/>
      <c r="J413" s="402"/>
      <c r="K413" s="402"/>
      <c r="L413" s="402"/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</row>
    <row r="414" spans="7:24" ht="15">
      <c r="G414" s="402"/>
      <c r="H414" s="402"/>
      <c r="I414" s="402"/>
      <c r="J414" s="402"/>
      <c r="K414" s="402"/>
      <c r="L414" s="402"/>
      <c r="M414" s="402"/>
      <c r="N414" s="402"/>
      <c r="O414" s="402"/>
      <c r="P414" s="402"/>
      <c r="Q414" s="402"/>
      <c r="R414" s="402"/>
      <c r="S414" s="402"/>
      <c r="T414" s="402"/>
      <c r="U414" s="402"/>
      <c r="V414" s="402"/>
      <c r="W414" s="402"/>
      <c r="X414" s="402"/>
    </row>
    <row r="415" spans="7:24" ht="15">
      <c r="G415" s="402"/>
      <c r="H415" s="402"/>
      <c r="I415" s="402"/>
      <c r="J415" s="402"/>
      <c r="K415" s="402"/>
      <c r="L415" s="402"/>
      <c r="M415" s="402"/>
      <c r="N415" s="402"/>
      <c r="O415" s="402"/>
      <c r="P415" s="402"/>
      <c r="Q415" s="402"/>
      <c r="R415" s="402"/>
      <c r="S415" s="402"/>
      <c r="T415" s="402"/>
      <c r="U415" s="402"/>
      <c r="V415" s="402"/>
      <c r="W415" s="402"/>
      <c r="X415" s="402"/>
    </row>
    <row r="416" spans="7:24" ht="15">
      <c r="G416" s="402"/>
      <c r="H416" s="402"/>
      <c r="I416" s="402"/>
      <c r="J416" s="402"/>
      <c r="K416" s="402"/>
      <c r="L416" s="402"/>
      <c r="M416" s="402"/>
      <c r="N416" s="402"/>
      <c r="O416" s="402"/>
      <c r="P416" s="402"/>
      <c r="Q416" s="402"/>
      <c r="R416" s="402"/>
      <c r="S416" s="402"/>
      <c r="T416" s="402"/>
      <c r="U416" s="402"/>
      <c r="V416" s="402"/>
      <c r="W416" s="402"/>
      <c r="X416" s="402"/>
    </row>
    <row r="417" spans="7:24" ht="15">
      <c r="G417" s="402"/>
      <c r="H417" s="402"/>
      <c r="I417" s="402"/>
      <c r="J417" s="402"/>
      <c r="K417" s="402"/>
      <c r="L417" s="402"/>
      <c r="M417" s="402"/>
      <c r="N417" s="402"/>
      <c r="O417" s="402"/>
      <c r="P417" s="402"/>
      <c r="Q417" s="402"/>
      <c r="R417" s="402"/>
      <c r="S417" s="402"/>
      <c r="T417" s="402"/>
      <c r="U417" s="402"/>
      <c r="V417" s="402"/>
      <c r="W417" s="402"/>
      <c r="X417" s="402"/>
    </row>
    <row r="418" spans="7:24" ht="15">
      <c r="G418" s="402"/>
      <c r="H418" s="402"/>
      <c r="I418" s="402"/>
      <c r="J418" s="402"/>
      <c r="K418" s="402"/>
      <c r="L418" s="402"/>
      <c r="M418" s="402"/>
      <c r="N418" s="402"/>
      <c r="O418" s="402"/>
      <c r="P418" s="402"/>
      <c r="Q418" s="402"/>
      <c r="R418" s="402"/>
      <c r="S418" s="402"/>
      <c r="T418" s="402"/>
      <c r="U418" s="402"/>
      <c r="V418" s="402"/>
      <c r="W418" s="402"/>
      <c r="X418" s="402"/>
    </row>
    <row r="419" spans="7:24" ht="15">
      <c r="G419" s="402"/>
      <c r="H419" s="402"/>
      <c r="I419" s="402"/>
      <c r="J419" s="402"/>
      <c r="K419" s="402"/>
      <c r="L419" s="402"/>
      <c r="M419" s="402"/>
      <c r="N419" s="402"/>
      <c r="O419" s="402"/>
      <c r="P419" s="402"/>
      <c r="Q419" s="402"/>
      <c r="R419" s="402"/>
      <c r="S419" s="402"/>
      <c r="T419" s="402"/>
      <c r="U419" s="402"/>
      <c r="V419" s="402"/>
      <c r="W419" s="402"/>
      <c r="X419" s="402"/>
    </row>
    <row r="420" spans="7:24" ht="15">
      <c r="G420" s="402"/>
      <c r="H420" s="402"/>
      <c r="I420" s="402"/>
      <c r="J420" s="402"/>
      <c r="K420" s="402"/>
      <c r="L420" s="402"/>
      <c r="M420" s="402"/>
      <c r="N420" s="402"/>
      <c r="O420" s="402"/>
      <c r="P420" s="402"/>
      <c r="Q420" s="402"/>
      <c r="R420" s="402"/>
      <c r="S420" s="402"/>
      <c r="T420" s="402"/>
      <c r="U420" s="402"/>
      <c r="V420" s="402"/>
      <c r="W420" s="402"/>
      <c r="X420" s="402"/>
    </row>
    <row r="421" spans="7:24" ht="15">
      <c r="G421" s="402"/>
      <c r="H421" s="402"/>
      <c r="I421" s="402"/>
      <c r="J421" s="402"/>
      <c r="K421" s="402"/>
      <c r="L421" s="402"/>
      <c r="M421" s="402"/>
      <c r="N421" s="402"/>
      <c r="O421" s="402"/>
      <c r="P421" s="402"/>
      <c r="Q421" s="402"/>
      <c r="R421" s="402"/>
      <c r="S421" s="402"/>
      <c r="T421" s="402"/>
      <c r="U421" s="402"/>
      <c r="V421" s="402"/>
      <c r="W421" s="402"/>
      <c r="X421" s="402"/>
    </row>
    <row r="422" spans="7:24" ht="15">
      <c r="G422" s="402"/>
      <c r="H422" s="402"/>
      <c r="I422" s="402"/>
      <c r="J422" s="402"/>
      <c r="K422" s="402"/>
      <c r="L422" s="402"/>
      <c r="M422" s="402"/>
      <c r="N422" s="402"/>
      <c r="O422" s="402"/>
      <c r="P422" s="402"/>
      <c r="Q422" s="402"/>
      <c r="R422" s="402"/>
      <c r="S422" s="402"/>
      <c r="T422" s="402"/>
      <c r="U422" s="402"/>
      <c r="V422" s="402"/>
      <c r="W422" s="402"/>
      <c r="X422" s="402"/>
    </row>
    <row r="423" spans="7:24" ht="15">
      <c r="G423" s="402"/>
      <c r="H423" s="402"/>
      <c r="I423" s="402"/>
      <c r="J423" s="402"/>
      <c r="K423" s="402"/>
      <c r="L423" s="402"/>
      <c r="M423" s="402"/>
      <c r="N423" s="402"/>
      <c r="O423" s="402"/>
      <c r="P423" s="402"/>
      <c r="Q423" s="402"/>
      <c r="R423" s="402"/>
      <c r="S423" s="402"/>
      <c r="T423" s="402"/>
      <c r="U423" s="402"/>
      <c r="V423" s="402"/>
      <c r="W423" s="402"/>
      <c r="X423" s="402"/>
    </row>
    <row r="424" spans="7:24" ht="15">
      <c r="G424" s="402"/>
      <c r="H424" s="402"/>
      <c r="I424" s="402"/>
      <c r="J424" s="402"/>
      <c r="K424" s="402"/>
      <c r="L424" s="402"/>
      <c r="M424" s="402"/>
      <c r="N424" s="402"/>
      <c r="O424" s="402"/>
      <c r="P424" s="402"/>
      <c r="Q424" s="402"/>
      <c r="R424" s="402"/>
      <c r="S424" s="402"/>
      <c r="T424" s="402"/>
      <c r="U424" s="402"/>
      <c r="V424" s="402"/>
      <c r="W424" s="402"/>
      <c r="X424" s="402"/>
    </row>
    <row r="425" spans="7:24" ht="15">
      <c r="G425" s="402"/>
      <c r="H425" s="402"/>
      <c r="I425" s="402"/>
      <c r="J425" s="402"/>
      <c r="K425" s="402"/>
      <c r="L425" s="402"/>
      <c r="M425" s="402"/>
      <c r="N425" s="402"/>
      <c r="O425" s="402"/>
      <c r="P425" s="402"/>
      <c r="Q425" s="402"/>
      <c r="R425" s="402"/>
      <c r="S425" s="402"/>
      <c r="T425" s="402"/>
      <c r="U425" s="402"/>
      <c r="V425" s="402"/>
      <c r="W425" s="402"/>
      <c r="X425" s="402"/>
    </row>
    <row r="426" spans="7:24" ht="15">
      <c r="G426" s="402"/>
      <c r="H426" s="402"/>
      <c r="I426" s="402"/>
      <c r="J426" s="402"/>
      <c r="K426" s="402"/>
      <c r="L426" s="402"/>
      <c r="M426" s="402"/>
      <c r="N426" s="402"/>
      <c r="O426" s="402"/>
      <c r="P426" s="402"/>
      <c r="Q426" s="402"/>
      <c r="R426" s="402"/>
      <c r="S426" s="402"/>
      <c r="T426" s="402"/>
      <c r="U426" s="402"/>
      <c r="V426" s="402"/>
      <c r="W426" s="402"/>
      <c r="X426" s="402"/>
    </row>
    <row r="427" spans="7:24" ht="15">
      <c r="G427" s="402"/>
      <c r="H427" s="402"/>
      <c r="I427" s="402"/>
      <c r="J427" s="402"/>
      <c r="K427" s="402"/>
      <c r="L427" s="402"/>
      <c r="M427" s="402"/>
      <c r="N427" s="402"/>
      <c r="O427" s="402"/>
      <c r="P427" s="402"/>
      <c r="Q427" s="402"/>
      <c r="R427" s="402"/>
      <c r="S427" s="402"/>
      <c r="T427" s="402"/>
      <c r="U427" s="402"/>
      <c r="V427" s="402"/>
      <c r="W427" s="402"/>
      <c r="X427" s="402"/>
    </row>
    <row r="428" spans="7:24" ht="15">
      <c r="G428" s="402"/>
      <c r="H428" s="402"/>
      <c r="I428" s="402"/>
      <c r="J428" s="402"/>
      <c r="K428" s="402"/>
      <c r="L428" s="402"/>
      <c r="M428" s="402"/>
      <c r="N428" s="402"/>
      <c r="O428" s="402"/>
      <c r="P428" s="402"/>
      <c r="Q428" s="402"/>
      <c r="R428" s="402"/>
      <c r="S428" s="402"/>
      <c r="T428" s="402"/>
      <c r="U428" s="402"/>
      <c r="V428" s="402"/>
      <c r="W428" s="402"/>
      <c r="X428" s="402"/>
    </row>
    <row r="429" spans="7:24" ht="15">
      <c r="G429" s="402"/>
      <c r="H429" s="402"/>
      <c r="I429" s="402"/>
      <c r="J429" s="402"/>
      <c r="K429" s="402"/>
      <c r="L429" s="402"/>
      <c r="M429" s="402"/>
      <c r="N429" s="402"/>
      <c r="O429" s="402"/>
      <c r="P429" s="402"/>
      <c r="Q429" s="402"/>
      <c r="R429" s="402"/>
      <c r="S429" s="402"/>
      <c r="T429" s="402"/>
      <c r="U429" s="402"/>
      <c r="V429" s="402"/>
      <c r="W429" s="402"/>
      <c r="X429" s="402"/>
    </row>
    <row r="430" spans="7:24" ht="15">
      <c r="G430" s="402"/>
      <c r="H430" s="402"/>
      <c r="I430" s="402"/>
      <c r="J430" s="402"/>
      <c r="K430" s="402"/>
      <c r="L430" s="402"/>
      <c r="M430" s="402"/>
      <c r="N430" s="402"/>
      <c r="O430" s="402"/>
      <c r="P430" s="402"/>
      <c r="Q430" s="402"/>
      <c r="R430" s="402"/>
      <c r="S430" s="402"/>
      <c r="T430" s="402"/>
      <c r="U430" s="402"/>
      <c r="V430" s="402"/>
      <c r="W430" s="402"/>
      <c r="X430" s="402"/>
    </row>
    <row r="431" spans="7:24" ht="15">
      <c r="G431" s="402"/>
      <c r="H431" s="402"/>
      <c r="I431" s="402"/>
      <c r="J431" s="402"/>
      <c r="K431" s="402"/>
      <c r="L431" s="402"/>
      <c r="M431" s="402"/>
      <c r="N431" s="402"/>
      <c r="O431" s="402"/>
      <c r="P431" s="402"/>
      <c r="Q431" s="402"/>
      <c r="R431" s="402"/>
      <c r="S431" s="402"/>
      <c r="T431" s="402"/>
      <c r="U431" s="402"/>
      <c r="V431" s="402"/>
      <c r="W431" s="402"/>
      <c r="X431" s="402"/>
    </row>
    <row r="432" spans="7:24" ht="15">
      <c r="G432" s="402"/>
      <c r="H432" s="402"/>
      <c r="I432" s="402"/>
      <c r="J432" s="402"/>
      <c r="K432" s="402"/>
      <c r="L432" s="402"/>
      <c r="M432" s="402"/>
      <c r="N432" s="402"/>
      <c r="O432" s="402"/>
      <c r="P432" s="402"/>
      <c r="Q432" s="402"/>
      <c r="R432" s="402"/>
      <c r="S432" s="402"/>
      <c r="T432" s="402"/>
      <c r="U432" s="402"/>
      <c r="V432" s="402"/>
      <c r="W432" s="402"/>
      <c r="X432" s="402"/>
    </row>
    <row r="433" spans="7:24" ht="15">
      <c r="G433" s="402"/>
      <c r="H433" s="402"/>
      <c r="I433" s="402"/>
      <c r="J433" s="402"/>
      <c r="K433" s="402"/>
      <c r="L433" s="402"/>
      <c r="M433" s="402"/>
      <c r="N433" s="402"/>
      <c r="O433" s="402"/>
      <c r="P433" s="402"/>
      <c r="Q433" s="402"/>
      <c r="R433" s="402"/>
      <c r="S433" s="402"/>
      <c r="T433" s="402"/>
      <c r="U433" s="402"/>
      <c r="V433" s="402"/>
      <c r="W433" s="402"/>
      <c r="X433" s="402"/>
    </row>
    <row r="434" spans="7:24" ht="15">
      <c r="G434" s="402"/>
      <c r="H434" s="402"/>
      <c r="I434" s="402"/>
      <c r="J434" s="402"/>
      <c r="K434" s="402"/>
      <c r="L434" s="402"/>
      <c r="M434" s="402"/>
      <c r="N434" s="402"/>
      <c r="O434" s="402"/>
      <c r="P434" s="402"/>
      <c r="Q434" s="402"/>
      <c r="R434" s="402"/>
      <c r="S434" s="402"/>
      <c r="T434" s="402"/>
      <c r="U434" s="402"/>
      <c r="V434" s="402"/>
      <c r="W434" s="402"/>
      <c r="X434" s="402"/>
    </row>
    <row r="435" spans="7:24" ht="15">
      <c r="G435" s="402"/>
      <c r="H435" s="402"/>
      <c r="I435" s="402"/>
      <c r="J435" s="402"/>
      <c r="K435" s="402"/>
      <c r="L435" s="402"/>
      <c r="M435" s="402"/>
      <c r="N435" s="402"/>
      <c r="O435" s="402"/>
      <c r="P435" s="402"/>
      <c r="Q435" s="402"/>
      <c r="R435" s="402"/>
      <c r="S435" s="402"/>
      <c r="T435" s="402"/>
      <c r="U435" s="402"/>
      <c r="V435" s="402"/>
      <c r="W435" s="402"/>
      <c r="X435" s="402"/>
    </row>
    <row r="436" spans="7:24" ht="15">
      <c r="G436" s="402"/>
      <c r="H436" s="402"/>
      <c r="I436" s="402"/>
      <c r="J436" s="402"/>
      <c r="K436" s="402"/>
      <c r="L436" s="402"/>
      <c r="M436" s="402"/>
      <c r="N436" s="402"/>
      <c r="O436" s="402"/>
      <c r="P436" s="402"/>
      <c r="Q436" s="402"/>
      <c r="R436" s="402"/>
      <c r="S436" s="402"/>
      <c r="T436" s="402"/>
      <c r="U436" s="402"/>
      <c r="V436" s="402"/>
      <c r="W436" s="402"/>
      <c r="X436" s="402"/>
    </row>
    <row r="437" spans="7:24" ht="15">
      <c r="G437" s="402"/>
      <c r="H437" s="402"/>
      <c r="I437" s="402"/>
      <c r="J437" s="402"/>
      <c r="K437" s="402"/>
      <c r="L437" s="402"/>
      <c r="M437" s="402"/>
      <c r="N437" s="402"/>
      <c r="O437" s="402"/>
      <c r="P437" s="402"/>
      <c r="Q437" s="402"/>
      <c r="R437" s="402"/>
      <c r="S437" s="402"/>
      <c r="T437" s="402"/>
      <c r="U437" s="402"/>
      <c r="V437" s="402"/>
      <c r="W437" s="402"/>
      <c r="X437" s="402"/>
    </row>
    <row r="438" spans="7:24" ht="15">
      <c r="G438" s="402"/>
      <c r="H438" s="402"/>
      <c r="I438" s="402"/>
      <c r="J438" s="402"/>
      <c r="K438" s="402"/>
      <c r="L438" s="402"/>
      <c r="M438" s="402"/>
      <c r="N438" s="402"/>
      <c r="O438" s="402"/>
      <c r="P438" s="402"/>
      <c r="Q438" s="402"/>
      <c r="R438" s="402"/>
      <c r="S438" s="402"/>
      <c r="T438" s="402"/>
      <c r="U438" s="402"/>
      <c r="V438" s="402"/>
      <c r="W438" s="402"/>
      <c r="X438" s="402"/>
    </row>
    <row r="439" spans="7:24" ht="15">
      <c r="G439" s="402"/>
      <c r="H439" s="402"/>
      <c r="I439" s="402"/>
      <c r="J439" s="402"/>
      <c r="K439" s="402"/>
      <c r="L439" s="402"/>
      <c r="M439" s="402"/>
      <c r="N439" s="402"/>
      <c r="O439" s="402"/>
      <c r="P439" s="402"/>
      <c r="Q439" s="402"/>
      <c r="R439" s="402"/>
      <c r="S439" s="402"/>
      <c r="T439" s="402"/>
      <c r="U439" s="402"/>
      <c r="V439" s="402"/>
      <c r="W439" s="402"/>
      <c r="X439" s="402"/>
    </row>
    <row r="440" spans="7:24" ht="15">
      <c r="G440" s="402"/>
      <c r="H440" s="402"/>
      <c r="I440" s="402"/>
      <c r="J440" s="402"/>
      <c r="K440" s="402"/>
      <c r="L440" s="402"/>
      <c r="M440" s="402"/>
      <c r="N440" s="402"/>
      <c r="O440" s="402"/>
      <c r="P440" s="402"/>
      <c r="Q440" s="402"/>
      <c r="R440" s="402"/>
      <c r="S440" s="402"/>
      <c r="T440" s="402"/>
      <c r="U440" s="402"/>
      <c r="V440" s="402"/>
      <c r="W440" s="402"/>
      <c r="X440" s="402"/>
    </row>
    <row r="441" spans="7:24" ht="15">
      <c r="G441" s="402"/>
      <c r="H441" s="402"/>
      <c r="I441" s="402"/>
      <c r="J441" s="402"/>
      <c r="K441" s="402"/>
      <c r="L441" s="402"/>
      <c r="M441" s="402"/>
      <c r="N441" s="402"/>
      <c r="O441" s="402"/>
      <c r="P441" s="402"/>
      <c r="Q441" s="402"/>
      <c r="R441" s="402"/>
      <c r="S441" s="402"/>
      <c r="T441" s="402"/>
      <c r="U441" s="402"/>
      <c r="V441" s="402"/>
      <c r="W441" s="402"/>
      <c r="X441" s="402"/>
    </row>
    <row r="442" spans="7:24" ht="15">
      <c r="G442" s="402"/>
      <c r="H442" s="402"/>
      <c r="I442" s="402"/>
      <c r="J442" s="402"/>
      <c r="K442" s="402"/>
      <c r="L442" s="402"/>
      <c r="M442" s="402"/>
      <c r="N442" s="402"/>
      <c r="O442" s="402"/>
      <c r="P442" s="402"/>
      <c r="Q442" s="402"/>
      <c r="R442" s="402"/>
      <c r="S442" s="402"/>
      <c r="T442" s="402"/>
      <c r="U442" s="402"/>
      <c r="V442" s="402"/>
      <c r="W442" s="402"/>
      <c r="X442" s="402"/>
    </row>
    <row r="443" spans="7:24" ht="15">
      <c r="G443" s="402"/>
      <c r="H443" s="402"/>
      <c r="I443" s="402"/>
      <c r="J443" s="402"/>
      <c r="K443" s="402"/>
      <c r="L443" s="402"/>
      <c r="M443" s="402"/>
      <c r="N443" s="402"/>
      <c r="O443" s="402"/>
      <c r="P443" s="402"/>
      <c r="Q443" s="402"/>
      <c r="R443" s="402"/>
      <c r="S443" s="402"/>
      <c r="T443" s="402"/>
      <c r="U443" s="402"/>
      <c r="V443" s="402"/>
      <c r="W443" s="402"/>
      <c r="X443" s="402"/>
    </row>
    <row r="444" spans="7:24" ht="15">
      <c r="G444" s="402"/>
      <c r="H444" s="402"/>
      <c r="I444" s="402"/>
      <c r="J444" s="402"/>
      <c r="K444" s="402"/>
      <c r="L444" s="402"/>
      <c r="M444" s="402"/>
      <c r="N444" s="402"/>
      <c r="O444" s="402"/>
      <c r="P444" s="402"/>
      <c r="Q444" s="402"/>
      <c r="R444" s="402"/>
      <c r="S444" s="402"/>
      <c r="T444" s="402"/>
      <c r="U444" s="402"/>
      <c r="V444" s="402"/>
      <c r="W444" s="402"/>
      <c r="X444" s="402"/>
    </row>
    <row r="445" spans="7:24" ht="15">
      <c r="G445" s="402"/>
      <c r="H445" s="402"/>
      <c r="I445" s="402"/>
      <c r="J445" s="402"/>
      <c r="K445" s="402"/>
      <c r="L445" s="402"/>
      <c r="M445" s="402"/>
      <c r="N445" s="402"/>
      <c r="O445" s="402"/>
      <c r="P445" s="402"/>
      <c r="Q445" s="402"/>
      <c r="R445" s="402"/>
      <c r="S445" s="402"/>
      <c r="T445" s="402"/>
      <c r="U445" s="402"/>
      <c r="V445" s="402"/>
      <c r="W445" s="402"/>
      <c r="X445" s="402"/>
    </row>
    <row r="446" spans="7:24" ht="15">
      <c r="G446" s="402"/>
      <c r="H446" s="402"/>
      <c r="I446" s="402"/>
      <c r="J446" s="402"/>
      <c r="K446" s="402"/>
      <c r="L446" s="402"/>
      <c r="M446" s="402"/>
      <c r="N446" s="402"/>
      <c r="O446" s="402"/>
      <c r="P446" s="402"/>
      <c r="Q446" s="402"/>
      <c r="R446" s="402"/>
      <c r="S446" s="402"/>
      <c r="T446" s="402"/>
      <c r="U446" s="402"/>
      <c r="V446" s="402"/>
      <c r="W446" s="402"/>
      <c r="X446" s="402"/>
    </row>
    <row r="447" spans="7:24" ht="15">
      <c r="G447" s="402"/>
      <c r="H447" s="402"/>
      <c r="I447" s="402"/>
      <c r="J447" s="402"/>
      <c r="K447" s="402"/>
      <c r="L447" s="402"/>
      <c r="M447" s="402"/>
      <c r="N447" s="402"/>
      <c r="O447" s="402"/>
      <c r="P447" s="402"/>
      <c r="Q447" s="402"/>
      <c r="R447" s="402"/>
      <c r="S447" s="402"/>
      <c r="T447" s="402"/>
      <c r="U447" s="402"/>
      <c r="V447" s="402"/>
      <c r="W447" s="402"/>
      <c r="X447" s="402"/>
    </row>
    <row r="448" spans="7:24" ht="15">
      <c r="G448" s="402"/>
      <c r="H448" s="402"/>
      <c r="I448" s="402"/>
      <c r="J448" s="402"/>
      <c r="K448" s="402"/>
      <c r="L448" s="402"/>
      <c r="M448" s="402"/>
      <c r="N448" s="402"/>
      <c r="O448" s="402"/>
      <c r="P448" s="402"/>
      <c r="Q448" s="402"/>
      <c r="R448" s="402"/>
      <c r="S448" s="402"/>
      <c r="T448" s="402"/>
      <c r="U448" s="402"/>
      <c r="V448" s="402"/>
      <c r="W448" s="402"/>
      <c r="X448" s="402"/>
    </row>
    <row r="449" spans="7:24" ht="15">
      <c r="G449" s="402"/>
      <c r="H449" s="402"/>
      <c r="I449" s="402"/>
      <c r="J449" s="402"/>
      <c r="K449" s="402"/>
      <c r="L449" s="402"/>
      <c r="M449" s="402"/>
      <c r="N449" s="402"/>
      <c r="O449" s="402"/>
      <c r="P449" s="402"/>
      <c r="Q449" s="402"/>
      <c r="R449" s="402"/>
      <c r="S449" s="402"/>
      <c r="T449" s="402"/>
      <c r="U449" s="402"/>
      <c r="V449" s="402"/>
      <c r="W449" s="402"/>
      <c r="X449" s="402"/>
    </row>
    <row r="450" spans="7:24" ht="15">
      <c r="G450" s="402"/>
      <c r="H450" s="402"/>
      <c r="I450" s="402"/>
      <c r="J450" s="402"/>
      <c r="K450" s="402"/>
      <c r="L450" s="402"/>
      <c r="M450" s="402"/>
      <c r="N450" s="402"/>
      <c r="O450" s="402"/>
      <c r="P450" s="402"/>
      <c r="Q450" s="402"/>
      <c r="R450" s="402"/>
      <c r="S450" s="402"/>
      <c r="T450" s="402"/>
      <c r="U450" s="402"/>
      <c r="V450" s="402"/>
      <c r="W450" s="402"/>
      <c r="X450" s="402"/>
    </row>
    <row r="451" spans="7:24" ht="15">
      <c r="G451" s="402"/>
      <c r="H451" s="402"/>
      <c r="I451" s="402"/>
      <c r="J451" s="402"/>
      <c r="K451" s="402"/>
      <c r="L451" s="402"/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</row>
    <row r="452" spans="7:24" ht="15">
      <c r="G452" s="402"/>
      <c r="H452" s="402"/>
      <c r="I452" s="402"/>
      <c r="J452" s="402"/>
      <c r="K452" s="402"/>
      <c r="L452" s="402"/>
      <c r="M452" s="402"/>
      <c r="N452" s="402"/>
      <c r="O452" s="402"/>
      <c r="P452" s="402"/>
      <c r="Q452" s="402"/>
      <c r="R452" s="402"/>
      <c r="S452" s="402"/>
      <c r="T452" s="402"/>
      <c r="U452" s="402"/>
      <c r="V452" s="402"/>
      <c r="W452" s="402"/>
      <c r="X452" s="402"/>
    </row>
    <row r="453" spans="7:24" ht="15">
      <c r="G453" s="402"/>
      <c r="H453" s="402"/>
      <c r="I453" s="402"/>
      <c r="J453" s="402"/>
      <c r="K453" s="402"/>
      <c r="L453" s="402"/>
      <c r="M453" s="402"/>
      <c r="N453" s="402"/>
      <c r="O453" s="402"/>
      <c r="P453" s="402"/>
      <c r="Q453" s="402"/>
      <c r="R453" s="402"/>
      <c r="S453" s="402"/>
      <c r="T453" s="402"/>
      <c r="U453" s="402"/>
      <c r="V453" s="402"/>
      <c r="W453" s="402"/>
      <c r="X453" s="402"/>
    </row>
    <row r="454" spans="7:24" ht="15">
      <c r="G454" s="402"/>
      <c r="H454" s="402"/>
      <c r="I454" s="402"/>
      <c r="J454" s="402"/>
      <c r="K454" s="402"/>
      <c r="L454" s="402"/>
      <c r="M454" s="402"/>
      <c r="N454" s="402"/>
      <c r="O454" s="402"/>
      <c r="P454" s="402"/>
      <c r="Q454" s="402"/>
      <c r="R454" s="402"/>
      <c r="S454" s="402"/>
      <c r="T454" s="402"/>
      <c r="U454" s="402"/>
      <c r="V454" s="402"/>
      <c r="W454" s="402"/>
      <c r="X454" s="402"/>
    </row>
    <row r="455" spans="7:24" ht="15">
      <c r="G455" s="402"/>
      <c r="H455" s="402"/>
      <c r="I455" s="402"/>
      <c r="J455" s="402"/>
      <c r="K455" s="402"/>
      <c r="L455" s="402"/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</row>
    <row r="456" spans="7:24" ht="15">
      <c r="G456" s="402"/>
      <c r="H456" s="402"/>
      <c r="I456" s="402"/>
      <c r="J456" s="402"/>
      <c r="K456" s="402"/>
      <c r="L456" s="402"/>
      <c r="M456" s="402"/>
      <c r="N456" s="402"/>
      <c r="O456" s="402"/>
      <c r="P456" s="402"/>
      <c r="Q456" s="402"/>
      <c r="R456" s="402"/>
      <c r="S456" s="402"/>
      <c r="T456" s="402"/>
      <c r="U456" s="402"/>
      <c r="V456" s="402"/>
      <c r="W456" s="402"/>
      <c r="X456" s="402"/>
    </row>
    <row r="457" spans="7:24" ht="15">
      <c r="G457" s="402"/>
      <c r="H457" s="402"/>
      <c r="I457" s="402"/>
      <c r="J457" s="402"/>
      <c r="K457" s="402"/>
      <c r="L457" s="402"/>
      <c r="M457" s="402"/>
      <c r="N457" s="402"/>
      <c r="O457" s="402"/>
      <c r="P457" s="402"/>
      <c r="Q457" s="402"/>
      <c r="R457" s="402"/>
      <c r="S457" s="402"/>
      <c r="T457" s="402"/>
      <c r="U457" s="402"/>
      <c r="V457" s="402"/>
      <c r="W457" s="402"/>
      <c r="X457" s="402"/>
    </row>
    <row r="458" spans="7:24" ht="15">
      <c r="G458" s="402"/>
      <c r="H458" s="402"/>
      <c r="I458" s="402"/>
      <c r="J458" s="402"/>
      <c r="K458" s="402"/>
      <c r="L458" s="402"/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</row>
    <row r="459" spans="7:24" ht="15">
      <c r="G459" s="402"/>
      <c r="H459" s="402"/>
      <c r="I459" s="402"/>
      <c r="J459" s="402"/>
      <c r="K459" s="402"/>
      <c r="L459" s="402"/>
      <c r="M459" s="402"/>
      <c r="N459" s="402"/>
      <c r="O459" s="402"/>
      <c r="P459" s="402"/>
      <c r="Q459" s="402"/>
      <c r="R459" s="402"/>
      <c r="S459" s="402"/>
      <c r="T459" s="402"/>
      <c r="U459" s="402"/>
      <c r="V459" s="402"/>
      <c r="W459" s="402"/>
      <c r="X459" s="402"/>
    </row>
    <row r="460" spans="7:24" ht="15">
      <c r="G460" s="402"/>
      <c r="H460" s="402"/>
      <c r="I460" s="402"/>
      <c r="J460" s="402"/>
      <c r="K460" s="402"/>
      <c r="L460" s="402"/>
      <c r="M460" s="402"/>
      <c r="N460" s="402"/>
      <c r="O460" s="402"/>
      <c r="P460" s="402"/>
      <c r="Q460" s="402"/>
      <c r="R460" s="402"/>
      <c r="S460" s="402"/>
      <c r="T460" s="402"/>
      <c r="U460" s="402"/>
      <c r="V460" s="402"/>
      <c r="W460" s="402"/>
      <c r="X460" s="402"/>
    </row>
    <row r="461" spans="7:24" ht="15">
      <c r="G461" s="402"/>
      <c r="H461" s="402"/>
      <c r="I461" s="402"/>
      <c r="J461" s="402"/>
      <c r="K461" s="402"/>
      <c r="L461" s="402"/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</row>
    <row r="462" spans="7:24" ht="15">
      <c r="G462" s="402"/>
      <c r="H462" s="402"/>
      <c r="I462" s="402"/>
      <c r="J462" s="402"/>
      <c r="K462" s="402"/>
      <c r="L462" s="402"/>
      <c r="M462" s="402"/>
      <c r="N462" s="402"/>
      <c r="O462" s="402"/>
      <c r="P462" s="402"/>
      <c r="Q462" s="402"/>
      <c r="R462" s="402"/>
      <c r="S462" s="402"/>
      <c r="T462" s="402"/>
      <c r="U462" s="402"/>
      <c r="V462" s="402"/>
      <c r="W462" s="402"/>
      <c r="X462" s="402"/>
    </row>
    <row r="463" spans="7:24" ht="15">
      <c r="G463" s="402"/>
      <c r="H463" s="402"/>
      <c r="I463" s="402"/>
      <c r="J463" s="402"/>
      <c r="K463" s="402"/>
      <c r="L463" s="402"/>
      <c r="M463" s="402"/>
      <c r="N463" s="402"/>
      <c r="O463" s="402"/>
      <c r="P463" s="402"/>
      <c r="Q463" s="402"/>
      <c r="R463" s="402"/>
      <c r="S463" s="402"/>
      <c r="T463" s="402"/>
      <c r="U463" s="402"/>
      <c r="V463" s="402"/>
      <c r="W463" s="402"/>
      <c r="X463" s="402"/>
    </row>
    <row r="464" spans="7:24" ht="15">
      <c r="G464" s="402"/>
      <c r="H464" s="402"/>
      <c r="I464" s="402"/>
      <c r="J464" s="402"/>
      <c r="K464" s="402"/>
      <c r="L464" s="402"/>
      <c r="M464" s="402"/>
      <c r="N464" s="402"/>
      <c r="O464" s="402"/>
      <c r="P464" s="402"/>
      <c r="Q464" s="402"/>
      <c r="R464" s="402"/>
      <c r="S464" s="402"/>
      <c r="T464" s="402"/>
      <c r="U464" s="402"/>
      <c r="V464" s="402"/>
      <c r="W464" s="402"/>
      <c r="X464" s="402"/>
    </row>
    <row r="465" spans="7:24" ht="15">
      <c r="G465" s="402"/>
      <c r="H465" s="402"/>
      <c r="I465" s="402"/>
      <c r="J465" s="402"/>
      <c r="K465" s="402"/>
      <c r="L465" s="402"/>
      <c r="M465" s="402"/>
      <c r="N465" s="402"/>
      <c r="O465" s="402"/>
      <c r="P465" s="402"/>
      <c r="Q465" s="402"/>
      <c r="R465" s="402"/>
      <c r="S465" s="402"/>
      <c r="T465" s="402"/>
      <c r="U465" s="402"/>
      <c r="V465" s="402"/>
      <c r="W465" s="402"/>
      <c r="X465" s="402"/>
    </row>
    <row r="466" spans="7:24" ht="15">
      <c r="G466" s="402"/>
      <c r="H466" s="402"/>
      <c r="I466" s="402"/>
      <c r="J466" s="402"/>
      <c r="K466" s="402"/>
      <c r="L466" s="402"/>
      <c r="M466" s="402"/>
      <c r="N466" s="402"/>
      <c r="O466" s="402"/>
      <c r="P466" s="402"/>
      <c r="Q466" s="402"/>
      <c r="R466" s="402"/>
      <c r="S466" s="402"/>
      <c r="T466" s="402"/>
      <c r="U466" s="402"/>
      <c r="V466" s="402"/>
      <c r="W466" s="402"/>
      <c r="X466" s="402"/>
    </row>
    <row r="467" spans="7:24" ht="15">
      <c r="G467" s="402"/>
      <c r="H467" s="402"/>
      <c r="I467" s="402"/>
      <c r="J467" s="402"/>
      <c r="K467" s="402"/>
      <c r="L467" s="402"/>
      <c r="M467" s="402"/>
      <c r="N467" s="402"/>
      <c r="O467" s="402"/>
      <c r="P467" s="402"/>
      <c r="Q467" s="402"/>
      <c r="R467" s="402"/>
      <c r="S467" s="402"/>
      <c r="T467" s="402"/>
      <c r="U467" s="402"/>
      <c r="V467" s="402"/>
      <c r="W467" s="402"/>
      <c r="X467" s="402"/>
    </row>
    <row r="468" spans="7:24" ht="15">
      <c r="G468" s="402"/>
      <c r="H468" s="402"/>
      <c r="I468" s="402"/>
      <c r="J468" s="402"/>
      <c r="K468" s="402"/>
      <c r="L468" s="402"/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</row>
    <row r="469" spans="7:24" ht="15">
      <c r="G469" s="402"/>
      <c r="H469" s="402"/>
      <c r="I469" s="402"/>
      <c r="J469" s="402"/>
      <c r="K469" s="402"/>
      <c r="L469" s="402"/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</row>
    <row r="470" spans="7:24" ht="15">
      <c r="G470" s="402"/>
      <c r="H470" s="402"/>
      <c r="I470" s="402"/>
      <c r="J470" s="402"/>
      <c r="K470" s="402"/>
      <c r="L470" s="402"/>
      <c r="M470" s="402"/>
      <c r="N470" s="402"/>
      <c r="O470" s="402"/>
      <c r="P470" s="402"/>
      <c r="Q470" s="402"/>
      <c r="R470" s="402"/>
      <c r="S470" s="402"/>
      <c r="T470" s="402"/>
      <c r="U470" s="402"/>
      <c r="V470" s="402"/>
      <c r="W470" s="402"/>
      <c r="X470" s="402"/>
    </row>
    <row r="471" spans="7:24" ht="15">
      <c r="G471" s="402"/>
      <c r="H471" s="402"/>
      <c r="I471" s="402"/>
      <c r="J471" s="402"/>
      <c r="K471" s="402"/>
      <c r="L471" s="402"/>
      <c r="M471" s="402"/>
      <c r="N471" s="402"/>
      <c r="O471" s="402"/>
      <c r="P471" s="402"/>
      <c r="Q471" s="402"/>
      <c r="R471" s="402"/>
      <c r="S471" s="402"/>
      <c r="T471" s="402"/>
      <c r="U471" s="402"/>
      <c r="V471" s="402"/>
      <c r="W471" s="402"/>
      <c r="X471" s="402"/>
    </row>
    <row r="472" spans="7:24" ht="15">
      <c r="G472" s="402"/>
      <c r="H472" s="402"/>
      <c r="I472" s="402"/>
      <c r="J472" s="402"/>
      <c r="K472" s="402"/>
      <c r="L472" s="402"/>
      <c r="M472" s="402"/>
      <c r="N472" s="402"/>
      <c r="O472" s="402"/>
      <c r="P472" s="402"/>
      <c r="Q472" s="402"/>
      <c r="R472" s="402"/>
      <c r="S472" s="402"/>
      <c r="T472" s="402"/>
      <c r="U472" s="402"/>
      <c r="V472" s="402"/>
      <c r="W472" s="402"/>
      <c r="X472" s="402"/>
    </row>
    <row r="473" spans="7:24" ht="15">
      <c r="G473" s="402"/>
      <c r="H473" s="402"/>
      <c r="I473" s="402"/>
      <c r="J473" s="402"/>
      <c r="K473" s="402"/>
      <c r="L473" s="402"/>
      <c r="M473" s="402"/>
      <c r="N473" s="402"/>
      <c r="O473" s="402"/>
      <c r="P473" s="402"/>
      <c r="Q473" s="402"/>
      <c r="R473" s="402"/>
      <c r="S473" s="402"/>
      <c r="T473" s="402"/>
      <c r="U473" s="402"/>
      <c r="V473" s="402"/>
      <c r="W473" s="402"/>
      <c r="X473" s="402"/>
    </row>
    <row r="474" spans="7:24" ht="15">
      <c r="G474" s="402"/>
      <c r="H474" s="402"/>
      <c r="I474" s="402"/>
      <c r="J474" s="402"/>
      <c r="K474" s="402"/>
      <c r="L474" s="402"/>
      <c r="M474" s="402"/>
      <c r="N474" s="402"/>
      <c r="O474" s="402"/>
      <c r="P474" s="402"/>
      <c r="Q474" s="402"/>
      <c r="R474" s="402"/>
      <c r="S474" s="402"/>
      <c r="T474" s="402"/>
      <c r="U474" s="402"/>
      <c r="V474" s="402"/>
      <c r="W474" s="402"/>
      <c r="X474" s="402"/>
    </row>
    <row r="475" spans="7:24" ht="15">
      <c r="G475" s="402"/>
      <c r="H475" s="402"/>
      <c r="I475" s="402"/>
      <c r="J475" s="402"/>
      <c r="K475" s="402"/>
      <c r="L475" s="402"/>
      <c r="M475" s="402"/>
      <c r="N475" s="402"/>
      <c r="O475" s="402"/>
      <c r="P475" s="402"/>
      <c r="Q475" s="402"/>
      <c r="R475" s="402"/>
      <c r="S475" s="402"/>
      <c r="T475" s="402"/>
      <c r="U475" s="402"/>
      <c r="V475" s="402"/>
      <c r="W475" s="402"/>
      <c r="X475" s="402"/>
    </row>
    <row r="476" spans="7:24" ht="15">
      <c r="G476" s="402"/>
      <c r="H476" s="402"/>
      <c r="I476" s="402"/>
      <c r="J476" s="402"/>
      <c r="K476" s="402"/>
      <c r="L476" s="402"/>
      <c r="M476" s="402"/>
      <c r="N476" s="402"/>
      <c r="O476" s="402"/>
      <c r="P476" s="402"/>
      <c r="Q476" s="402"/>
      <c r="R476" s="402"/>
      <c r="S476" s="402"/>
      <c r="T476" s="402"/>
      <c r="U476" s="402"/>
      <c r="V476" s="402"/>
      <c r="W476" s="402"/>
      <c r="X476" s="402"/>
    </row>
    <row r="477" spans="7:24" ht="15">
      <c r="G477" s="402"/>
      <c r="H477" s="402"/>
      <c r="I477" s="402"/>
      <c r="J477" s="402"/>
      <c r="K477" s="402"/>
      <c r="L477" s="402"/>
      <c r="M477" s="402"/>
      <c r="N477" s="402"/>
      <c r="O477" s="402"/>
      <c r="P477" s="402"/>
      <c r="Q477" s="402"/>
      <c r="R477" s="402"/>
      <c r="S477" s="402"/>
      <c r="T477" s="402"/>
      <c r="U477" s="402"/>
      <c r="V477" s="402"/>
      <c r="W477" s="402"/>
      <c r="X477" s="402"/>
    </row>
    <row r="478" spans="7:24" ht="15">
      <c r="G478" s="402"/>
      <c r="H478" s="402"/>
      <c r="I478" s="402"/>
      <c r="J478" s="402"/>
      <c r="K478" s="402"/>
      <c r="L478" s="402"/>
      <c r="M478" s="402"/>
      <c r="N478" s="402"/>
      <c r="O478" s="402"/>
      <c r="P478" s="402"/>
      <c r="Q478" s="402"/>
      <c r="R478" s="402"/>
      <c r="S478" s="402"/>
      <c r="T478" s="402"/>
      <c r="U478" s="402"/>
      <c r="V478" s="402"/>
      <c r="W478" s="402"/>
      <c r="X478" s="402"/>
    </row>
    <row r="479" spans="7:24" ht="15">
      <c r="G479" s="402"/>
      <c r="H479" s="402"/>
      <c r="I479" s="402"/>
      <c r="J479" s="402"/>
      <c r="K479" s="402"/>
      <c r="L479" s="402"/>
      <c r="M479" s="402"/>
      <c r="N479" s="402"/>
      <c r="O479" s="402"/>
      <c r="P479" s="402"/>
      <c r="Q479" s="402"/>
      <c r="R479" s="402"/>
      <c r="S479" s="402"/>
      <c r="T479" s="402"/>
      <c r="U479" s="402"/>
      <c r="V479" s="402"/>
      <c r="W479" s="402"/>
      <c r="X479" s="402"/>
    </row>
    <row r="480" spans="7:24" ht="15">
      <c r="G480" s="402"/>
      <c r="H480" s="402"/>
      <c r="I480" s="402"/>
      <c r="J480" s="402"/>
      <c r="K480" s="402"/>
      <c r="L480" s="402"/>
      <c r="M480" s="402"/>
      <c r="N480" s="402"/>
      <c r="O480" s="402"/>
      <c r="P480" s="402"/>
      <c r="Q480" s="402"/>
      <c r="R480" s="402"/>
      <c r="S480" s="402"/>
      <c r="T480" s="402"/>
      <c r="U480" s="402"/>
      <c r="V480" s="402"/>
      <c r="W480" s="402"/>
      <c r="X480" s="402"/>
    </row>
    <row r="481" spans="7:24" ht="15">
      <c r="G481" s="402"/>
      <c r="H481" s="402"/>
      <c r="I481" s="402"/>
      <c r="J481" s="402"/>
      <c r="K481" s="402"/>
      <c r="L481" s="402"/>
      <c r="M481" s="402"/>
      <c r="N481" s="402"/>
      <c r="O481" s="402"/>
      <c r="P481" s="402"/>
      <c r="Q481" s="402"/>
      <c r="R481" s="402"/>
      <c r="S481" s="402"/>
      <c r="T481" s="402"/>
      <c r="U481" s="402"/>
      <c r="V481" s="402"/>
      <c r="W481" s="402"/>
      <c r="X481" s="402"/>
    </row>
    <row r="482" spans="7:24" ht="15">
      <c r="G482" s="402"/>
      <c r="H482" s="402"/>
      <c r="I482" s="402"/>
      <c r="J482" s="402"/>
      <c r="K482" s="402"/>
      <c r="L482" s="402"/>
      <c r="M482" s="402"/>
      <c r="N482" s="402"/>
      <c r="O482" s="402"/>
      <c r="P482" s="402"/>
      <c r="Q482" s="402"/>
      <c r="R482" s="402"/>
      <c r="S482" s="402"/>
      <c r="T482" s="402"/>
      <c r="U482" s="402"/>
      <c r="V482" s="402"/>
      <c r="W482" s="402"/>
      <c r="X482" s="402"/>
    </row>
    <row r="483" spans="7:24" ht="15">
      <c r="G483" s="402"/>
      <c r="H483" s="402"/>
      <c r="I483" s="402"/>
      <c r="J483" s="402"/>
      <c r="K483" s="402"/>
      <c r="L483" s="402"/>
      <c r="M483" s="402"/>
      <c r="N483" s="402"/>
      <c r="O483" s="402"/>
      <c r="P483" s="402"/>
      <c r="Q483" s="402"/>
      <c r="R483" s="402"/>
      <c r="S483" s="402"/>
      <c r="T483" s="402"/>
      <c r="U483" s="402"/>
      <c r="V483" s="402"/>
      <c r="W483" s="402"/>
      <c r="X483" s="402"/>
    </row>
    <row r="484" spans="7:24" ht="15">
      <c r="G484" s="402"/>
      <c r="H484" s="402"/>
      <c r="I484" s="402"/>
      <c r="J484" s="402"/>
      <c r="K484" s="402"/>
      <c r="L484" s="402"/>
      <c r="M484" s="402"/>
      <c r="N484" s="402"/>
      <c r="O484" s="402"/>
      <c r="P484" s="402"/>
      <c r="Q484" s="402"/>
      <c r="R484" s="402"/>
      <c r="S484" s="402"/>
      <c r="T484" s="402"/>
      <c r="U484" s="402"/>
      <c r="V484" s="402"/>
      <c r="W484" s="402"/>
      <c r="X484" s="402"/>
    </row>
    <row r="485" spans="7:24" ht="15">
      <c r="G485" s="402"/>
      <c r="H485" s="402"/>
      <c r="I485" s="402"/>
      <c r="J485" s="402"/>
      <c r="K485" s="402"/>
      <c r="L485" s="402"/>
      <c r="M485" s="402"/>
      <c r="N485" s="402"/>
      <c r="O485" s="402"/>
      <c r="P485" s="402"/>
      <c r="Q485" s="402"/>
      <c r="R485" s="402"/>
      <c r="S485" s="402"/>
      <c r="T485" s="402"/>
      <c r="U485" s="402"/>
      <c r="V485" s="402"/>
      <c r="W485" s="402"/>
      <c r="X485" s="402"/>
    </row>
    <row r="486" spans="7:24" ht="15">
      <c r="G486" s="402"/>
      <c r="H486" s="402"/>
      <c r="I486" s="402"/>
      <c r="J486" s="402"/>
      <c r="K486" s="402"/>
      <c r="L486" s="402"/>
      <c r="M486" s="402"/>
      <c r="N486" s="402"/>
      <c r="O486" s="402"/>
      <c r="P486" s="402"/>
      <c r="Q486" s="402"/>
      <c r="R486" s="402"/>
      <c r="S486" s="402"/>
      <c r="T486" s="402"/>
      <c r="U486" s="402"/>
      <c r="V486" s="402"/>
      <c r="W486" s="402"/>
      <c r="X486" s="402"/>
    </row>
    <row r="487" spans="7:24" ht="15">
      <c r="G487" s="402"/>
      <c r="H487" s="402"/>
      <c r="I487" s="402"/>
      <c r="J487" s="402"/>
      <c r="K487" s="402"/>
      <c r="L487" s="402"/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</row>
    <row r="488" spans="7:24" ht="15">
      <c r="G488" s="402"/>
      <c r="H488" s="402"/>
      <c r="I488" s="402"/>
      <c r="J488" s="402"/>
      <c r="K488" s="402"/>
      <c r="L488" s="402"/>
      <c r="M488" s="402"/>
      <c r="N488" s="402"/>
      <c r="O488" s="402"/>
      <c r="P488" s="402"/>
      <c r="Q488" s="402"/>
      <c r="R488" s="402"/>
      <c r="S488" s="402"/>
      <c r="T488" s="402"/>
      <c r="U488" s="402"/>
      <c r="V488" s="402"/>
      <c r="W488" s="402"/>
      <c r="X488" s="402"/>
    </row>
    <row r="489" spans="7:24" ht="15">
      <c r="G489" s="402"/>
      <c r="H489" s="402"/>
      <c r="I489" s="402"/>
      <c r="J489" s="402"/>
      <c r="K489" s="402"/>
      <c r="L489" s="402"/>
      <c r="M489" s="402"/>
      <c r="N489" s="402"/>
      <c r="O489" s="402"/>
      <c r="P489" s="402"/>
      <c r="Q489" s="402"/>
      <c r="R489" s="402"/>
      <c r="S489" s="402"/>
      <c r="T489" s="402"/>
      <c r="U489" s="402"/>
      <c r="V489" s="402"/>
      <c r="W489" s="402"/>
      <c r="X489" s="402"/>
    </row>
    <row r="490" spans="7:24" ht="15">
      <c r="G490" s="402"/>
      <c r="H490" s="402"/>
      <c r="I490" s="402"/>
      <c r="J490" s="402"/>
      <c r="K490" s="402"/>
      <c r="L490" s="402"/>
      <c r="M490" s="402"/>
      <c r="N490" s="402"/>
      <c r="O490" s="402"/>
      <c r="P490" s="402"/>
      <c r="Q490" s="402"/>
      <c r="R490" s="402"/>
      <c r="S490" s="402"/>
      <c r="T490" s="402"/>
      <c r="U490" s="402"/>
      <c r="V490" s="402"/>
      <c r="W490" s="402"/>
      <c r="X490" s="402"/>
    </row>
    <row r="491" spans="7:24" ht="15">
      <c r="G491" s="402"/>
      <c r="H491" s="402"/>
      <c r="I491" s="402"/>
      <c r="J491" s="402"/>
      <c r="K491" s="402"/>
      <c r="L491" s="402"/>
      <c r="M491" s="402"/>
      <c r="N491" s="402"/>
      <c r="O491" s="402"/>
      <c r="P491" s="402"/>
      <c r="Q491" s="402"/>
      <c r="R491" s="402"/>
      <c r="S491" s="402"/>
      <c r="T491" s="402"/>
      <c r="U491" s="402"/>
      <c r="V491" s="402"/>
      <c r="W491" s="402"/>
      <c r="X491" s="402"/>
    </row>
    <row r="492" spans="7:24" ht="15">
      <c r="G492" s="402"/>
      <c r="H492" s="402"/>
      <c r="I492" s="402"/>
      <c r="J492" s="402"/>
      <c r="K492" s="402"/>
      <c r="L492" s="402"/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</row>
    <row r="493" spans="7:24" ht="15">
      <c r="G493" s="402"/>
      <c r="H493" s="402"/>
      <c r="I493" s="402"/>
      <c r="J493" s="402"/>
      <c r="K493" s="402"/>
      <c r="L493" s="402"/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</row>
    <row r="494" spans="7:24" ht="15">
      <c r="G494" s="402"/>
      <c r="H494" s="402"/>
      <c r="I494" s="402"/>
      <c r="J494" s="402"/>
      <c r="K494" s="402"/>
      <c r="L494" s="402"/>
      <c r="M494" s="402"/>
      <c r="N494" s="402"/>
      <c r="O494" s="402"/>
      <c r="P494" s="402"/>
      <c r="Q494" s="402"/>
      <c r="R494" s="402"/>
      <c r="S494" s="402"/>
      <c r="T494" s="402"/>
      <c r="U494" s="402"/>
      <c r="V494" s="402"/>
      <c r="W494" s="402"/>
      <c r="X494" s="402"/>
    </row>
    <row r="495" spans="7:24" ht="15">
      <c r="G495" s="402"/>
      <c r="H495" s="402"/>
      <c r="I495" s="402"/>
      <c r="J495" s="402"/>
      <c r="K495" s="402"/>
      <c r="L495" s="402"/>
      <c r="M495" s="402"/>
      <c r="N495" s="402"/>
      <c r="O495" s="402"/>
      <c r="P495" s="402"/>
      <c r="Q495" s="402"/>
      <c r="R495" s="402"/>
      <c r="S495" s="402"/>
      <c r="T495" s="402"/>
      <c r="U495" s="402"/>
      <c r="V495" s="402"/>
      <c r="W495" s="402"/>
      <c r="X495" s="402"/>
    </row>
    <row r="496" spans="7:24" ht="15">
      <c r="G496" s="402"/>
      <c r="H496" s="402"/>
      <c r="I496" s="402"/>
      <c r="J496" s="402"/>
      <c r="K496" s="402"/>
      <c r="L496" s="402"/>
      <c r="M496" s="402"/>
      <c r="N496" s="402"/>
      <c r="O496" s="402"/>
      <c r="P496" s="402"/>
      <c r="Q496" s="402"/>
      <c r="R496" s="402"/>
      <c r="S496" s="402"/>
      <c r="T496" s="402"/>
      <c r="U496" s="402"/>
      <c r="V496" s="402"/>
      <c r="W496" s="402"/>
      <c r="X496" s="402"/>
    </row>
    <row r="497" spans="7:24" ht="15">
      <c r="G497" s="402"/>
      <c r="H497" s="402"/>
      <c r="I497" s="402"/>
      <c r="J497" s="402"/>
      <c r="K497" s="402"/>
      <c r="L497" s="402"/>
      <c r="M497" s="402"/>
      <c r="N497" s="402"/>
      <c r="O497" s="402"/>
      <c r="P497" s="402"/>
      <c r="Q497" s="402"/>
      <c r="R497" s="402"/>
      <c r="S497" s="402"/>
      <c r="T497" s="402"/>
      <c r="U497" s="402"/>
      <c r="V497" s="402"/>
      <c r="W497" s="402"/>
      <c r="X497" s="402"/>
    </row>
    <row r="498" spans="7:24" ht="15">
      <c r="G498" s="402"/>
      <c r="H498" s="402"/>
      <c r="I498" s="402"/>
      <c r="J498" s="402"/>
      <c r="K498" s="402"/>
      <c r="L498" s="402"/>
      <c r="M498" s="402"/>
      <c r="N498" s="402"/>
      <c r="O498" s="402"/>
      <c r="P498" s="402"/>
      <c r="Q498" s="402"/>
      <c r="R498" s="402"/>
      <c r="S498" s="402"/>
      <c r="T498" s="402"/>
      <c r="U498" s="402"/>
      <c r="V498" s="402"/>
      <c r="W498" s="402"/>
      <c r="X498" s="402"/>
    </row>
    <row r="499" spans="7:24" ht="15">
      <c r="G499" s="402"/>
      <c r="H499" s="402"/>
      <c r="I499" s="402"/>
      <c r="J499" s="402"/>
      <c r="K499" s="402"/>
      <c r="L499" s="402"/>
      <c r="M499" s="402"/>
      <c r="N499" s="402"/>
      <c r="O499" s="402"/>
      <c r="P499" s="402"/>
      <c r="Q499" s="402"/>
      <c r="R499" s="402"/>
      <c r="S499" s="402"/>
      <c r="T499" s="402"/>
      <c r="U499" s="402"/>
      <c r="V499" s="402"/>
      <c r="W499" s="402"/>
      <c r="X499" s="402"/>
    </row>
    <row r="500" spans="7:24" ht="15">
      <c r="G500" s="402"/>
      <c r="H500" s="402"/>
      <c r="I500" s="402"/>
      <c r="J500" s="402"/>
      <c r="K500" s="402"/>
      <c r="L500" s="402"/>
      <c r="M500" s="402"/>
      <c r="N500" s="402"/>
      <c r="O500" s="402"/>
      <c r="P500" s="402"/>
      <c r="Q500" s="402"/>
      <c r="R500" s="402"/>
      <c r="S500" s="402"/>
      <c r="T500" s="402"/>
      <c r="U500" s="402"/>
      <c r="V500" s="402"/>
      <c r="W500" s="402"/>
      <c r="X500" s="402"/>
    </row>
    <row r="501" spans="7:24" ht="15">
      <c r="G501" s="402"/>
      <c r="H501" s="402"/>
      <c r="I501" s="402"/>
      <c r="J501" s="402"/>
      <c r="K501" s="402"/>
      <c r="L501" s="402"/>
      <c r="M501" s="402"/>
      <c r="N501" s="402"/>
      <c r="O501" s="402"/>
      <c r="P501" s="402"/>
      <c r="Q501" s="402"/>
      <c r="R501" s="402"/>
      <c r="S501" s="402"/>
      <c r="T501" s="402"/>
      <c r="U501" s="402"/>
      <c r="V501" s="402"/>
      <c r="W501" s="402"/>
      <c r="X501" s="402"/>
    </row>
    <row r="502" spans="7:24" ht="15">
      <c r="G502" s="402"/>
      <c r="H502" s="402"/>
      <c r="I502" s="402"/>
      <c r="J502" s="402"/>
      <c r="K502" s="402"/>
      <c r="L502" s="402"/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</row>
    <row r="503" spans="7:24" ht="15">
      <c r="G503" s="402"/>
      <c r="H503" s="402"/>
      <c r="I503" s="402"/>
      <c r="J503" s="402"/>
      <c r="K503" s="402"/>
      <c r="L503" s="402"/>
      <c r="M503" s="402"/>
      <c r="N503" s="402"/>
      <c r="O503" s="402"/>
      <c r="P503" s="402"/>
      <c r="Q503" s="402"/>
      <c r="R503" s="402"/>
      <c r="S503" s="402"/>
      <c r="T503" s="402"/>
      <c r="U503" s="402"/>
      <c r="V503" s="402"/>
      <c r="W503" s="402"/>
      <c r="X503" s="402"/>
    </row>
    <row r="504" spans="7:24" ht="15">
      <c r="G504" s="402"/>
      <c r="H504" s="402"/>
      <c r="I504" s="402"/>
      <c r="J504" s="402"/>
      <c r="K504" s="402"/>
      <c r="L504" s="402"/>
      <c r="M504" s="402"/>
      <c r="N504" s="402"/>
      <c r="O504" s="402"/>
      <c r="P504" s="402"/>
      <c r="Q504" s="402"/>
      <c r="R504" s="402"/>
      <c r="S504" s="402"/>
      <c r="T504" s="402"/>
      <c r="U504" s="402"/>
      <c r="V504" s="402"/>
      <c r="W504" s="402"/>
      <c r="X504" s="402"/>
    </row>
    <row r="505" spans="7:24" ht="15">
      <c r="G505" s="402"/>
      <c r="H505" s="402"/>
      <c r="I505" s="402"/>
      <c r="J505" s="402"/>
      <c r="K505" s="402"/>
      <c r="L505" s="402"/>
      <c r="M505" s="402"/>
      <c r="N505" s="402"/>
      <c r="O505" s="402"/>
      <c r="P505" s="402"/>
      <c r="Q505" s="402"/>
      <c r="R505" s="402"/>
      <c r="S505" s="402"/>
      <c r="T505" s="402"/>
      <c r="U505" s="402"/>
      <c r="V505" s="402"/>
      <c r="W505" s="402"/>
      <c r="X505" s="402"/>
    </row>
    <row r="506" spans="7:24" ht="15">
      <c r="G506" s="402"/>
      <c r="H506" s="402"/>
      <c r="I506" s="402"/>
      <c r="J506" s="402"/>
      <c r="K506" s="402"/>
      <c r="L506" s="402"/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</row>
    <row r="507" spans="7:24" ht="15">
      <c r="G507" s="402"/>
      <c r="H507" s="402"/>
      <c r="I507" s="402"/>
      <c r="J507" s="402"/>
      <c r="K507" s="402"/>
      <c r="L507" s="402"/>
      <c r="M507" s="402"/>
      <c r="N507" s="402"/>
      <c r="O507" s="402"/>
      <c r="P507" s="402"/>
      <c r="Q507" s="402"/>
      <c r="R507" s="402"/>
      <c r="S507" s="402"/>
      <c r="T507" s="402"/>
      <c r="U507" s="402"/>
      <c r="V507" s="402"/>
      <c r="W507" s="402"/>
      <c r="X507" s="402"/>
    </row>
    <row r="508" spans="7:24" ht="15">
      <c r="G508" s="402"/>
      <c r="H508" s="402"/>
      <c r="I508" s="402"/>
      <c r="J508" s="402"/>
      <c r="K508" s="402"/>
      <c r="L508" s="402"/>
      <c r="M508" s="402"/>
      <c r="N508" s="402"/>
      <c r="O508" s="402"/>
      <c r="P508" s="402"/>
      <c r="Q508" s="402"/>
      <c r="R508" s="402"/>
      <c r="S508" s="402"/>
      <c r="T508" s="402"/>
      <c r="U508" s="402"/>
      <c r="V508" s="402"/>
      <c r="W508" s="402"/>
      <c r="X508" s="402"/>
    </row>
    <row r="509" spans="7:24" ht="15">
      <c r="G509" s="402"/>
      <c r="H509" s="402"/>
      <c r="I509" s="402"/>
      <c r="J509" s="402"/>
      <c r="K509" s="402"/>
      <c r="L509" s="402"/>
      <c r="M509" s="402"/>
      <c r="N509" s="402"/>
      <c r="O509" s="402"/>
      <c r="P509" s="402"/>
      <c r="Q509" s="402"/>
      <c r="R509" s="402"/>
      <c r="S509" s="402"/>
      <c r="T509" s="402"/>
      <c r="U509" s="402"/>
      <c r="V509" s="402"/>
      <c r="W509" s="402"/>
      <c r="X509" s="402"/>
    </row>
    <row r="510" spans="7:24" ht="15">
      <c r="G510" s="402"/>
      <c r="H510" s="402"/>
      <c r="I510" s="402"/>
      <c r="J510" s="402"/>
      <c r="K510" s="402"/>
      <c r="L510" s="402"/>
      <c r="M510" s="402"/>
      <c r="N510" s="402"/>
      <c r="O510" s="402"/>
      <c r="P510" s="402"/>
      <c r="Q510" s="402"/>
      <c r="R510" s="402"/>
      <c r="S510" s="402"/>
      <c r="T510" s="402"/>
      <c r="U510" s="402"/>
      <c r="V510" s="402"/>
      <c r="W510" s="402"/>
      <c r="X510" s="402"/>
    </row>
    <row r="511" spans="7:24" ht="15">
      <c r="G511" s="402"/>
      <c r="H511" s="402"/>
      <c r="I511" s="402"/>
      <c r="J511" s="402"/>
      <c r="K511" s="402"/>
      <c r="L511" s="402"/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</row>
    <row r="512" spans="7:24" ht="15">
      <c r="G512" s="402"/>
      <c r="H512" s="402"/>
      <c r="I512" s="402"/>
      <c r="J512" s="402"/>
      <c r="K512" s="402"/>
      <c r="L512" s="402"/>
      <c r="M512" s="402"/>
      <c r="N512" s="402"/>
      <c r="O512" s="402"/>
      <c r="P512" s="402"/>
      <c r="Q512" s="402"/>
      <c r="R512" s="402"/>
      <c r="S512" s="402"/>
      <c r="T512" s="402"/>
      <c r="U512" s="402"/>
      <c r="V512" s="402"/>
      <c r="W512" s="402"/>
      <c r="X512" s="402"/>
    </row>
    <row r="513" spans="7:24" ht="15">
      <c r="G513" s="402"/>
      <c r="H513" s="402"/>
      <c r="I513" s="402"/>
      <c r="J513" s="402"/>
      <c r="K513" s="402"/>
      <c r="L513" s="402"/>
      <c r="M513" s="402"/>
      <c r="N513" s="402"/>
      <c r="O513" s="402"/>
      <c r="P513" s="402"/>
      <c r="Q513" s="402"/>
      <c r="R513" s="402"/>
      <c r="S513" s="402"/>
      <c r="T513" s="402"/>
      <c r="U513" s="402"/>
      <c r="V513" s="402"/>
      <c r="W513" s="402"/>
      <c r="X513" s="402"/>
    </row>
    <row r="514" spans="7:24" ht="15">
      <c r="G514" s="402"/>
      <c r="H514" s="402"/>
      <c r="I514" s="402"/>
      <c r="J514" s="402"/>
      <c r="K514" s="402"/>
      <c r="L514" s="402"/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</row>
    <row r="515" spans="7:24" ht="15">
      <c r="G515" s="402"/>
      <c r="H515" s="402"/>
      <c r="I515" s="402"/>
      <c r="J515" s="402"/>
      <c r="K515" s="402"/>
      <c r="L515" s="402"/>
      <c r="M515" s="402"/>
      <c r="N515" s="402"/>
      <c r="O515" s="402"/>
      <c r="P515" s="402"/>
      <c r="Q515" s="402"/>
      <c r="R515" s="402"/>
      <c r="S515" s="402"/>
      <c r="T515" s="402"/>
      <c r="U515" s="402"/>
      <c r="V515" s="402"/>
      <c r="W515" s="402"/>
      <c r="X515" s="402"/>
    </row>
    <row r="516" spans="7:24" ht="15">
      <c r="G516" s="402"/>
      <c r="H516" s="402"/>
      <c r="I516" s="402"/>
      <c r="J516" s="402"/>
      <c r="K516" s="402"/>
      <c r="L516" s="402"/>
      <c r="M516" s="402"/>
      <c r="N516" s="402"/>
      <c r="O516" s="402"/>
      <c r="P516" s="402"/>
      <c r="Q516" s="402"/>
      <c r="R516" s="402"/>
      <c r="S516" s="402"/>
      <c r="T516" s="402"/>
      <c r="U516" s="402"/>
      <c r="V516" s="402"/>
      <c r="W516" s="402"/>
      <c r="X516" s="402"/>
    </row>
    <row r="517" spans="7:24" ht="15">
      <c r="G517" s="402"/>
      <c r="H517" s="402"/>
      <c r="I517" s="402"/>
      <c r="J517" s="402"/>
      <c r="K517" s="402"/>
      <c r="L517" s="402"/>
      <c r="M517" s="402"/>
      <c r="N517" s="402"/>
      <c r="O517" s="402"/>
      <c r="P517" s="402"/>
      <c r="Q517" s="402"/>
      <c r="R517" s="402"/>
      <c r="S517" s="402"/>
      <c r="T517" s="402"/>
      <c r="U517" s="402"/>
      <c r="V517" s="402"/>
      <c r="W517" s="402"/>
      <c r="X517" s="402"/>
    </row>
    <row r="518" spans="7:24" ht="15">
      <c r="G518" s="402"/>
      <c r="H518" s="402"/>
      <c r="I518" s="402"/>
      <c r="J518" s="402"/>
      <c r="K518" s="402"/>
      <c r="L518" s="402"/>
      <c r="M518" s="402"/>
      <c r="N518" s="402"/>
      <c r="O518" s="402"/>
      <c r="P518" s="402"/>
      <c r="Q518" s="402"/>
      <c r="R518" s="402"/>
      <c r="S518" s="402"/>
      <c r="T518" s="402"/>
      <c r="U518" s="402"/>
      <c r="V518" s="402"/>
      <c r="W518" s="402"/>
      <c r="X518" s="402"/>
    </row>
    <row r="519" spans="7:24" ht="15">
      <c r="G519" s="402"/>
      <c r="H519" s="402"/>
      <c r="I519" s="402"/>
      <c r="J519" s="402"/>
      <c r="K519" s="402"/>
      <c r="L519" s="402"/>
      <c r="M519" s="402"/>
      <c r="N519" s="402"/>
      <c r="O519" s="402"/>
      <c r="P519" s="402"/>
      <c r="Q519" s="402"/>
      <c r="R519" s="402"/>
      <c r="S519" s="402"/>
      <c r="T519" s="402"/>
      <c r="U519" s="402"/>
      <c r="V519" s="402"/>
      <c r="W519" s="402"/>
      <c r="X519" s="402"/>
    </row>
    <row r="520" spans="7:24" ht="15">
      <c r="G520" s="402"/>
      <c r="H520" s="402"/>
      <c r="I520" s="402"/>
      <c r="J520" s="402"/>
      <c r="K520" s="402"/>
      <c r="L520" s="402"/>
      <c r="M520" s="402"/>
      <c r="N520" s="402"/>
      <c r="O520" s="402"/>
      <c r="P520" s="402"/>
      <c r="Q520" s="402"/>
      <c r="R520" s="402"/>
      <c r="S520" s="402"/>
      <c r="T520" s="402"/>
      <c r="U520" s="402"/>
      <c r="V520" s="402"/>
      <c r="W520" s="402"/>
      <c r="X520" s="402"/>
    </row>
    <row r="521" spans="7:24" ht="15">
      <c r="G521" s="402"/>
      <c r="H521" s="402"/>
      <c r="I521" s="402"/>
      <c r="J521" s="402"/>
      <c r="K521" s="402"/>
      <c r="L521" s="402"/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</row>
    <row r="522" spans="7:24" ht="15">
      <c r="G522" s="402"/>
      <c r="H522" s="402"/>
      <c r="I522" s="402"/>
      <c r="J522" s="402"/>
      <c r="K522" s="402"/>
      <c r="L522" s="402"/>
      <c r="M522" s="402"/>
      <c r="N522" s="402"/>
      <c r="O522" s="402"/>
      <c r="P522" s="402"/>
      <c r="Q522" s="402"/>
      <c r="R522" s="402"/>
      <c r="S522" s="402"/>
      <c r="T522" s="402"/>
      <c r="U522" s="402"/>
      <c r="V522" s="402"/>
      <c r="W522" s="402"/>
      <c r="X522" s="402"/>
    </row>
    <row r="523" spans="7:24" ht="15">
      <c r="G523" s="402"/>
      <c r="H523" s="402"/>
      <c r="I523" s="402"/>
      <c r="J523" s="402"/>
      <c r="K523" s="402"/>
      <c r="L523" s="402"/>
      <c r="M523" s="402"/>
      <c r="N523" s="402"/>
      <c r="O523" s="402"/>
      <c r="P523" s="402"/>
      <c r="Q523" s="402"/>
      <c r="R523" s="402"/>
      <c r="S523" s="402"/>
      <c r="T523" s="402"/>
      <c r="U523" s="402"/>
      <c r="V523" s="402"/>
      <c r="W523" s="402"/>
      <c r="X523" s="402"/>
    </row>
    <row r="524" spans="7:24" ht="15">
      <c r="G524" s="402"/>
      <c r="H524" s="402"/>
      <c r="I524" s="402"/>
      <c r="J524" s="402"/>
      <c r="K524" s="402"/>
      <c r="L524" s="402"/>
      <c r="M524" s="402"/>
      <c r="N524" s="402"/>
      <c r="O524" s="402"/>
      <c r="P524" s="402"/>
      <c r="Q524" s="402"/>
      <c r="R524" s="402"/>
      <c r="S524" s="402"/>
      <c r="T524" s="402"/>
      <c r="U524" s="402"/>
      <c r="V524" s="402"/>
      <c r="W524" s="402"/>
      <c r="X524" s="402"/>
    </row>
    <row r="525" spans="7:24" ht="15">
      <c r="G525" s="402"/>
      <c r="H525" s="402"/>
      <c r="I525" s="402"/>
      <c r="J525" s="402"/>
      <c r="K525" s="402"/>
      <c r="L525" s="402"/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</row>
    <row r="526" spans="7:24" ht="15">
      <c r="G526" s="402"/>
      <c r="H526" s="402"/>
      <c r="I526" s="402"/>
      <c r="J526" s="402"/>
      <c r="K526" s="402"/>
      <c r="L526" s="402"/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</row>
    <row r="527" spans="7:24" ht="15">
      <c r="G527" s="402"/>
      <c r="H527" s="402"/>
      <c r="I527" s="402"/>
      <c r="J527" s="402"/>
      <c r="K527" s="402"/>
      <c r="L527" s="402"/>
      <c r="M527" s="402"/>
      <c r="N527" s="402"/>
      <c r="O527" s="402"/>
      <c r="P527" s="402"/>
      <c r="Q527" s="402"/>
      <c r="R527" s="402"/>
      <c r="S527" s="402"/>
      <c r="T527" s="402"/>
      <c r="U527" s="402"/>
      <c r="V527" s="402"/>
      <c r="W527" s="402"/>
      <c r="X527" s="402"/>
    </row>
    <row r="528" spans="7:24" ht="15">
      <c r="G528" s="402"/>
      <c r="H528" s="402"/>
      <c r="I528" s="402"/>
      <c r="J528" s="402"/>
      <c r="K528" s="402"/>
      <c r="L528" s="402"/>
      <c r="M528" s="402"/>
      <c r="N528" s="402"/>
      <c r="O528" s="402"/>
      <c r="P528" s="402"/>
      <c r="Q528" s="402"/>
      <c r="R528" s="402"/>
      <c r="S528" s="402"/>
      <c r="T528" s="402"/>
      <c r="U528" s="402"/>
      <c r="V528" s="402"/>
      <c r="W528" s="402"/>
      <c r="X528" s="402"/>
    </row>
    <row r="529" spans="7:24" ht="15">
      <c r="G529" s="402"/>
      <c r="H529" s="402"/>
      <c r="I529" s="402"/>
      <c r="J529" s="402"/>
      <c r="K529" s="402"/>
      <c r="L529" s="402"/>
      <c r="M529" s="402"/>
      <c r="N529" s="402"/>
      <c r="O529" s="402"/>
      <c r="P529" s="402"/>
      <c r="Q529" s="402"/>
      <c r="R529" s="402"/>
      <c r="S529" s="402"/>
      <c r="T529" s="402"/>
      <c r="U529" s="402"/>
      <c r="V529" s="402"/>
      <c r="W529" s="402"/>
      <c r="X529" s="402"/>
    </row>
    <row r="530" spans="7:24" ht="15">
      <c r="G530" s="402"/>
      <c r="H530" s="402"/>
      <c r="I530" s="402"/>
      <c r="J530" s="402"/>
      <c r="K530" s="402"/>
      <c r="L530" s="402"/>
      <c r="M530" s="402"/>
      <c r="N530" s="402"/>
      <c r="O530" s="402"/>
      <c r="P530" s="402"/>
      <c r="Q530" s="402"/>
      <c r="R530" s="402"/>
      <c r="S530" s="402"/>
      <c r="T530" s="402"/>
      <c r="U530" s="402"/>
      <c r="V530" s="402"/>
      <c r="W530" s="402"/>
      <c r="X530" s="402"/>
    </row>
    <row r="531" spans="7:24" ht="15">
      <c r="G531" s="402"/>
      <c r="H531" s="402"/>
      <c r="I531" s="402"/>
      <c r="J531" s="402"/>
      <c r="K531" s="402"/>
      <c r="L531" s="402"/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</row>
    <row r="532" spans="7:24" ht="15">
      <c r="G532" s="402"/>
      <c r="H532" s="402"/>
      <c r="I532" s="402"/>
      <c r="J532" s="402"/>
      <c r="K532" s="402"/>
      <c r="L532" s="402"/>
      <c r="M532" s="402"/>
      <c r="N532" s="402"/>
      <c r="O532" s="402"/>
      <c r="P532" s="402"/>
      <c r="Q532" s="402"/>
      <c r="R532" s="402"/>
      <c r="S532" s="402"/>
      <c r="T532" s="402"/>
      <c r="U532" s="402"/>
      <c r="V532" s="402"/>
      <c r="W532" s="402"/>
      <c r="X532" s="402"/>
    </row>
    <row r="533" spans="7:24" ht="15">
      <c r="G533" s="402"/>
      <c r="H533" s="402"/>
      <c r="I533" s="402"/>
      <c r="J533" s="402"/>
      <c r="K533" s="402"/>
      <c r="L533" s="402"/>
      <c r="M533" s="402"/>
      <c r="N533" s="402"/>
      <c r="O533" s="402"/>
      <c r="P533" s="402"/>
      <c r="Q533" s="402"/>
      <c r="R533" s="402"/>
      <c r="S533" s="402"/>
      <c r="T533" s="402"/>
      <c r="U533" s="402"/>
      <c r="V533" s="402"/>
      <c r="W533" s="402"/>
      <c r="X533" s="402"/>
    </row>
    <row r="534" spans="7:24" ht="15">
      <c r="G534" s="402"/>
      <c r="H534" s="402"/>
      <c r="I534" s="402"/>
      <c r="J534" s="402"/>
      <c r="K534" s="402"/>
      <c r="L534" s="402"/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</row>
    <row r="535" spans="7:24" ht="15">
      <c r="G535" s="402"/>
      <c r="H535" s="402"/>
      <c r="I535" s="402"/>
      <c r="J535" s="402"/>
      <c r="K535" s="402"/>
      <c r="L535" s="402"/>
      <c r="M535" s="402"/>
      <c r="N535" s="402"/>
      <c r="O535" s="402"/>
      <c r="P535" s="402"/>
      <c r="Q535" s="402"/>
      <c r="R535" s="402"/>
      <c r="S535" s="402"/>
      <c r="T535" s="402"/>
      <c r="U535" s="402"/>
      <c r="V535" s="402"/>
      <c r="W535" s="402"/>
      <c r="X535" s="402"/>
    </row>
    <row r="536" spans="7:24" ht="15">
      <c r="G536" s="402"/>
      <c r="H536" s="402"/>
      <c r="I536" s="402"/>
      <c r="J536" s="402"/>
      <c r="K536" s="402"/>
      <c r="L536" s="402"/>
      <c r="M536" s="402"/>
      <c r="N536" s="402"/>
      <c r="O536" s="402"/>
      <c r="P536" s="402"/>
      <c r="Q536" s="402"/>
      <c r="R536" s="402"/>
      <c r="S536" s="402"/>
      <c r="T536" s="402"/>
      <c r="U536" s="402"/>
      <c r="V536" s="402"/>
      <c r="W536" s="402"/>
      <c r="X536" s="402"/>
    </row>
    <row r="537" spans="7:24" ht="15">
      <c r="G537" s="402"/>
      <c r="H537" s="402"/>
      <c r="I537" s="402"/>
      <c r="J537" s="402"/>
      <c r="K537" s="402"/>
      <c r="L537" s="402"/>
      <c r="M537" s="402"/>
      <c r="N537" s="402"/>
      <c r="O537" s="402"/>
      <c r="P537" s="402"/>
      <c r="Q537" s="402"/>
      <c r="R537" s="402"/>
      <c r="S537" s="402"/>
      <c r="T537" s="402"/>
      <c r="U537" s="402"/>
      <c r="V537" s="402"/>
      <c r="W537" s="402"/>
      <c r="X537" s="402"/>
    </row>
    <row r="538" spans="7:24" ht="15">
      <c r="G538" s="402"/>
      <c r="H538" s="402"/>
      <c r="I538" s="402"/>
      <c r="J538" s="402"/>
      <c r="K538" s="402"/>
      <c r="L538" s="402"/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</row>
    <row r="539" spans="7:24" ht="15">
      <c r="G539" s="402"/>
      <c r="H539" s="402"/>
      <c r="I539" s="402"/>
      <c r="J539" s="402"/>
      <c r="K539" s="402"/>
      <c r="L539" s="402"/>
      <c r="M539" s="402"/>
      <c r="N539" s="402"/>
      <c r="O539" s="402"/>
      <c r="P539" s="402"/>
      <c r="Q539" s="402"/>
      <c r="R539" s="402"/>
      <c r="S539" s="402"/>
      <c r="T539" s="402"/>
      <c r="U539" s="402"/>
      <c r="V539" s="402"/>
      <c r="W539" s="402"/>
      <c r="X539" s="402"/>
    </row>
    <row r="540" spans="7:24" ht="15">
      <c r="G540" s="402"/>
      <c r="H540" s="402"/>
      <c r="I540" s="402"/>
      <c r="J540" s="402"/>
      <c r="K540" s="402"/>
      <c r="L540" s="402"/>
      <c r="M540" s="402"/>
      <c r="N540" s="402"/>
      <c r="O540" s="402"/>
      <c r="P540" s="402"/>
      <c r="Q540" s="402"/>
      <c r="R540" s="402"/>
      <c r="S540" s="402"/>
      <c r="T540" s="402"/>
      <c r="U540" s="402"/>
      <c r="V540" s="402"/>
      <c r="W540" s="402"/>
      <c r="X540" s="402"/>
    </row>
    <row r="541" spans="7:24" ht="15">
      <c r="G541" s="402"/>
      <c r="H541" s="402"/>
      <c r="I541" s="402"/>
      <c r="J541" s="402"/>
      <c r="K541" s="402"/>
      <c r="L541" s="402"/>
      <c r="M541" s="402"/>
      <c r="N541" s="402"/>
      <c r="O541" s="402"/>
      <c r="P541" s="402"/>
      <c r="Q541" s="402"/>
      <c r="R541" s="402"/>
      <c r="S541" s="402"/>
      <c r="T541" s="402"/>
      <c r="U541" s="402"/>
      <c r="V541" s="402"/>
      <c r="W541" s="402"/>
      <c r="X541" s="402"/>
    </row>
    <row r="542" spans="7:24" ht="15">
      <c r="G542" s="402"/>
      <c r="H542" s="402"/>
      <c r="I542" s="402"/>
      <c r="J542" s="402"/>
      <c r="K542" s="402"/>
      <c r="L542" s="402"/>
      <c r="M542" s="402"/>
      <c r="N542" s="402"/>
      <c r="O542" s="402"/>
      <c r="P542" s="402"/>
      <c r="Q542" s="402"/>
      <c r="R542" s="402"/>
      <c r="S542" s="402"/>
      <c r="T542" s="402"/>
      <c r="U542" s="402"/>
      <c r="V542" s="402"/>
      <c r="W542" s="402"/>
      <c r="X542" s="402"/>
    </row>
    <row r="543" spans="7:24" ht="15">
      <c r="G543" s="402"/>
      <c r="H543" s="402"/>
      <c r="I543" s="402"/>
      <c r="J543" s="402"/>
      <c r="K543" s="402"/>
      <c r="L543" s="402"/>
      <c r="M543" s="402"/>
      <c r="N543" s="402"/>
      <c r="O543" s="402"/>
      <c r="P543" s="402"/>
      <c r="Q543" s="402"/>
      <c r="R543" s="402"/>
      <c r="S543" s="402"/>
      <c r="T543" s="402"/>
      <c r="U543" s="402"/>
      <c r="V543" s="402"/>
      <c r="W543" s="402"/>
      <c r="X543" s="402"/>
    </row>
    <row r="544" spans="7:24" ht="15">
      <c r="G544" s="402"/>
      <c r="H544" s="402"/>
      <c r="I544" s="402"/>
      <c r="J544" s="402"/>
      <c r="K544" s="402"/>
      <c r="L544" s="402"/>
      <c r="M544" s="402"/>
      <c r="N544" s="402"/>
      <c r="O544" s="402"/>
      <c r="P544" s="402"/>
      <c r="Q544" s="402"/>
      <c r="R544" s="402"/>
      <c r="S544" s="402"/>
      <c r="T544" s="402"/>
      <c r="U544" s="402"/>
      <c r="V544" s="402"/>
      <c r="W544" s="402"/>
      <c r="X544" s="402"/>
    </row>
    <row r="545" spans="7:24" ht="15">
      <c r="G545" s="402"/>
      <c r="H545" s="402"/>
      <c r="I545" s="402"/>
      <c r="J545" s="402"/>
      <c r="K545" s="402"/>
      <c r="L545" s="402"/>
      <c r="M545" s="402"/>
      <c r="N545" s="402"/>
      <c r="O545" s="402"/>
      <c r="P545" s="402"/>
      <c r="Q545" s="402"/>
      <c r="R545" s="402"/>
      <c r="S545" s="402"/>
      <c r="T545" s="402"/>
      <c r="U545" s="402"/>
      <c r="V545" s="402"/>
      <c r="W545" s="402"/>
      <c r="X545" s="402"/>
    </row>
    <row r="546" spans="7:24" ht="15">
      <c r="G546" s="402"/>
      <c r="H546" s="402"/>
      <c r="I546" s="402"/>
      <c r="J546" s="402"/>
      <c r="K546" s="402"/>
      <c r="L546" s="402"/>
      <c r="M546" s="402"/>
      <c r="N546" s="402"/>
      <c r="O546" s="402"/>
      <c r="P546" s="402"/>
      <c r="Q546" s="402"/>
      <c r="R546" s="402"/>
      <c r="S546" s="402"/>
      <c r="T546" s="402"/>
      <c r="U546" s="402"/>
      <c r="V546" s="402"/>
      <c r="W546" s="402"/>
      <c r="X546" s="402"/>
    </row>
    <row r="547" spans="7:24" ht="15">
      <c r="G547" s="402"/>
      <c r="H547" s="402"/>
      <c r="I547" s="402"/>
      <c r="J547" s="402"/>
      <c r="K547" s="402"/>
      <c r="L547" s="402"/>
      <c r="M547" s="402"/>
      <c r="N547" s="402"/>
      <c r="O547" s="402"/>
      <c r="P547" s="402"/>
      <c r="Q547" s="402"/>
      <c r="R547" s="402"/>
      <c r="S547" s="402"/>
      <c r="T547" s="402"/>
      <c r="U547" s="402"/>
      <c r="V547" s="402"/>
      <c r="W547" s="402"/>
      <c r="X547" s="402"/>
    </row>
    <row r="548" spans="7:24" ht="15">
      <c r="G548" s="402"/>
      <c r="H548" s="402"/>
      <c r="I548" s="402"/>
      <c r="J548" s="402"/>
      <c r="K548" s="402"/>
      <c r="L548" s="402"/>
      <c r="M548" s="402"/>
      <c r="N548" s="402"/>
      <c r="O548" s="402"/>
      <c r="P548" s="402"/>
      <c r="Q548" s="402"/>
      <c r="R548" s="402"/>
      <c r="S548" s="402"/>
      <c r="T548" s="402"/>
      <c r="U548" s="402"/>
      <c r="V548" s="402"/>
      <c r="W548" s="402"/>
      <c r="X548" s="402"/>
    </row>
    <row r="549" spans="7:24" ht="15">
      <c r="G549" s="402"/>
      <c r="H549" s="402"/>
      <c r="I549" s="402"/>
      <c r="J549" s="402"/>
      <c r="K549" s="402"/>
      <c r="L549" s="402"/>
      <c r="M549" s="402"/>
      <c r="N549" s="402"/>
      <c r="O549" s="402"/>
      <c r="P549" s="402"/>
      <c r="Q549" s="402"/>
      <c r="R549" s="402"/>
      <c r="S549" s="402"/>
      <c r="T549" s="402"/>
      <c r="U549" s="402"/>
      <c r="V549" s="402"/>
      <c r="W549" s="402"/>
      <c r="X549" s="402"/>
    </row>
    <row r="550" spans="7:24" ht="15">
      <c r="G550" s="402"/>
      <c r="H550" s="402"/>
      <c r="I550" s="402"/>
      <c r="J550" s="402"/>
      <c r="K550" s="402"/>
      <c r="L550" s="402"/>
      <c r="M550" s="402"/>
      <c r="N550" s="402"/>
      <c r="O550" s="402"/>
      <c r="P550" s="402"/>
      <c r="Q550" s="402"/>
      <c r="R550" s="402"/>
      <c r="S550" s="402"/>
      <c r="T550" s="402"/>
      <c r="U550" s="402"/>
      <c r="V550" s="402"/>
      <c r="W550" s="402"/>
      <c r="X550" s="402"/>
    </row>
    <row r="551" spans="7:24" ht="15">
      <c r="G551" s="402"/>
      <c r="H551" s="402"/>
      <c r="I551" s="402"/>
      <c r="J551" s="402"/>
      <c r="K551" s="402"/>
      <c r="L551" s="402"/>
      <c r="M551" s="402"/>
      <c r="N551" s="402"/>
      <c r="O551" s="402"/>
      <c r="P551" s="402"/>
      <c r="Q551" s="402"/>
      <c r="R551" s="402"/>
      <c r="S551" s="402"/>
      <c r="T551" s="402"/>
      <c r="U551" s="402"/>
      <c r="V551" s="402"/>
      <c r="W551" s="402"/>
      <c r="X551" s="402"/>
    </row>
    <row r="552" spans="7:24" ht="15">
      <c r="G552" s="402"/>
      <c r="H552" s="402"/>
      <c r="I552" s="402"/>
      <c r="J552" s="402"/>
      <c r="K552" s="402"/>
      <c r="L552" s="402"/>
      <c r="M552" s="402"/>
      <c r="N552" s="402"/>
      <c r="O552" s="402"/>
      <c r="P552" s="402"/>
      <c r="Q552" s="402"/>
      <c r="R552" s="402"/>
      <c r="S552" s="402"/>
      <c r="T552" s="402"/>
      <c r="U552" s="402"/>
      <c r="V552" s="402"/>
      <c r="W552" s="402"/>
      <c r="X552" s="402"/>
    </row>
    <row r="553" spans="7:24" ht="15">
      <c r="G553" s="402"/>
      <c r="H553" s="402"/>
      <c r="I553" s="402"/>
      <c r="J553" s="402"/>
      <c r="K553" s="402"/>
      <c r="L553" s="402"/>
      <c r="M553" s="402"/>
      <c r="N553" s="402"/>
      <c r="O553" s="402"/>
      <c r="P553" s="402"/>
      <c r="Q553" s="402"/>
      <c r="R553" s="402"/>
      <c r="S553" s="402"/>
      <c r="T553" s="402"/>
      <c r="U553" s="402"/>
      <c r="V553" s="402"/>
      <c r="W553" s="402"/>
      <c r="X553" s="402"/>
    </row>
    <row r="554" spans="7:24" ht="15">
      <c r="G554" s="402"/>
      <c r="H554" s="402"/>
      <c r="I554" s="402"/>
      <c r="J554" s="402"/>
      <c r="K554" s="402"/>
      <c r="L554" s="402"/>
      <c r="M554" s="402"/>
      <c r="N554" s="402"/>
      <c r="O554" s="402"/>
      <c r="P554" s="402"/>
      <c r="Q554" s="402"/>
      <c r="R554" s="402"/>
      <c r="S554" s="402"/>
      <c r="T554" s="402"/>
      <c r="U554" s="402"/>
      <c r="V554" s="402"/>
      <c r="W554" s="402"/>
      <c r="X554" s="402"/>
    </row>
    <row r="555" spans="7:24" ht="15">
      <c r="G555" s="402"/>
      <c r="H555" s="402"/>
      <c r="I555" s="402"/>
      <c r="J555" s="402"/>
      <c r="K555" s="402"/>
      <c r="L555" s="402"/>
      <c r="M555" s="402"/>
      <c r="N555" s="402"/>
      <c r="O555" s="402"/>
      <c r="P555" s="402"/>
      <c r="Q555" s="402"/>
      <c r="R555" s="402"/>
      <c r="S555" s="402"/>
      <c r="T555" s="402"/>
      <c r="U555" s="402"/>
      <c r="V555" s="402"/>
      <c r="W555" s="402"/>
      <c r="X555" s="402"/>
    </row>
    <row r="556" spans="7:24" ht="15">
      <c r="G556" s="402"/>
      <c r="H556" s="402"/>
      <c r="I556" s="402"/>
      <c r="J556" s="402"/>
      <c r="K556" s="402"/>
      <c r="L556" s="402"/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</row>
    <row r="557" spans="7:24" ht="15">
      <c r="G557" s="402"/>
      <c r="H557" s="402"/>
      <c r="I557" s="402"/>
      <c r="J557" s="402"/>
      <c r="K557" s="402"/>
      <c r="L557" s="402"/>
      <c r="M557" s="402"/>
      <c r="N557" s="402"/>
      <c r="O557" s="402"/>
      <c r="P557" s="402"/>
      <c r="Q557" s="402"/>
      <c r="R557" s="402"/>
      <c r="S557" s="402"/>
      <c r="T557" s="402"/>
      <c r="U557" s="402"/>
      <c r="V557" s="402"/>
      <c r="W557" s="402"/>
      <c r="X557" s="402"/>
    </row>
    <row r="558" spans="7:24" ht="15">
      <c r="G558" s="402"/>
      <c r="H558" s="402"/>
      <c r="I558" s="402"/>
      <c r="J558" s="402"/>
      <c r="K558" s="402"/>
      <c r="L558" s="402"/>
      <c r="M558" s="402"/>
      <c r="N558" s="402"/>
      <c r="O558" s="402"/>
      <c r="P558" s="402"/>
      <c r="Q558" s="402"/>
      <c r="R558" s="402"/>
      <c r="S558" s="402"/>
      <c r="T558" s="402"/>
      <c r="U558" s="402"/>
      <c r="V558" s="402"/>
      <c r="W558" s="402"/>
      <c r="X558" s="402"/>
    </row>
    <row r="559" spans="7:24" ht="15">
      <c r="G559" s="402"/>
      <c r="H559" s="402"/>
      <c r="I559" s="402"/>
      <c r="J559" s="402"/>
      <c r="K559" s="402"/>
      <c r="L559" s="402"/>
      <c r="M559" s="402"/>
      <c r="N559" s="402"/>
      <c r="O559" s="402"/>
      <c r="P559" s="402"/>
      <c r="Q559" s="402"/>
      <c r="R559" s="402"/>
      <c r="S559" s="402"/>
      <c r="T559" s="402"/>
      <c r="U559" s="402"/>
      <c r="V559" s="402"/>
      <c r="W559" s="402"/>
      <c r="X559" s="402"/>
    </row>
    <row r="560" spans="7:24" ht="15">
      <c r="G560" s="402"/>
      <c r="H560" s="402"/>
      <c r="I560" s="402"/>
      <c r="J560" s="402"/>
      <c r="K560" s="402"/>
      <c r="L560" s="402"/>
      <c r="M560" s="402"/>
      <c r="N560" s="402"/>
      <c r="O560" s="402"/>
      <c r="P560" s="402"/>
      <c r="Q560" s="402"/>
      <c r="R560" s="402"/>
      <c r="S560" s="402"/>
      <c r="T560" s="402"/>
      <c r="U560" s="402"/>
      <c r="V560" s="402"/>
      <c r="W560" s="402"/>
      <c r="X560" s="402"/>
    </row>
    <row r="561" spans="7:24" ht="15">
      <c r="G561" s="402"/>
      <c r="H561" s="402"/>
      <c r="I561" s="402"/>
      <c r="J561" s="402"/>
      <c r="K561" s="402"/>
      <c r="L561" s="402"/>
      <c r="M561" s="402"/>
      <c r="N561" s="402"/>
      <c r="O561" s="402"/>
      <c r="P561" s="402"/>
      <c r="Q561" s="402"/>
      <c r="R561" s="402"/>
      <c r="S561" s="402"/>
      <c r="T561" s="402"/>
      <c r="U561" s="402"/>
      <c r="V561" s="402"/>
      <c r="W561" s="402"/>
      <c r="X561" s="402"/>
    </row>
    <row r="562" spans="7:24" ht="15">
      <c r="G562" s="402"/>
      <c r="H562" s="402"/>
      <c r="I562" s="402"/>
      <c r="J562" s="402"/>
      <c r="K562" s="402"/>
      <c r="L562" s="402"/>
      <c r="M562" s="402"/>
      <c r="N562" s="402"/>
      <c r="O562" s="402"/>
      <c r="P562" s="402"/>
      <c r="Q562" s="402"/>
      <c r="R562" s="402"/>
      <c r="S562" s="402"/>
      <c r="T562" s="402"/>
      <c r="U562" s="402"/>
      <c r="V562" s="402"/>
      <c r="W562" s="402"/>
      <c r="X562" s="402"/>
    </row>
    <row r="563" spans="7:24" ht="15">
      <c r="G563" s="402"/>
      <c r="H563" s="402"/>
      <c r="I563" s="402"/>
      <c r="J563" s="402"/>
      <c r="K563" s="402"/>
      <c r="L563" s="402"/>
      <c r="M563" s="402"/>
      <c r="N563" s="402"/>
      <c r="O563" s="402"/>
      <c r="P563" s="402"/>
      <c r="Q563" s="402"/>
      <c r="R563" s="402"/>
      <c r="S563" s="402"/>
      <c r="T563" s="402"/>
      <c r="U563" s="402"/>
      <c r="V563" s="402"/>
      <c r="W563" s="402"/>
      <c r="X563" s="402"/>
    </row>
    <row r="564" spans="7:24" ht="15">
      <c r="G564" s="402"/>
      <c r="H564" s="402"/>
      <c r="I564" s="402"/>
      <c r="J564" s="402"/>
      <c r="K564" s="402"/>
      <c r="L564" s="402"/>
      <c r="M564" s="402"/>
      <c r="N564" s="402"/>
      <c r="O564" s="402"/>
      <c r="P564" s="402"/>
      <c r="Q564" s="402"/>
      <c r="R564" s="402"/>
      <c r="S564" s="402"/>
      <c r="T564" s="402"/>
      <c r="U564" s="402"/>
      <c r="V564" s="402"/>
      <c r="W564" s="402"/>
      <c r="X564" s="402"/>
    </row>
    <row r="565" spans="7:24" ht="15">
      <c r="G565" s="402"/>
      <c r="H565" s="402"/>
      <c r="I565" s="402"/>
      <c r="J565" s="402"/>
      <c r="K565" s="402"/>
      <c r="L565" s="402"/>
      <c r="M565" s="402"/>
      <c r="N565" s="402"/>
      <c r="O565" s="402"/>
      <c r="P565" s="402"/>
      <c r="Q565" s="402"/>
      <c r="R565" s="402"/>
      <c r="S565" s="402"/>
      <c r="T565" s="402"/>
      <c r="U565" s="402"/>
      <c r="V565" s="402"/>
      <c r="W565" s="402"/>
      <c r="X565" s="402"/>
    </row>
    <row r="566" spans="7:24" ht="15">
      <c r="G566" s="402"/>
      <c r="H566" s="402"/>
      <c r="I566" s="402"/>
      <c r="J566" s="402"/>
      <c r="K566" s="402"/>
      <c r="L566" s="402"/>
      <c r="M566" s="402"/>
      <c r="N566" s="402"/>
      <c r="O566" s="402"/>
      <c r="P566" s="402"/>
      <c r="Q566" s="402"/>
      <c r="R566" s="402"/>
      <c r="S566" s="402"/>
      <c r="T566" s="402"/>
      <c r="U566" s="402"/>
      <c r="V566" s="402"/>
      <c r="W566" s="402"/>
      <c r="X566" s="402"/>
    </row>
    <row r="567" spans="7:24" ht="15">
      <c r="G567" s="402"/>
      <c r="H567" s="402"/>
      <c r="I567" s="402"/>
      <c r="J567" s="402"/>
      <c r="K567" s="402"/>
      <c r="L567" s="402"/>
      <c r="M567" s="402"/>
      <c r="N567" s="402"/>
      <c r="O567" s="402"/>
      <c r="P567" s="402"/>
      <c r="Q567" s="402"/>
      <c r="R567" s="402"/>
      <c r="S567" s="402"/>
      <c r="T567" s="402"/>
      <c r="U567" s="402"/>
      <c r="V567" s="402"/>
      <c r="W567" s="402"/>
      <c r="X567" s="402"/>
    </row>
    <row r="568" spans="7:24" ht="15">
      <c r="G568" s="402"/>
      <c r="H568" s="402"/>
      <c r="I568" s="402"/>
      <c r="J568" s="402"/>
      <c r="K568" s="402"/>
      <c r="L568" s="402"/>
      <c r="M568" s="402"/>
      <c r="N568" s="402"/>
      <c r="O568" s="402"/>
      <c r="P568" s="402"/>
      <c r="Q568" s="402"/>
      <c r="R568" s="402"/>
      <c r="S568" s="402"/>
      <c r="T568" s="402"/>
      <c r="U568" s="402"/>
      <c r="V568" s="402"/>
      <c r="W568" s="402"/>
      <c r="X568" s="402"/>
    </row>
    <row r="569" spans="7:24" ht="15">
      <c r="G569" s="402"/>
      <c r="H569" s="402"/>
      <c r="I569" s="402"/>
      <c r="J569" s="402"/>
      <c r="K569" s="402"/>
      <c r="L569" s="402"/>
      <c r="M569" s="402"/>
      <c r="N569" s="402"/>
      <c r="O569" s="402"/>
      <c r="P569" s="402"/>
      <c r="Q569" s="402"/>
      <c r="R569" s="402"/>
      <c r="S569" s="402"/>
      <c r="T569" s="402"/>
      <c r="U569" s="402"/>
      <c r="V569" s="402"/>
      <c r="W569" s="402"/>
      <c r="X569" s="402"/>
    </row>
    <row r="570" spans="7:24" ht="15">
      <c r="G570" s="402"/>
      <c r="H570" s="402"/>
      <c r="I570" s="402"/>
      <c r="J570" s="402"/>
      <c r="K570" s="402"/>
      <c r="L570" s="402"/>
      <c r="M570" s="402"/>
      <c r="N570" s="402"/>
      <c r="O570" s="402"/>
      <c r="P570" s="402"/>
      <c r="Q570" s="402"/>
      <c r="R570" s="402"/>
      <c r="S570" s="402"/>
      <c r="T570" s="402"/>
      <c r="U570" s="402"/>
      <c r="V570" s="402"/>
      <c r="W570" s="402"/>
      <c r="X570" s="402"/>
    </row>
    <row r="571" spans="7:24" ht="15">
      <c r="G571" s="402"/>
      <c r="H571" s="402"/>
      <c r="I571" s="402"/>
      <c r="J571" s="402"/>
      <c r="K571" s="402"/>
      <c r="L571" s="402"/>
      <c r="M571" s="402"/>
      <c r="N571" s="402"/>
      <c r="O571" s="402"/>
      <c r="P571" s="402"/>
      <c r="Q571" s="402"/>
      <c r="R571" s="402"/>
      <c r="S571" s="402"/>
      <c r="T571" s="402"/>
      <c r="U571" s="402"/>
      <c r="V571" s="402"/>
      <c r="W571" s="402"/>
      <c r="X571" s="402"/>
    </row>
    <row r="572" spans="7:24" ht="15">
      <c r="G572" s="402"/>
      <c r="H572" s="402"/>
      <c r="I572" s="402"/>
      <c r="J572" s="402"/>
      <c r="K572" s="402"/>
      <c r="L572" s="402"/>
      <c r="M572" s="402"/>
      <c r="N572" s="402"/>
      <c r="O572" s="402"/>
      <c r="P572" s="402"/>
      <c r="Q572" s="402"/>
      <c r="R572" s="402"/>
      <c r="S572" s="402"/>
      <c r="T572" s="402"/>
      <c r="U572" s="402"/>
      <c r="V572" s="402"/>
      <c r="W572" s="402"/>
      <c r="X572" s="402"/>
    </row>
    <row r="573" spans="7:24" ht="15">
      <c r="G573" s="402"/>
      <c r="H573" s="402"/>
      <c r="I573" s="402"/>
      <c r="J573" s="402"/>
      <c r="K573" s="402"/>
      <c r="L573" s="402"/>
      <c r="M573" s="402"/>
      <c r="N573" s="402"/>
      <c r="O573" s="402"/>
      <c r="P573" s="402"/>
      <c r="Q573" s="402"/>
      <c r="R573" s="402"/>
      <c r="S573" s="402"/>
      <c r="T573" s="402"/>
      <c r="U573" s="402"/>
      <c r="V573" s="402"/>
      <c r="W573" s="402"/>
      <c r="X573" s="402"/>
    </row>
    <row r="574" spans="7:24" ht="15">
      <c r="G574" s="402"/>
      <c r="H574" s="402"/>
      <c r="I574" s="402"/>
      <c r="J574" s="402"/>
      <c r="K574" s="402"/>
      <c r="L574" s="402"/>
      <c r="M574" s="402"/>
      <c r="N574" s="402"/>
      <c r="O574" s="402"/>
      <c r="P574" s="402"/>
      <c r="Q574" s="402"/>
      <c r="R574" s="402"/>
      <c r="S574" s="402"/>
      <c r="T574" s="402"/>
      <c r="U574" s="402"/>
      <c r="V574" s="402"/>
      <c r="W574" s="402"/>
      <c r="X574" s="402"/>
    </row>
    <row r="575" spans="7:24" ht="15">
      <c r="G575" s="402"/>
      <c r="H575" s="402"/>
      <c r="I575" s="402"/>
      <c r="J575" s="402"/>
      <c r="K575" s="402"/>
      <c r="L575" s="402"/>
      <c r="M575" s="402"/>
      <c r="N575" s="402"/>
      <c r="O575" s="402"/>
      <c r="P575" s="402"/>
      <c r="Q575" s="402"/>
      <c r="R575" s="402"/>
      <c r="S575" s="402"/>
      <c r="T575" s="402"/>
      <c r="U575" s="402"/>
      <c r="V575" s="402"/>
      <c r="W575" s="402"/>
      <c r="X575" s="402"/>
    </row>
    <row r="576" spans="7:24" ht="15">
      <c r="G576" s="402"/>
      <c r="H576" s="402"/>
      <c r="I576" s="402"/>
      <c r="J576" s="402"/>
      <c r="K576" s="402"/>
      <c r="L576" s="402"/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</row>
    <row r="577" spans="7:24" ht="15">
      <c r="G577" s="402"/>
      <c r="H577" s="402"/>
      <c r="I577" s="402"/>
      <c r="J577" s="402"/>
      <c r="K577" s="402"/>
      <c r="L577" s="402"/>
      <c r="M577" s="402"/>
      <c r="N577" s="402"/>
      <c r="O577" s="402"/>
      <c r="P577" s="402"/>
      <c r="Q577" s="402"/>
      <c r="R577" s="402"/>
      <c r="S577" s="402"/>
      <c r="T577" s="402"/>
      <c r="U577" s="402"/>
      <c r="V577" s="402"/>
      <c r="W577" s="402"/>
      <c r="X577" s="402"/>
    </row>
    <row r="578" spans="7:24" ht="15">
      <c r="G578" s="402"/>
      <c r="H578" s="402"/>
      <c r="I578" s="402"/>
      <c r="J578" s="402"/>
      <c r="K578" s="402"/>
      <c r="L578" s="402"/>
      <c r="M578" s="402"/>
      <c r="N578" s="402"/>
      <c r="O578" s="402"/>
      <c r="P578" s="402"/>
      <c r="Q578" s="402"/>
      <c r="R578" s="402"/>
      <c r="S578" s="402"/>
      <c r="T578" s="402"/>
      <c r="U578" s="402"/>
      <c r="V578" s="402"/>
      <c r="W578" s="402"/>
      <c r="X578" s="402"/>
    </row>
    <row r="579" spans="7:24" ht="15">
      <c r="G579" s="402"/>
      <c r="H579" s="402"/>
      <c r="I579" s="402"/>
      <c r="J579" s="402"/>
      <c r="K579" s="402"/>
      <c r="L579" s="402"/>
      <c r="M579" s="402"/>
      <c r="N579" s="402"/>
      <c r="O579" s="402"/>
      <c r="P579" s="402"/>
      <c r="Q579" s="402"/>
      <c r="R579" s="402"/>
      <c r="S579" s="402"/>
      <c r="T579" s="402"/>
      <c r="U579" s="402"/>
      <c r="V579" s="402"/>
      <c r="W579" s="402"/>
      <c r="X579" s="402"/>
    </row>
    <row r="580" spans="7:24" ht="15">
      <c r="G580" s="402"/>
      <c r="H580" s="402"/>
      <c r="I580" s="402"/>
      <c r="J580" s="402"/>
      <c r="K580" s="402"/>
      <c r="L580" s="402"/>
      <c r="M580" s="402"/>
      <c r="N580" s="402"/>
      <c r="O580" s="402"/>
      <c r="P580" s="402"/>
      <c r="Q580" s="402"/>
      <c r="R580" s="402"/>
      <c r="S580" s="402"/>
      <c r="T580" s="402"/>
      <c r="U580" s="402"/>
      <c r="V580" s="402"/>
      <c r="W580" s="402"/>
      <c r="X580" s="402"/>
    </row>
    <row r="581" spans="7:24" ht="15">
      <c r="G581" s="402"/>
      <c r="H581" s="402"/>
      <c r="I581" s="402"/>
      <c r="J581" s="402"/>
      <c r="K581" s="402"/>
      <c r="L581" s="402"/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</row>
    <row r="582" spans="7:24" ht="15">
      <c r="G582" s="402"/>
      <c r="H582" s="402"/>
      <c r="I582" s="402"/>
      <c r="J582" s="402"/>
      <c r="K582" s="402"/>
      <c r="L582" s="402"/>
      <c r="M582" s="402"/>
      <c r="N582" s="402"/>
      <c r="O582" s="402"/>
      <c r="P582" s="402"/>
      <c r="Q582" s="402"/>
      <c r="R582" s="402"/>
      <c r="S582" s="402"/>
      <c r="T582" s="402"/>
      <c r="U582" s="402"/>
      <c r="V582" s="402"/>
      <c r="W582" s="402"/>
      <c r="X582" s="402"/>
    </row>
    <row r="583" spans="7:24" ht="15">
      <c r="G583" s="402"/>
      <c r="H583" s="402"/>
      <c r="I583" s="402"/>
      <c r="J583" s="402"/>
      <c r="K583" s="402"/>
      <c r="L583" s="402"/>
      <c r="M583" s="402"/>
      <c r="N583" s="402"/>
      <c r="O583" s="402"/>
      <c r="P583" s="402"/>
      <c r="Q583" s="402"/>
      <c r="R583" s="402"/>
      <c r="S583" s="402"/>
      <c r="T583" s="402"/>
      <c r="U583" s="402"/>
      <c r="V583" s="402"/>
      <c r="W583" s="402"/>
      <c r="X583" s="402"/>
    </row>
    <row r="584" spans="7:24" ht="15">
      <c r="G584" s="402"/>
      <c r="H584" s="402"/>
      <c r="I584" s="402"/>
      <c r="J584" s="402"/>
      <c r="K584" s="402"/>
      <c r="L584" s="402"/>
      <c r="M584" s="402"/>
      <c r="N584" s="402"/>
      <c r="O584" s="402"/>
      <c r="P584" s="402"/>
      <c r="Q584" s="402"/>
      <c r="R584" s="402"/>
      <c r="S584" s="402"/>
      <c r="T584" s="402"/>
      <c r="U584" s="402"/>
      <c r="V584" s="402"/>
      <c r="W584" s="402"/>
      <c r="X584" s="402"/>
    </row>
    <row r="585" spans="7:24" ht="15">
      <c r="G585" s="402"/>
      <c r="H585" s="402"/>
      <c r="I585" s="402"/>
      <c r="J585" s="402"/>
      <c r="K585" s="402"/>
      <c r="L585" s="402"/>
      <c r="M585" s="402"/>
      <c r="N585" s="402"/>
      <c r="O585" s="402"/>
      <c r="P585" s="402"/>
      <c r="Q585" s="402"/>
      <c r="R585" s="402"/>
      <c r="S585" s="402"/>
      <c r="T585" s="402"/>
      <c r="U585" s="402"/>
      <c r="V585" s="402"/>
      <c r="W585" s="402"/>
      <c r="X585" s="402"/>
    </row>
    <row r="586" spans="7:24" ht="15">
      <c r="G586" s="402"/>
      <c r="H586" s="402"/>
      <c r="I586" s="402"/>
      <c r="J586" s="402"/>
      <c r="K586" s="402"/>
      <c r="L586" s="402"/>
      <c r="M586" s="402"/>
      <c r="N586" s="402"/>
      <c r="O586" s="402"/>
      <c r="P586" s="402"/>
      <c r="Q586" s="402"/>
      <c r="R586" s="402"/>
      <c r="S586" s="402"/>
      <c r="T586" s="402"/>
      <c r="U586" s="402"/>
      <c r="V586" s="402"/>
      <c r="W586" s="402"/>
      <c r="X586" s="402"/>
    </row>
    <row r="587" spans="7:24" ht="15">
      <c r="G587" s="402"/>
      <c r="H587" s="402"/>
      <c r="I587" s="402"/>
      <c r="J587" s="402"/>
      <c r="K587" s="402"/>
      <c r="L587" s="402"/>
      <c r="M587" s="402"/>
      <c r="N587" s="402"/>
      <c r="O587" s="402"/>
      <c r="P587" s="402"/>
      <c r="Q587" s="402"/>
      <c r="R587" s="402"/>
      <c r="S587" s="402"/>
      <c r="T587" s="402"/>
      <c r="U587" s="402"/>
      <c r="V587" s="402"/>
      <c r="W587" s="402"/>
      <c r="X587" s="402"/>
    </row>
    <row r="588" spans="7:24" ht="15">
      <c r="G588" s="402"/>
      <c r="H588" s="402"/>
      <c r="I588" s="402"/>
      <c r="J588" s="402"/>
      <c r="K588" s="402"/>
      <c r="L588" s="402"/>
      <c r="M588" s="402"/>
      <c r="N588" s="402"/>
      <c r="O588" s="402"/>
      <c r="P588" s="402"/>
      <c r="Q588" s="402"/>
      <c r="R588" s="402"/>
      <c r="S588" s="402"/>
      <c r="T588" s="402"/>
      <c r="U588" s="402"/>
      <c r="V588" s="402"/>
      <c r="W588" s="402"/>
      <c r="X588" s="402"/>
    </row>
    <row r="589" spans="7:24" ht="15">
      <c r="G589" s="402"/>
      <c r="H589" s="402"/>
      <c r="I589" s="402"/>
      <c r="J589" s="402"/>
      <c r="K589" s="402"/>
      <c r="L589" s="402"/>
      <c r="M589" s="402"/>
      <c r="N589" s="402"/>
      <c r="O589" s="402"/>
      <c r="P589" s="402"/>
      <c r="Q589" s="402"/>
      <c r="R589" s="402"/>
      <c r="S589" s="402"/>
      <c r="T589" s="402"/>
      <c r="U589" s="402"/>
      <c r="V589" s="402"/>
      <c r="W589" s="402"/>
      <c r="X589" s="402"/>
    </row>
    <row r="590" spans="7:24" ht="15">
      <c r="G590" s="402"/>
      <c r="H590" s="402"/>
      <c r="I590" s="402"/>
      <c r="J590" s="402"/>
      <c r="K590" s="402"/>
      <c r="L590" s="402"/>
      <c r="M590" s="402"/>
      <c r="N590" s="402"/>
      <c r="O590" s="402"/>
      <c r="P590" s="402"/>
      <c r="Q590" s="402"/>
      <c r="R590" s="402"/>
      <c r="S590" s="402"/>
      <c r="T590" s="402"/>
      <c r="U590" s="402"/>
      <c r="V590" s="402"/>
      <c r="W590" s="402"/>
      <c r="X590" s="402"/>
    </row>
    <row r="591" spans="7:24" ht="15">
      <c r="G591" s="402"/>
      <c r="H591" s="402"/>
      <c r="I591" s="402"/>
      <c r="J591" s="402"/>
      <c r="K591" s="402"/>
      <c r="L591" s="402"/>
      <c r="M591" s="402"/>
      <c r="N591" s="402"/>
      <c r="O591" s="402"/>
      <c r="P591" s="402"/>
      <c r="Q591" s="402"/>
      <c r="R591" s="402"/>
      <c r="S591" s="402"/>
      <c r="T591" s="402"/>
      <c r="U591" s="402"/>
      <c r="V591" s="402"/>
      <c r="W591" s="402"/>
      <c r="X591" s="402"/>
    </row>
    <row r="592" spans="7:24" ht="15">
      <c r="G592" s="402"/>
      <c r="H592" s="402"/>
      <c r="I592" s="402"/>
      <c r="J592" s="402"/>
      <c r="K592" s="402"/>
      <c r="L592" s="402"/>
      <c r="M592" s="402"/>
      <c r="N592" s="402"/>
      <c r="O592" s="402"/>
      <c r="P592" s="402"/>
      <c r="Q592" s="402"/>
      <c r="R592" s="402"/>
      <c r="S592" s="402"/>
      <c r="T592" s="402"/>
      <c r="U592" s="402"/>
      <c r="V592" s="402"/>
      <c r="W592" s="402"/>
      <c r="X592" s="402"/>
    </row>
    <row r="593" spans="7:24" ht="15">
      <c r="G593" s="402"/>
      <c r="H593" s="402"/>
      <c r="I593" s="402"/>
      <c r="J593" s="402"/>
      <c r="K593" s="402"/>
      <c r="L593" s="402"/>
      <c r="M593" s="402"/>
      <c r="N593" s="402"/>
      <c r="O593" s="402"/>
      <c r="P593" s="402"/>
      <c r="Q593" s="402"/>
      <c r="R593" s="402"/>
      <c r="S593" s="402"/>
      <c r="T593" s="402"/>
      <c r="U593" s="402"/>
      <c r="V593" s="402"/>
      <c r="W593" s="402"/>
      <c r="X593" s="402"/>
    </row>
    <row r="594" spans="7:24" ht="15">
      <c r="G594" s="402"/>
      <c r="H594" s="402"/>
      <c r="I594" s="402"/>
      <c r="J594" s="402"/>
      <c r="K594" s="402"/>
      <c r="L594" s="402"/>
      <c r="M594" s="402"/>
      <c r="N594" s="402"/>
      <c r="O594" s="402"/>
      <c r="P594" s="402"/>
      <c r="Q594" s="402"/>
      <c r="R594" s="402"/>
      <c r="S594" s="402"/>
      <c r="T594" s="402"/>
      <c r="U594" s="402"/>
      <c r="V594" s="402"/>
      <c r="W594" s="402"/>
      <c r="X594" s="402"/>
    </row>
    <row r="595" spans="7:24" ht="15">
      <c r="G595" s="402"/>
      <c r="H595" s="402"/>
      <c r="I595" s="402"/>
      <c r="J595" s="402"/>
      <c r="K595" s="402"/>
      <c r="L595" s="402"/>
      <c r="M595" s="402"/>
      <c r="N595" s="402"/>
      <c r="O595" s="402"/>
      <c r="P595" s="402"/>
      <c r="Q595" s="402"/>
      <c r="R595" s="402"/>
      <c r="S595" s="402"/>
      <c r="T595" s="402"/>
      <c r="U595" s="402"/>
      <c r="V595" s="402"/>
      <c r="W595" s="402"/>
      <c r="X595" s="402"/>
    </row>
    <row r="596" spans="7:24" ht="15">
      <c r="G596" s="402"/>
      <c r="H596" s="402"/>
      <c r="I596" s="402"/>
      <c r="J596" s="402"/>
      <c r="K596" s="402"/>
      <c r="L596" s="402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</row>
    <row r="597" spans="7:24" ht="15">
      <c r="G597" s="402"/>
      <c r="H597" s="402"/>
      <c r="I597" s="402"/>
      <c r="J597" s="402"/>
      <c r="K597" s="402"/>
      <c r="L597" s="402"/>
      <c r="M597" s="402"/>
      <c r="N597" s="402"/>
      <c r="O597" s="402"/>
      <c r="P597" s="402"/>
      <c r="Q597" s="402"/>
      <c r="R597" s="402"/>
      <c r="S597" s="402"/>
      <c r="T597" s="402"/>
      <c r="U597" s="402"/>
      <c r="V597" s="402"/>
      <c r="W597" s="402"/>
      <c r="X597" s="402"/>
    </row>
    <row r="598" spans="7:24" ht="15">
      <c r="G598" s="402"/>
      <c r="H598" s="402"/>
      <c r="I598" s="402"/>
      <c r="J598" s="402"/>
      <c r="K598" s="402"/>
      <c r="L598" s="402"/>
      <c r="M598" s="402"/>
      <c r="N598" s="402"/>
      <c r="O598" s="402"/>
      <c r="P598" s="402"/>
      <c r="Q598" s="402"/>
      <c r="R598" s="402"/>
      <c r="S598" s="402"/>
      <c r="T598" s="402"/>
      <c r="U598" s="402"/>
      <c r="V598" s="402"/>
      <c r="W598" s="402"/>
      <c r="X598" s="402"/>
    </row>
    <row r="599" spans="7:24" ht="15">
      <c r="G599" s="402"/>
      <c r="H599" s="402"/>
      <c r="I599" s="402"/>
      <c r="J599" s="402"/>
      <c r="K599" s="402"/>
      <c r="L599" s="402"/>
      <c r="M599" s="402"/>
      <c r="N599" s="402"/>
      <c r="O599" s="402"/>
      <c r="P599" s="402"/>
      <c r="Q599" s="402"/>
      <c r="R599" s="402"/>
      <c r="S599" s="402"/>
      <c r="T599" s="402"/>
      <c r="U599" s="402"/>
      <c r="V599" s="402"/>
      <c r="W599" s="402"/>
      <c r="X599" s="402"/>
    </row>
    <row r="600" spans="7:24" ht="15">
      <c r="G600" s="402"/>
      <c r="H600" s="402"/>
      <c r="I600" s="402"/>
      <c r="J600" s="402"/>
      <c r="K600" s="402"/>
      <c r="L600" s="402"/>
      <c r="M600" s="402"/>
      <c r="N600" s="402"/>
      <c r="O600" s="402"/>
      <c r="P600" s="402"/>
      <c r="Q600" s="402"/>
      <c r="R600" s="402"/>
      <c r="S600" s="402"/>
      <c r="T600" s="402"/>
      <c r="U600" s="402"/>
      <c r="V600" s="402"/>
      <c r="W600" s="402"/>
      <c r="X600" s="402"/>
    </row>
    <row r="601" spans="7:24" ht="15">
      <c r="G601" s="402"/>
      <c r="H601" s="402"/>
      <c r="I601" s="402"/>
      <c r="J601" s="402"/>
      <c r="K601" s="402"/>
      <c r="L601" s="402"/>
      <c r="M601" s="402"/>
      <c r="N601" s="402"/>
      <c r="O601" s="402"/>
      <c r="P601" s="402"/>
      <c r="Q601" s="402"/>
      <c r="R601" s="402"/>
      <c r="S601" s="402"/>
      <c r="T601" s="402"/>
      <c r="U601" s="402"/>
      <c r="V601" s="402"/>
      <c r="W601" s="402"/>
      <c r="X601" s="402"/>
    </row>
    <row r="602" spans="7:24" ht="15">
      <c r="G602" s="402"/>
      <c r="H602" s="402"/>
      <c r="I602" s="402"/>
      <c r="J602" s="402"/>
      <c r="K602" s="402"/>
      <c r="L602" s="402"/>
      <c r="M602" s="402"/>
      <c r="N602" s="402"/>
      <c r="O602" s="402"/>
      <c r="P602" s="402"/>
      <c r="Q602" s="402"/>
      <c r="R602" s="402"/>
      <c r="S602" s="402"/>
      <c r="T602" s="402"/>
      <c r="U602" s="402"/>
      <c r="V602" s="402"/>
      <c r="W602" s="402"/>
      <c r="X602" s="402"/>
    </row>
    <row r="603" spans="7:24" ht="15">
      <c r="G603" s="402"/>
      <c r="H603" s="402"/>
      <c r="I603" s="402"/>
      <c r="J603" s="402"/>
      <c r="K603" s="402"/>
      <c r="L603" s="402"/>
      <c r="M603" s="402"/>
      <c r="N603" s="402"/>
      <c r="O603" s="402"/>
      <c r="P603" s="402"/>
      <c r="Q603" s="402"/>
      <c r="R603" s="402"/>
      <c r="S603" s="402"/>
      <c r="T603" s="402"/>
      <c r="U603" s="402"/>
      <c r="V603" s="402"/>
      <c r="W603" s="402"/>
      <c r="X603" s="402"/>
    </row>
    <row r="604" spans="7:24" ht="15">
      <c r="G604" s="402"/>
      <c r="H604" s="402"/>
      <c r="I604" s="402"/>
      <c r="J604" s="402"/>
      <c r="K604" s="402"/>
      <c r="L604" s="402"/>
      <c r="M604" s="402"/>
      <c r="N604" s="402"/>
      <c r="O604" s="402"/>
      <c r="P604" s="402"/>
      <c r="Q604" s="402"/>
      <c r="R604" s="402"/>
      <c r="S604" s="402"/>
      <c r="T604" s="402"/>
      <c r="U604" s="402"/>
      <c r="V604" s="402"/>
      <c r="W604" s="402"/>
      <c r="X604" s="402"/>
    </row>
    <row r="605" spans="7:24" ht="15">
      <c r="G605" s="402"/>
      <c r="H605" s="402"/>
      <c r="I605" s="402"/>
      <c r="J605" s="402"/>
      <c r="K605" s="402"/>
      <c r="L605" s="402"/>
      <c r="M605" s="402"/>
      <c r="N605" s="402"/>
      <c r="O605" s="402"/>
      <c r="P605" s="402"/>
      <c r="Q605" s="402"/>
      <c r="R605" s="402"/>
      <c r="S605" s="402"/>
      <c r="T605" s="402"/>
      <c r="U605" s="402"/>
      <c r="V605" s="402"/>
      <c r="W605" s="402"/>
      <c r="X605" s="402"/>
    </row>
    <row r="606" spans="7:24" ht="15">
      <c r="G606" s="402"/>
      <c r="H606" s="402"/>
      <c r="I606" s="402"/>
      <c r="J606" s="402"/>
      <c r="K606" s="402"/>
      <c r="L606" s="402"/>
      <c r="M606" s="402"/>
      <c r="N606" s="402"/>
      <c r="O606" s="402"/>
      <c r="P606" s="402"/>
      <c r="Q606" s="402"/>
      <c r="R606" s="402"/>
      <c r="S606" s="402"/>
      <c r="T606" s="402"/>
      <c r="U606" s="402"/>
      <c r="V606" s="402"/>
      <c r="W606" s="402"/>
      <c r="X606" s="402"/>
    </row>
    <row r="607" spans="7:24" ht="15">
      <c r="G607" s="402"/>
      <c r="H607" s="402"/>
      <c r="I607" s="402"/>
      <c r="J607" s="402"/>
      <c r="K607" s="402"/>
      <c r="L607" s="402"/>
      <c r="M607" s="402"/>
      <c r="N607" s="402"/>
      <c r="O607" s="402"/>
      <c r="P607" s="402"/>
      <c r="Q607" s="402"/>
      <c r="R607" s="402"/>
      <c r="S607" s="402"/>
      <c r="T607" s="402"/>
      <c r="U607" s="402"/>
      <c r="V607" s="402"/>
      <c r="W607" s="402"/>
      <c r="X607" s="402"/>
    </row>
    <row r="608" spans="7:24" ht="15">
      <c r="G608" s="402"/>
      <c r="H608" s="402"/>
      <c r="I608" s="402"/>
      <c r="J608" s="402"/>
      <c r="K608" s="402"/>
      <c r="L608" s="402"/>
      <c r="M608" s="402"/>
      <c r="N608" s="402"/>
      <c r="O608" s="402"/>
      <c r="P608" s="402"/>
      <c r="Q608" s="402"/>
      <c r="R608" s="402"/>
      <c r="S608" s="402"/>
      <c r="T608" s="402"/>
      <c r="U608" s="402"/>
      <c r="V608" s="402"/>
      <c r="W608" s="402"/>
      <c r="X608" s="402"/>
    </row>
    <row r="609" spans="7:24" ht="15">
      <c r="G609" s="402"/>
      <c r="H609" s="402"/>
      <c r="I609" s="402"/>
      <c r="J609" s="402"/>
      <c r="K609" s="402"/>
      <c r="L609" s="402"/>
      <c r="M609" s="402"/>
      <c r="N609" s="402"/>
      <c r="O609" s="402"/>
      <c r="P609" s="402"/>
      <c r="Q609" s="402"/>
      <c r="R609" s="402"/>
      <c r="S609" s="402"/>
      <c r="T609" s="402"/>
      <c r="U609" s="402"/>
      <c r="V609" s="402"/>
      <c r="W609" s="402"/>
      <c r="X609" s="402"/>
    </row>
    <row r="610" spans="7:24" ht="15">
      <c r="G610" s="402"/>
      <c r="H610" s="402"/>
      <c r="I610" s="402"/>
      <c r="J610" s="402"/>
      <c r="K610" s="402"/>
      <c r="L610" s="402"/>
      <c r="M610" s="402"/>
      <c r="N610" s="402"/>
      <c r="O610" s="402"/>
      <c r="P610" s="402"/>
      <c r="Q610" s="402"/>
      <c r="R610" s="402"/>
      <c r="S610" s="402"/>
      <c r="T610" s="402"/>
      <c r="U610" s="402"/>
      <c r="V610" s="402"/>
      <c r="W610" s="402"/>
      <c r="X610" s="402"/>
    </row>
    <row r="611" spans="7:24" ht="15">
      <c r="G611" s="402"/>
      <c r="H611" s="402"/>
      <c r="I611" s="402"/>
      <c r="J611" s="402"/>
      <c r="K611" s="402"/>
      <c r="L611" s="402"/>
      <c r="M611" s="402"/>
      <c r="N611" s="402"/>
      <c r="O611" s="402"/>
      <c r="P611" s="402"/>
      <c r="Q611" s="402"/>
      <c r="R611" s="402"/>
      <c r="S611" s="402"/>
      <c r="T611" s="402"/>
      <c r="U611" s="402"/>
      <c r="V611" s="402"/>
      <c r="W611" s="402"/>
      <c r="X611" s="402"/>
    </row>
    <row r="612" spans="7:24" ht="15">
      <c r="G612" s="402"/>
      <c r="H612" s="402"/>
      <c r="I612" s="402"/>
      <c r="J612" s="402"/>
      <c r="K612" s="402"/>
      <c r="L612" s="402"/>
      <c r="M612" s="402"/>
      <c r="N612" s="402"/>
      <c r="O612" s="402"/>
      <c r="P612" s="402"/>
      <c r="Q612" s="402"/>
      <c r="R612" s="402"/>
      <c r="S612" s="402"/>
      <c r="T612" s="402"/>
      <c r="U612" s="402"/>
      <c r="V612" s="402"/>
      <c r="W612" s="402"/>
      <c r="X612" s="402"/>
    </row>
    <row r="613" spans="7:24" ht="15">
      <c r="G613" s="402"/>
      <c r="H613" s="402"/>
      <c r="I613" s="402"/>
      <c r="J613" s="402"/>
      <c r="K613" s="402"/>
      <c r="L613" s="402"/>
      <c r="M613" s="402"/>
      <c r="N613" s="402"/>
      <c r="O613" s="402"/>
      <c r="P613" s="402"/>
      <c r="Q613" s="402"/>
      <c r="R613" s="402"/>
      <c r="S613" s="402"/>
      <c r="T613" s="402"/>
      <c r="U613" s="402"/>
      <c r="V613" s="402"/>
      <c r="W613" s="402"/>
      <c r="X613" s="402"/>
    </row>
    <row r="614" spans="7:24" ht="15">
      <c r="G614" s="402"/>
      <c r="H614" s="402"/>
      <c r="I614" s="402"/>
      <c r="J614" s="402"/>
      <c r="K614" s="402"/>
      <c r="L614" s="402"/>
      <c r="M614" s="402"/>
      <c r="N614" s="402"/>
      <c r="O614" s="402"/>
      <c r="P614" s="402"/>
      <c r="Q614" s="402"/>
      <c r="R614" s="402"/>
      <c r="S614" s="402"/>
      <c r="T614" s="402"/>
      <c r="U614" s="402"/>
      <c r="V614" s="402"/>
      <c r="W614" s="402"/>
      <c r="X614" s="402"/>
    </row>
    <row r="615" spans="7:24" ht="15">
      <c r="G615" s="402"/>
      <c r="H615" s="402"/>
      <c r="I615" s="402"/>
      <c r="J615" s="402"/>
      <c r="K615" s="402"/>
      <c r="L615" s="402"/>
      <c r="M615" s="402"/>
      <c r="N615" s="402"/>
      <c r="O615" s="402"/>
      <c r="P615" s="402"/>
      <c r="Q615" s="402"/>
      <c r="R615" s="402"/>
      <c r="S615" s="402"/>
      <c r="T615" s="402"/>
      <c r="U615" s="402"/>
      <c r="V615" s="402"/>
      <c r="W615" s="402"/>
      <c r="X615" s="402"/>
    </row>
    <row r="616" spans="7:24" ht="15">
      <c r="G616" s="402"/>
      <c r="H616" s="402"/>
      <c r="I616" s="402"/>
      <c r="J616" s="402"/>
      <c r="K616" s="402"/>
      <c r="L616" s="402"/>
      <c r="M616" s="402"/>
      <c r="N616" s="402"/>
      <c r="O616" s="402"/>
      <c r="P616" s="402"/>
      <c r="Q616" s="402"/>
      <c r="R616" s="402"/>
      <c r="S616" s="402"/>
      <c r="T616" s="402"/>
      <c r="U616" s="402"/>
      <c r="V616" s="402"/>
      <c r="W616" s="402"/>
      <c r="X616" s="402"/>
    </row>
    <row r="617" spans="7:24" ht="15">
      <c r="G617" s="402"/>
      <c r="H617" s="402"/>
      <c r="I617" s="402"/>
      <c r="J617" s="402"/>
      <c r="K617" s="402"/>
      <c r="L617" s="402"/>
      <c r="M617" s="402"/>
      <c r="N617" s="402"/>
      <c r="O617" s="402"/>
      <c r="P617" s="402"/>
      <c r="Q617" s="402"/>
      <c r="R617" s="402"/>
      <c r="S617" s="402"/>
      <c r="T617" s="402"/>
      <c r="U617" s="402"/>
      <c r="V617" s="402"/>
      <c r="W617" s="402"/>
      <c r="X617" s="402"/>
    </row>
    <row r="618" spans="7:24" ht="15">
      <c r="G618" s="402"/>
      <c r="H618" s="402"/>
      <c r="I618" s="402"/>
      <c r="J618" s="402"/>
      <c r="K618" s="402"/>
      <c r="L618" s="402"/>
      <c r="M618" s="402"/>
      <c r="N618" s="402"/>
      <c r="O618" s="402"/>
      <c r="P618" s="402"/>
      <c r="Q618" s="402"/>
      <c r="R618" s="402"/>
      <c r="S618" s="402"/>
      <c r="T618" s="402"/>
      <c r="U618" s="402"/>
      <c r="V618" s="402"/>
      <c r="W618" s="402"/>
      <c r="X618" s="402"/>
    </row>
    <row r="619" spans="7:24" ht="15">
      <c r="G619" s="402"/>
      <c r="H619" s="402"/>
      <c r="I619" s="402"/>
      <c r="J619" s="402"/>
      <c r="K619" s="402"/>
      <c r="L619" s="402"/>
      <c r="M619" s="402"/>
      <c r="N619" s="402"/>
      <c r="O619" s="402"/>
      <c r="P619" s="402"/>
      <c r="Q619" s="402"/>
      <c r="R619" s="402"/>
      <c r="S619" s="402"/>
      <c r="T619" s="402"/>
      <c r="U619" s="402"/>
      <c r="V619" s="402"/>
      <c r="W619" s="402"/>
      <c r="X619" s="402"/>
    </row>
    <row r="620" spans="7:24" ht="15">
      <c r="G620" s="402"/>
      <c r="H620" s="402"/>
      <c r="I620" s="402"/>
      <c r="J620" s="402"/>
      <c r="K620" s="402"/>
      <c r="L620" s="402"/>
      <c r="M620" s="402"/>
      <c r="N620" s="402"/>
      <c r="O620" s="402"/>
      <c r="P620" s="402"/>
      <c r="Q620" s="402"/>
      <c r="R620" s="402"/>
      <c r="S620" s="402"/>
      <c r="T620" s="402"/>
      <c r="U620" s="402"/>
      <c r="V620" s="402"/>
      <c r="W620" s="402"/>
      <c r="X620" s="402"/>
    </row>
    <row r="621" spans="7:24" ht="15">
      <c r="G621" s="402"/>
      <c r="H621" s="402"/>
      <c r="I621" s="402"/>
      <c r="J621" s="402"/>
      <c r="K621" s="402"/>
      <c r="L621" s="402"/>
      <c r="M621" s="402"/>
      <c r="N621" s="402"/>
      <c r="O621" s="402"/>
      <c r="P621" s="402"/>
      <c r="Q621" s="402"/>
      <c r="R621" s="402"/>
      <c r="S621" s="402"/>
      <c r="T621" s="402"/>
      <c r="U621" s="402"/>
      <c r="V621" s="402"/>
      <c r="W621" s="402"/>
      <c r="X621" s="402"/>
    </row>
    <row r="622" spans="7:24" ht="15">
      <c r="G622" s="402"/>
      <c r="H622" s="402"/>
      <c r="I622" s="402"/>
      <c r="J622" s="402"/>
      <c r="K622" s="402"/>
      <c r="L622" s="402"/>
      <c r="M622" s="402"/>
      <c r="N622" s="402"/>
      <c r="O622" s="402"/>
      <c r="P622" s="402"/>
      <c r="Q622" s="402"/>
      <c r="R622" s="402"/>
      <c r="S622" s="402"/>
      <c r="T622" s="402"/>
      <c r="U622" s="402"/>
      <c r="V622" s="402"/>
      <c r="W622" s="402"/>
      <c r="X622" s="402"/>
    </row>
    <row r="623" spans="7:24" ht="15">
      <c r="G623" s="402"/>
      <c r="H623" s="402"/>
      <c r="I623" s="402"/>
      <c r="J623" s="402"/>
      <c r="K623" s="402"/>
      <c r="L623" s="402"/>
      <c r="M623" s="402"/>
      <c r="N623" s="402"/>
      <c r="O623" s="402"/>
      <c r="P623" s="402"/>
      <c r="Q623" s="402"/>
      <c r="R623" s="402"/>
      <c r="S623" s="402"/>
      <c r="T623" s="402"/>
      <c r="U623" s="402"/>
      <c r="V623" s="402"/>
      <c r="W623" s="402"/>
      <c r="X623" s="402"/>
    </row>
    <row r="624" spans="7:24" ht="15">
      <c r="G624" s="402"/>
      <c r="H624" s="402"/>
      <c r="I624" s="402"/>
      <c r="J624" s="402"/>
      <c r="K624" s="402"/>
      <c r="L624" s="402"/>
      <c r="M624" s="402"/>
      <c r="N624" s="402"/>
      <c r="O624" s="402"/>
      <c r="P624" s="402"/>
      <c r="Q624" s="402"/>
      <c r="R624" s="402"/>
      <c r="S624" s="402"/>
      <c r="T624" s="402"/>
      <c r="U624" s="402"/>
      <c r="V624" s="402"/>
      <c r="W624" s="402"/>
      <c r="X624" s="402"/>
    </row>
    <row r="625" spans="7:24" ht="15">
      <c r="G625" s="402"/>
      <c r="H625" s="402"/>
      <c r="I625" s="402"/>
      <c r="J625" s="402"/>
      <c r="K625" s="402"/>
      <c r="L625" s="402"/>
      <c r="M625" s="402"/>
      <c r="N625" s="402"/>
      <c r="O625" s="402"/>
      <c r="P625" s="402"/>
      <c r="Q625" s="402"/>
      <c r="R625" s="402"/>
      <c r="S625" s="402"/>
      <c r="T625" s="402"/>
      <c r="U625" s="402"/>
      <c r="V625" s="402"/>
      <c r="W625" s="402"/>
      <c r="X625" s="402"/>
    </row>
    <row r="626" spans="7:24" ht="15">
      <c r="G626" s="402"/>
      <c r="H626" s="402"/>
      <c r="I626" s="402"/>
      <c r="J626" s="402"/>
      <c r="K626" s="402"/>
      <c r="L626" s="402"/>
      <c r="M626" s="402"/>
      <c r="N626" s="402"/>
      <c r="O626" s="402"/>
      <c r="P626" s="402"/>
      <c r="Q626" s="402"/>
      <c r="R626" s="402"/>
      <c r="S626" s="402"/>
      <c r="T626" s="402"/>
      <c r="U626" s="402"/>
      <c r="V626" s="402"/>
      <c r="W626" s="402"/>
      <c r="X626" s="402"/>
    </row>
    <row r="627" spans="7:24" ht="15">
      <c r="G627" s="402"/>
      <c r="H627" s="402"/>
      <c r="I627" s="402"/>
      <c r="J627" s="402"/>
      <c r="K627" s="402"/>
      <c r="L627" s="402"/>
      <c r="M627" s="402"/>
      <c r="N627" s="402"/>
      <c r="O627" s="402"/>
      <c r="P627" s="402"/>
      <c r="Q627" s="402"/>
      <c r="R627" s="402"/>
      <c r="S627" s="402"/>
      <c r="T627" s="402"/>
      <c r="U627" s="402"/>
      <c r="V627" s="402"/>
      <c r="W627" s="402"/>
      <c r="X627" s="402"/>
    </row>
    <row r="628" spans="7:24" ht="15">
      <c r="G628" s="402"/>
      <c r="H628" s="402"/>
      <c r="I628" s="402"/>
      <c r="J628" s="402"/>
      <c r="K628" s="402"/>
      <c r="L628" s="402"/>
      <c r="M628" s="402"/>
      <c r="N628" s="402"/>
      <c r="O628" s="402"/>
      <c r="P628" s="402"/>
      <c r="Q628" s="402"/>
      <c r="R628" s="402"/>
      <c r="S628" s="402"/>
      <c r="T628" s="402"/>
      <c r="U628" s="402"/>
      <c r="V628" s="402"/>
      <c r="W628" s="402"/>
      <c r="X628" s="402"/>
    </row>
    <row r="629" spans="7:24" ht="15">
      <c r="G629" s="402"/>
      <c r="H629" s="402"/>
      <c r="I629" s="402"/>
      <c r="J629" s="402"/>
      <c r="K629" s="402"/>
      <c r="L629" s="402"/>
      <c r="M629" s="402"/>
      <c r="N629" s="402"/>
      <c r="O629" s="402"/>
      <c r="P629" s="402"/>
      <c r="Q629" s="402"/>
      <c r="R629" s="402"/>
      <c r="S629" s="402"/>
      <c r="T629" s="402"/>
      <c r="U629" s="402"/>
      <c r="V629" s="402"/>
      <c r="W629" s="402"/>
      <c r="X629" s="402"/>
    </row>
    <row r="630" spans="7:24" ht="15">
      <c r="G630" s="402"/>
      <c r="H630" s="402"/>
      <c r="I630" s="402"/>
      <c r="J630" s="402"/>
      <c r="K630" s="402"/>
      <c r="L630" s="402"/>
      <c r="M630" s="402"/>
      <c r="N630" s="402"/>
      <c r="O630" s="402"/>
      <c r="P630" s="402"/>
      <c r="Q630" s="402"/>
      <c r="R630" s="402"/>
      <c r="S630" s="402"/>
      <c r="T630" s="402"/>
      <c r="U630" s="402"/>
      <c r="V630" s="402"/>
      <c r="W630" s="402"/>
      <c r="X630" s="402"/>
    </row>
    <row r="631" spans="7:24" ht="15">
      <c r="G631" s="402"/>
      <c r="H631" s="402"/>
      <c r="I631" s="402"/>
      <c r="J631" s="402"/>
      <c r="K631" s="402"/>
      <c r="L631" s="402"/>
      <c r="M631" s="402"/>
      <c r="N631" s="402"/>
      <c r="O631" s="402"/>
      <c r="P631" s="402"/>
      <c r="Q631" s="402"/>
      <c r="R631" s="402"/>
      <c r="S631" s="402"/>
      <c r="T631" s="402"/>
      <c r="U631" s="402"/>
      <c r="V631" s="402"/>
      <c r="W631" s="402"/>
      <c r="X631" s="402"/>
    </row>
    <row r="632" spans="7:24" ht="15">
      <c r="G632" s="402"/>
      <c r="H632" s="402"/>
      <c r="I632" s="402"/>
      <c r="J632" s="402"/>
      <c r="K632" s="402"/>
      <c r="L632" s="402"/>
      <c r="M632" s="402"/>
      <c r="N632" s="402"/>
      <c r="O632" s="402"/>
      <c r="P632" s="402"/>
      <c r="Q632" s="402"/>
      <c r="R632" s="402"/>
      <c r="S632" s="402"/>
      <c r="T632" s="402"/>
      <c r="U632" s="402"/>
      <c r="V632" s="402"/>
      <c r="W632" s="402"/>
      <c r="X632" s="402"/>
    </row>
    <row r="633" spans="7:24" ht="15">
      <c r="G633" s="402"/>
      <c r="H633" s="402"/>
      <c r="I633" s="402"/>
      <c r="J633" s="402"/>
      <c r="K633" s="402"/>
      <c r="L633" s="402"/>
      <c r="M633" s="402"/>
      <c r="N633" s="402"/>
      <c r="O633" s="402"/>
      <c r="P633" s="402"/>
      <c r="Q633" s="402"/>
      <c r="R633" s="402"/>
      <c r="S633" s="402"/>
      <c r="T633" s="402"/>
      <c r="U633" s="402"/>
      <c r="V633" s="402"/>
      <c r="W633" s="402"/>
      <c r="X633" s="402"/>
    </row>
    <row r="634" spans="7:24" ht="15">
      <c r="G634" s="402"/>
      <c r="H634" s="402"/>
      <c r="I634" s="402"/>
      <c r="J634" s="402"/>
      <c r="K634" s="402"/>
      <c r="L634" s="402"/>
      <c r="M634" s="402"/>
      <c r="N634" s="402"/>
      <c r="O634" s="402"/>
      <c r="P634" s="402"/>
      <c r="Q634" s="402"/>
      <c r="R634" s="402"/>
      <c r="S634" s="402"/>
      <c r="T634" s="402"/>
      <c r="U634" s="402"/>
      <c r="V634" s="402"/>
      <c r="W634" s="402"/>
      <c r="X634" s="402"/>
    </row>
    <row r="635" spans="7:24" ht="15">
      <c r="G635" s="402"/>
      <c r="H635" s="402"/>
      <c r="I635" s="402"/>
      <c r="J635" s="402"/>
      <c r="K635" s="402"/>
      <c r="L635" s="402"/>
      <c r="M635" s="402"/>
      <c r="N635" s="402"/>
      <c r="O635" s="402"/>
      <c r="P635" s="402"/>
      <c r="Q635" s="402"/>
      <c r="R635" s="402"/>
      <c r="S635" s="402"/>
      <c r="T635" s="402"/>
      <c r="U635" s="402"/>
      <c r="V635" s="402"/>
      <c r="W635" s="402"/>
      <c r="X635" s="402"/>
    </row>
    <row r="636" spans="7:24" ht="15">
      <c r="G636" s="402"/>
      <c r="H636" s="402"/>
      <c r="I636" s="402"/>
      <c r="J636" s="402"/>
      <c r="K636" s="402"/>
      <c r="L636" s="402"/>
      <c r="M636" s="402"/>
      <c r="N636" s="402"/>
      <c r="O636" s="402"/>
      <c r="P636" s="402"/>
      <c r="Q636" s="402"/>
      <c r="R636" s="402"/>
      <c r="S636" s="402"/>
      <c r="T636" s="402"/>
      <c r="U636" s="402"/>
      <c r="V636" s="402"/>
      <c r="W636" s="402"/>
      <c r="X636" s="402"/>
    </row>
    <row r="637" spans="7:24" ht="15">
      <c r="G637" s="402"/>
      <c r="H637" s="402"/>
      <c r="I637" s="402"/>
      <c r="J637" s="402"/>
      <c r="K637" s="402"/>
      <c r="L637" s="402"/>
      <c r="M637" s="402"/>
      <c r="N637" s="402"/>
      <c r="O637" s="402"/>
      <c r="P637" s="402"/>
      <c r="Q637" s="402"/>
      <c r="R637" s="402"/>
      <c r="S637" s="402"/>
      <c r="T637" s="402"/>
      <c r="U637" s="402"/>
      <c r="V637" s="402"/>
      <c r="W637" s="402"/>
      <c r="X637" s="402"/>
    </row>
    <row r="638" spans="7:24" ht="15">
      <c r="G638" s="402"/>
      <c r="H638" s="402"/>
      <c r="I638" s="402"/>
      <c r="J638" s="402"/>
      <c r="K638" s="402"/>
      <c r="L638" s="402"/>
      <c r="M638" s="402"/>
      <c r="N638" s="402"/>
      <c r="O638" s="402"/>
      <c r="P638" s="402"/>
      <c r="Q638" s="402"/>
      <c r="R638" s="402"/>
      <c r="S638" s="402"/>
      <c r="T638" s="402"/>
      <c r="U638" s="402"/>
      <c r="V638" s="402"/>
      <c r="W638" s="402"/>
      <c r="X638" s="402"/>
    </row>
    <row r="639" spans="7:24" ht="15">
      <c r="G639" s="402"/>
      <c r="H639" s="402"/>
      <c r="I639" s="402"/>
      <c r="J639" s="402"/>
      <c r="K639" s="402"/>
      <c r="L639" s="402"/>
      <c r="M639" s="402"/>
      <c r="N639" s="402"/>
      <c r="O639" s="402"/>
      <c r="P639" s="402"/>
      <c r="Q639" s="402"/>
      <c r="R639" s="402"/>
      <c r="S639" s="402"/>
      <c r="T639" s="402"/>
      <c r="U639" s="402"/>
      <c r="V639" s="402"/>
      <c r="W639" s="402"/>
      <c r="X639" s="402"/>
    </row>
    <row r="640" spans="7:24" ht="15">
      <c r="G640" s="402"/>
      <c r="H640" s="402"/>
      <c r="I640" s="402"/>
      <c r="J640" s="402"/>
      <c r="K640" s="402"/>
      <c r="L640" s="402"/>
      <c r="M640" s="402"/>
      <c r="N640" s="402"/>
      <c r="O640" s="402"/>
      <c r="P640" s="402"/>
      <c r="Q640" s="402"/>
      <c r="R640" s="402"/>
      <c r="S640" s="402"/>
      <c r="T640" s="402"/>
      <c r="U640" s="402"/>
      <c r="V640" s="402"/>
      <c r="W640" s="402"/>
      <c r="X640" s="402"/>
    </row>
    <row r="641" spans="7:24" ht="15">
      <c r="G641" s="402"/>
      <c r="H641" s="402"/>
      <c r="I641" s="402"/>
      <c r="J641" s="402"/>
      <c r="K641" s="402"/>
      <c r="L641" s="402"/>
      <c r="M641" s="402"/>
      <c r="N641" s="402"/>
      <c r="O641" s="402"/>
      <c r="P641" s="402"/>
      <c r="Q641" s="402"/>
      <c r="R641" s="402"/>
      <c r="S641" s="402"/>
      <c r="T641" s="402"/>
      <c r="U641" s="402"/>
      <c r="V641" s="402"/>
      <c r="W641" s="402"/>
      <c r="X641" s="402"/>
    </row>
    <row r="642" spans="7:24" ht="15">
      <c r="G642" s="402"/>
      <c r="H642" s="402"/>
      <c r="I642" s="402"/>
      <c r="J642" s="402"/>
      <c r="K642" s="402"/>
      <c r="L642" s="402"/>
      <c r="M642" s="402"/>
      <c r="N642" s="402"/>
      <c r="O642" s="402"/>
      <c r="P642" s="402"/>
      <c r="Q642" s="402"/>
      <c r="R642" s="402"/>
      <c r="S642" s="402"/>
      <c r="T642" s="402"/>
      <c r="U642" s="402"/>
      <c r="V642" s="402"/>
      <c r="W642" s="402"/>
      <c r="X642" s="402"/>
    </row>
    <row r="643" spans="7:24" ht="15">
      <c r="G643" s="402"/>
      <c r="H643" s="402"/>
      <c r="I643" s="402"/>
      <c r="J643" s="402"/>
      <c r="K643" s="402"/>
      <c r="L643" s="402"/>
      <c r="M643" s="402"/>
      <c r="N643" s="402"/>
      <c r="O643" s="402"/>
      <c r="P643" s="402"/>
      <c r="Q643" s="402"/>
      <c r="R643" s="402"/>
      <c r="S643" s="402"/>
      <c r="T643" s="402"/>
      <c r="U643" s="402"/>
      <c r="V643" s="402"/>
      <c r="W643" s="402"/>
      <c r="X643" s="402"/>
    </row>
    <row r="644" spans="7:24" ht="15">
      <c r="G644" s="402"/>
      <c r="H644" s="402"/>
      <c r="I644" s="402"/>
      <c r="J644" s="402"/>
      <c r="K644" s="402"/>
      <c r="L644" s="402"/>
      <c r="M644" s="402"/>
      <c r="N644" s="402"/>
      <c r="O644" s="402"/>
      <c r="P644" s="402"/>
      <c r="Q644" s="402"/>
      <c r="R644" s="402"/>
      <c r="S644" s="402"/>
      <c r="T644" s="402"/>
      <c r="U644" s="402"/>
      <c r="V644" s="402"/>
      <c r="W644" s="402"/>
      <c r="X644" s="402"/>
    </row>
    <row r="645" spans="7:24" ht="15">
      <c r="G645" s="402"/>
      <c r="H645" s="402"/>
      <c r="I645" s="402"/>
      <c r="J645" s="402"/>
      <c r="K645" s="402"/>
      <c r="L645" s="402"/>
      <c r="M645" s="402"/>
      <c r="N645" s="402"/>
      <c r="O645" s="402"/>
      <c r="P645" s="402"/>
      <c r="Q645" s="402"/>
      <c r="R645" s="402"/>
      <c r="S645" s="402"/>
      <c r="T645" s="402"/>
      <c r="U645" s="402"/>
      <c r="V645" s="402"/>
      <c r="W645" s="402"/>
      <c r="X645" s="402"/>
    </row>
    <row r="646" spans="7:24" ht="15">
      <c r="G646" s="402"/>
      <c r="H646" s="402"/>
      <c r="I646" s="402"/>
      <c r="J646" s="402"/>
      <c r="K646" s="402"/>
      <c r="L646" s="402"/>
      <c r="M646" s="402"/>
      <c r="N646" s="402"/>
      <c r="O646" s="402"/>
      <c r="P646" s="402"/>
      <c r="Q646" s="402"/>
      <c r="R646" s="402"/>
      <c r="S646" s="402"/>
      <c r="T646" s="402"/>
      <c r="U646" s="402"/>
      <c r="V646" s="402"/>
      <c r="W646" s="402"/>
      <c r="X646" s="402"/>
    </row>
    <row r="647" spans="7:24" ht="15">
      <c r="G647" s="402"/>
      <c r="H647" s="402"/>
      <c r="I647" s="402"/>
      <c r="J647" s="402"/>
      <c r="K647" s="402"/>
      <c r="L647" s="402"/>
      <c r="M647" s="402"/>
      <c r="N647" s="402"/>
      <c r="O647" s="402"/>
      <c r="P647" s="402"/>
      <c r="Q647" s="402"/>
      <c r="R647" s="402"/>
      <c r="S647" s="402"/>
      <c r="T647" s="402"/>
      <c r="U647" s="402"/>
      <c r="V647" s="402"/>
      <c r="W647" s="402"/>
      <c r="X647" s="402"/>
    </row>
    <row r="648" spans="7:24" ht="15">
      <c r="G648" s="402"/>
      <c r="H648" s="402"/>
      <c r="I648" s="402"/>
      <c r="J648" s="402"/>
      <c r="K648" s="402"/>
      <c r="L648" s="402"/>
      <c r="M648" s="402"/>
      <c r="N648" s="402"/>
      <c r="O648" s="402"/>
      <c r="P648" s="402"/>
      <c r="Q648" s="402"/>
      <c r="R648" s="402"/>
      <c r="S648" s="402"/>
      <c r="T648" s="402"/>
      <c r="U648" s="402"/>
      <c r="V648" s="402"/>
      <c r="W648" s="402"/>
      <c r="X648" s="402"/>
    </row>
  </sheetData>
  <mergeCells count="457">
    <mergeCell ref="AK54:AP54"/>
    <mergeCell ref="A55:B55"/>
    <mergeCell ref="C55:X55"/>
    <mergeCell ref="Y55:Z55"/>
    <mergeCell ref="AA55:AB55"/>
    <mergeCell ref="AC55:AD55"/>
    <mergeCell ref="AE55:AJ55"/>
    <mergeCell ref="AK55:AP55"/>
    <mergeCell ref="A54:B54"/>
    <mergeCell ref="C54:X54"/>
    <mergeCell ref="Y54:Z54"/>
    <mergeCell ref="AA54:AB54"/>
    <mergeCell ref="AC54:AD54"/>
    <mergeCell ref="AE54:AJ54"/>
    <mergeCell ref="AK52:AP52"/>
    <mergeCell ref="A53:B53"/>
    <mergeCell ref="C53:X53"/>
    <mergeCell ref="Y53:Z53"/>
    <mergeCell ref="AA53:AB53"/>
    <mergeCell ref="AC53:AD53"/>
    <mergeCell ref="AE53:AJ53"/>
    <mergeCell ref="AK53:AP53"/>
    <mergeCell ref="A52:B52"/>
    <mergeCell ref="C52:X52"/>
    <mergeCell ref="Y52:Z52"/>
    <mergeCell ref="AA52:AB52"/>
    <mergeCell ref="AC52:AD52"/>
    <mergeCell ref="AE52:AJ52"/>
    <mergeCell ref="AK50:AP50"/>
    <mergeCell ref="A51:B51"/>
    <mergeCell ref="C51:X51"/>
    <mergeCell ref="Y51:Z51"/>
    <mergeCell ref="AA51:AB51"/>
    <mergeCell ref="AC51:AD51"/>
    <mergeCell ref="AE51:AJ51"/>
    <mergeCell ref="AK51:AP51"/>
    <mergeCell ref="A50:B50"/>
    <mergeCell ref="C50:X50"/>
    <mergeCell ref="Y50:Z50"/>
    <mergeCell ref="AA50:AB50"/>
    <mergeCell ref="AC50:AD50"/>
    <mergeCell ref="AE50:AJ50"/>
    <mergeCell ref="Y49:Z49"/>
    <mergeCell ref="AA49:AB49"/>
    <mergeCell ref="AC49:AD49"/>
    <mergeCell ref="AE49:AJ49"/>
    <mergeCell ref="AK49:AP49"/>
    <mergeCell ref="A48:B48"/>
    <mergeCell ref="C48:X48"/>
    <mergeCell ref="Y48:Z48"/>
    <mergeCell ref="AA48:AB48"/>
    <mergeCell ref="AC48:AD48"/>
    <mergeCell ref="AE48:AJ48"/>
    <mergeCell ref="AE100:AJ100"/>
    <mergeCell ref="AK100:AP100"/>
    <mergeCell ref="AG105:AN105"/>
    <mergeCell ref="F108:J108"/>
    <mergeCell ref="AG108:AN108"/>
    <mergeCell ref="F109:J109"/>
    <mergeCell ref="A99:B99"/>
    <mergeCell ref="C99:X99"/>
    <mergeCell ref="Y99:Z99"/>
    <mergeCell ref="AA99:AB99"/>
    <mergeCell ref="AE99:AJ99"/>
    <mergeCell ref="AK99:AP99"/>
    <mergeCell ref="AC99:AD99"/>
    <mergeCell ref="A98:B98"/>
    <mergeCell ref="C98:X98"/>
    <mergeCell ref="Y98:Z98"/>
    <mergeCell ref="AA98:AB98"/>
    <mergeCell ref="AE98:AJ98"/>
    <mergeCell ref="AK98:AP98"/>
    <mergeCell ref="AC98:AD98"/>
    <mergeCell ref="A97:B97"/>
    <mergeCell ref="C97:X97"/>
    <mergeCell ref="Y97:Z97"/>
    <mergeCell ref="AA97:AB97"/>
    <mergeCell ref="AE97:AJ97"/>
    <mergeCell ref="AK97:AP97"/>
    <mergeCell ref="AC97:AD97"/>
    <mergeCell ref="A96:B96"/>
    <mergeCell ref="C96:X96"/>
    <mergeCell ref="Y96:Z96"/>
    <mergeCell ref="AA96:AB96"/>
    <mergeCell ref="AE96:AJ96"/>
    <mergeCell ref="AK96:AP96"/>
    <mergeCell ref="AC96:AD96"/>
    <mergeCell ref="A95:B95"/>
    <mergeCell ref="C95:X95"/>
    <mergeCell ref="Y95:Z95"/>
    <mergeCell ref="AA95:AB95"/>
    <mergeCell ref="AE95:AJ95"/>
    <mergeCell ref="AK95:AP95"/>
    <mergeCell ref="AC95:AD95"/>
    <mergeCell ref="A94:B94"/>
    <mergeCell ref="C94:X94"/>
    <mergeCell ref="Y94:Z94"/>
    <mergeCell ref="AA94:AB94"/>
    <mergeCell ref="AE94:AJ94"/>
    <mergeCell ref="AK94:AP94"/>
    <mergeCell ref="AC94:AD94"/>
    <mergeCell ref="A93:B93"/>
    <mergeCell ref="C93:X93"/>
    <mergeCell ref="Y93:Z93"/>
    <mergeCell ref="AA93:AB93"/>
    <mergeCell ref="AE93:AJ93"/>
    <mergeCell ref="AK93:AP93"/>
    <mergeCell ref="AC93:AD93"/>
    <mergeCell ref="A92:B92"/>
    <mergeCell ref="C92:X92"/>
    <mergeCell ref="Y92:Z92"/>
    <mergeCell ref="AA92:AB92"/>
    <mergeCell ref="AE92:AJ92"/>
    <mergeCell ref="AK92:AP92"/>
    <mergeCell ref="AC92:AD92"/>
    <mergeCell ref="A91:B91"/>
    <mergeCell ref="C91:X91"/>
    <mergeCell ref="Y91:Z91"/>
    <mergeCell ref="AA91:AB91"/>
    <mergeCell ref="AE91:AJ91"/>
    <mergeCell ref="AK91:AP91"/>
    <mergeCell ref="AC91:AD91"/>
    <mergeCell ref="A90:B90"/>
    <mergeCell ref="C90:X90"/>
    <mergeCell ref="Y90:Z90"/>
    <mergeCell ref="AA90:AB90"/>
    <mergeCell ref="AE90:AJ90"/>
    <mergeCell ref="AK90:AP90"/>
    <mergeCell ref="AC90:AD90"/>
    <mergeCell ref="A89:B89"/>
    <mergeCell ref="C89:X89"/>
    <mergeCell ref="Y89:Z89"/>
    <mergeCell ref="AA89:AB89"/>
    <mergeCell ref="AE89:AJ89"/>
    <mergeCell ref="AK89:AP89"/>
    <mergeCell ref="AC89:AD89"/>
    <mergeCell ref="A88:B88"/>
    <mergeCell ref="C88:X88"/>
    <mergeCell ref="Y88:Z88"/>
    <mergeCell ref="AA88:AB88"/>
    <mergeCell ref="AE88:AJ88"/>
    <mergeCell ref="AK88:AP88"/>
    <mergeCell ref="AC88:AD88"/>
    <mergeCell ref="A87:B87"/>
    <mergeCell ref="C87:X87"/>
    <mergeCell ref="Y87:Z87"/>
    <mergeCell ref="AA87:AB87"/>
    <mergeCell ref="AE87:AJ87"/>
    <mergeCell ref="AK87:AP87"/>
    <mergeCell ref="AC87:AD87"/>
    <mergeCell ref="A86:B86"/>
    <mergeCell ref="C86:X86"/>
    <mergeCell ref="Y86:Z86"/>
    <mergeCell ref="AA86:AB86"/>
    <mergeCell ref="AE86:AJ86"/>
    <mergeCell ref="AK86:AP86"/>
    <mergeCell ref="AC86:AD86"/>
    <mergeCell ref="A85:B85"/>
    <mergeCell ref="C85:X85"/>
    <mergeCell ref="Y85:Z85"/>
    <mergeCell ref="AA85:AB85"/>
    <mergeCell ref="AE85:AJ85"/>
    <mergeCell ref="AK85:AP85"/>
    <mergeCell ref="AC85:AD85"/>
    <mergeCell ref="A84:B84"/>
    <mergeCell ref="C84:X84"/>
    <mergeCell ref="Y84:Z84"/>
    <mergeCell ref="AA84:AB84"/>
    <mergeCell ref="AE84:AJ84"/>
    <mergeCell ref="AK84:AP84"/>
    <mergeCell ref="AC84:AD84"/>
    <mergeCell ref="A83:B83"/>
    <mergeCell ref="C83:X83"/>
    <mergeCell ref="Y83:Z83"/>
    <mergeCell ref="AA83:AB83"/>
    <mergeCell ref="AE83:AJ83"/>
    <mergeCell ref="AK83:AP83"/>
    <mergeCell ref="AC83:AD83"/>
    <mergeCell ref="A82:B82"/>
    <mergeCell ref="C82:X82"/>
    <mergeCell ref="Y82:Z82"/>
    <mergeCell ref="AA82:AB82"/>
    <mergeCell ref="AE82:AJ82"/>
    <mergeCell ref="AK82:AP82"/>
    <mergeCell ref="AC82:AD82"/>
    <mergeCell ref="A81:B81"/>
    <mergeCell ref="C81:X81"/>
    <mergeCell ref="Y81:Z81"/>
    <mergeCell ref="AA81:AB81"/>
    <mergeCell ref="AE81:AJ81"/>
    <mergeCell ref="AK81:AP81"/>
    <mergeCell ref="AC81:AD81"/>
    <mergeCell ref="A80:B80"/>
    <mergeCell ref="C80:X80"/>
    <mergeCell ref="Y80:Z80"/>
    <mergeCell ref="AA80:AB80"/>
    <mergeCell ref="AE80:AJ80"/>
    <mergeCell ref="AK80:AP80"/>
    <mergeCell ref="AC80:AD80"/>
    <mergeCell ref="A79:B79"/>
    <mergeCell ref="C79:X79"/>
    <mergeCell ref="Y79:Z79"/>
    <mergeCell ref="AA79:AB79"/>
    <mergeCell ref="AE79:AJ79"/>
    <mergeCell ref="AK79:AP79"/>
    <mergeCell ref="AC79:AD79"/>
    <mergeCell ref="A78:B78"/>
    <mergeCell ref="C78:X78"/>
    <mergeCell ref="Y78:Z78"/>
    <mergeCell ref="AA78:AB78"/>
    <mergeCell ref="AE78:AJ78"/>
    <mergeCell ref="AK78:AP78"/>
    <mergeCell ref="AC78:AD78"/>
    <mergeCell ref="A77:B77"/>
    <mergeCell ref="C77:X77"/>
    <mergeCell ref="Y77:Z77"/>
    <mergeCell ref="AA77:AB77"/>
    <mergeCell ref="AE77:AJ77"/>
    <mergeCell ref="AK77:AP77"/>
    <mergeCell ref="AC77:AD77"/>
    <mergeCell ref="A76:B76"/>
    <mergeCell ref="C76:X76"/>
    <mergeCell ref="Y76:Z76"/>
    <mergeCell ref="AA76:AB76"/>
    <mergeCell ref="AE76:AJ76"/>
    <mergeCell ref="AK76:AP76"/>
    <mergeCell ref="AC76:AD76"/>
    <mergeCell ref="A75:B75"/>
    <mergeCell ref="C75:X75"/>
    <mergeCell ref="Y75:Z75"/>
    <mergeCell ref="AA75:AB75"/>
    <mergeCell ref="AE75:AJ75"/>
    <mergeCell ref="AK75:AP75"/>
    <mergeCell ref="AC75:AD75"/>
    <mergeCell ref="AA74:AB74"/>
    <mergeCell ref="AE74:AJ74"/>
    <mergeCell ref="AK74:AP74"/>
    <mergeCell ref="AC74:AD74"/>
    <mergeCell ref="A73:B73"/>
    <mergeCell ref="C73:X73"/>
    <mergeCell ref="Y73:Z73"/>
    <mergeCell ref="AA73:AB73"/>
    <mergeCell ref="AE73:AJ73"/>
    <mergeCell ref="AK73:AP73"/>
    <mergeCell ref="AC73:AD73"/>
    <mergeCell ref="A74:B74"/>
    <mergeCell ref="C74:X74"/>
    <mergeCell ref="Y74:Z74"/>
    <mergeCell ref="A72:B72"/>
    <mergeCell ref="C72:X72"/>
    <mergeCell ref="Y72:Z72"/>
    <mergeCell ref="AA72:AB72"/>
    <mergeCell ref="AE72:AJ72"/>
    <mergeCell ref="AK72:AP72"/>
    <mergeCell ref="AC72:AD72"/>
    <mergeCell ref="A71:B71"/>
    <mergeCell ref="C71:X71"/>
    <mergeCell ref="Y71:Z71"/>
    <mergeCell ref="AA71:AB71"/>
    <mergeCell ref="AE71:AJ71"/>
    <mergeCell ref="AK71:AP71"/>
    <mergeCell ref="AC71:AD71"/>
    <mergeCell ref="A70:B70"/>
    <mergeCell ref="C70:X70"/>
    <mergeCell ref="Y70:Z70"/>
    <mergeCell ref="AA70:AB70"/>
    <mergeCell ref="AE70:AJ70"/>
    <mergeCell ref="AK70:AP70"/>
    <mergeCell ref="AC70:AD70"/>
    <mergeCell ref="A69:B69"/>
    <mergeCell ref="C69:X69"/>
    <mergeCell ref="Y69:Z69"/>
    <mergeCell ref="AA69:AB69"/>
    <mergeCell ref="AE69:AJ69"/>
    <mergeCell ref="AK69:AP69"/>
    <mergeCell ref="AC69:AD69"/>
    <mergeCell ref="A68:B68"/>
    <mergeCell ref="C68:X68"/>
    <mergeCell ref="Y68:Z68"/>
    <mergeCell ref="AA68:AB68"/>
    <mergeCell ref="AE68:AJ68"/>
    <mergeCell ref="AK68:AP68"/>
    <mergeCell ref="AC68:AD68"/>
    <mergeCell ref="A67:B67"/>
    <mergeCell ref="C67:X67"/>
    <mergeCell ref="Y67:Z67"/>
    <mergeCell ref="AA67:AB67"/>
    <mergeCell ref="AE67:AJ67"/>
    <mergeCell ref="AK67:AP67"/>
    <mergeCell ref="AC67:AD67"/>
    <mergeCell ref="A66:B66"/>
    <mergeCell ref="C66:X66"/>
    <mergeCell ref="Y66:Z66"/>
    <mergeCell ref="AA66:AB66"/>
    <mergeCell ref="AE66:AJ66"/>
    <mergeCell ref="AK66:AP66"/>
    <mergeCell ref="AC66:AD66"/>
    <mergeCell ref="A65:B65"/>
    <mergeCell ref="C65:X65"/>
    <mergeCell ref="Y65:Z65"/>
    <mergeCell ref="AA65:AB65"/>
    <mergeCell ref="AE65:AJ65"/>
    <mergeCell ref="AK65:AP65"/>
    <mergeCell ref="AC65:AD65"/>
    <mergeCell ref="A64:B64"/>
    <mergeCell ref="C64:X64"/>
    <mergeCell ref="Y64:Z64"/>
    <mergeCell ref="AA64:AB64"/>
    <mergeCell ref="AE64:AJ64"/>
    <mergeCell ref="AK64:AP64"/>
    <mergeCell ref="AC64:AD64"/>
    <mergeCell ref="A63:B63"/>
    <mergeCell ref="C63:X63"/>
    <mergeCell ref="Y63:Z63"/>
    <mergeCell ref="AA63:AB63"/>
    <mergeCell ref="AE63:AJ63"/>
    <mergeCell ref="AK63:AP63"/>
    <mergeCell ref="AC63:AD63"/>
    <mergeCell ref="A62:B62"/>
    <mergeCell ref="C62:X62"/>
    <mergeCell ref="Y62:Z62"/>
    <mergeCell ref="AA62:AB62"/>
    <mergeCell ref="AE62:AJ62"/>
    <mergeCell ref="AK62:AP62"/>
    <mergeCell ref="AC62:AD62"/>
    <mergeCell ref="A47:B47"/>
    <mergeCell ref="C47:X47"/>
    <mergeCell ref="Y47:Z47"/>
    <mergeCell ref="AA47:AB47"/>
    <mergeCell ref="AC47:AD47"/>
    <mergeCell ref="AE47:AJ47"/>
    <mergeCell ref="AK47:AP47"/>
    <mergeCell ref="A61:B61"/>
    <mergeCell ref="C61:X61"/>
    <mergeCell ref="Y61:Z61"/>
    <mergeCell ref="AA61:AB61"/>
    <mergeCell ref="AE61:AJ61"/>
    <mergeCell ref="AK61:AP61"/>
    <mergeCell ref="AC61:AD61"/>
    <mergeCell ref="AK48:AP48"/>
    <mergeCell ref="A49:B49"/>
    <mergeCell ref="C49:X49"/>
    <mergeCell ref="A46:B46"/>
    <mergeCell ref="C46:X46"/>
    <mergeCell ref="Y46:Z46"/>
    <mergeCell ref="AA46:AB46"/>
    <mergeCell ref="AC46:AD46"/>
    <mergeCell ref="AE46:AJ46"/>
    <mergeCell ref="AK46:AP46"/>
    <mergeCell ref="Y45:Z45"/>
    <mergeCell ref="A44:B45"/>
    <mergeCell ref="AA44:AB45"/>
    <mergeCell ref="AC44:AD44"/>
    <mergeCell ref="AE44:AJ45"/>
    <mergeCell ref="C44:X44"/>
    <mergeCell ref="Y44:Z44"/>
    <mergeCell ref="AK44:AP45"/>
    <mergeCell ref="AC45:AD45"/>
    <mergeCell ref="A43:B43"/>
    <mergeCell ref="C43:X43"/>
    <mergeCell ref="Y43:Z43"/>
    <mergeCell ref="AA43:AB43"/>
    <mergeCell ref="AC43:AD43"/>
    <mergeCell ref="AE43:AJ43"/>
    <mergeCell ref="AK43:AP43"/>
    <mergeCell ref="A42:B42"/>
    <mergeCell ref="C42:X42"/>
    <mergeCell ref="Y42:Z42"/>
    <mergeCell ref="AA42:AB42"/>
    <mergeCell ref="AC42:AD42"/>
    <mergeCell ref="AE42:AJ42"/>
    <mergeCell ref="AK42:AP42"/>
    <mergeCell ref="A41:B41"/>
    <mergeCell ref="C41:X41"/>
    <mergeCell ref="Y41:Z41"/>
    <mergeCell ref="AA41:AB41"/>
    <mergeCell ref="AC41:AD41"/>
    <mergeCell ref="AE41:AJ41"/>
    <mergeCell ref="AK41:AP41"/>
    <mergeCell ref="A40:B40"/>
    <mergeCell ref="C40:X40"/>
    <mergeCell ref="Y40:Z40"/>
    <mergeCell ref="AA40:AB40"/>
    <mergeCell ref="AC40:AD40"/>
    <mergeCell ref="AE40:AJ40"/>
    <mergeCell ref="AK40:AP40"/>
    <mergeCell ref="A39:B39"/>
    <mergeCell ref="C39:X39"/>
    <mergeCell ref="Y39:Z39"/>
    <mergeCell ref="AA39:AB39"/>
    <mergeCell ref="AC39:AD39"/>
    <mergeCell ref="AE39:AJ39"/>
    <mergeCell ref="AK39:AP39"/>
    <mergeCell ref="A38:B38"/>
    <mergeCell ref="C38:X38"/>
    <mergeCell ref="Y38:Z38"/>
    <mergeCell ref="AA38:AB38"/>
    <mergeCell ref="AC38:AD38"/>
    <mergeCell ref="AE38:AJ38"/>
    <mergeCell ref="AK38:AP38"/>
    <mergeCell ref="A37:B37"/>
    <mergeCell ref="C37:X37"/>
    <mergeCell ref="Y37:Z37"/>
    <mergeCell ref="AA37:AB37"/>
    <mergeCell ref="AC37:AD37"/>
    <mergeCell ref="AE37:AJ37"/>
    <mergeCell ref="AK37:AP37"/>
    <mergeCell ref="A36:B36"/>
    <mergeCell ref="C36:X36"/>
    <mergeCell ref="Y36:Z36"/>
    <mergeCell ref="AA36:AB36"/>
    <mergeCell ref="AC36:AD36"/>
    <mergeCell ref="AE36:AJ36"/>
    <mergeCell ref="AK36:AP36"/>
    <mergeCell ref="A35:B35"/>
    <mergeCell ref="C35:X35"/>
    <mergeCell ref="Y35:Z35"/>
    <mergeCell ref="AA35:AB35"/>
    <mergeCell ref="AC35:AD35"/>
    <mergeCell ref="AE35:AJ35"/>
    <mergeCell ref="AK35:AP35"/>
    <mergeCell ref="AK33:AP33"/>
    <mergeCell ref="A34:B34"/>
    <mergeCell ref="C34:X34"/>
    <mergeCell ref="Y34:Z34"/>
    <mergeCell ref="AA34:AB34"/>
    <mergeCell ref="AE34:AJ34"/>
    <mergeCell ref="AK34:AP34"/>
    <mergeCell ref="AC31:AD33"/>
    <mergeCell ref="AC34:AD34"/>
    <mergeCell ref="A31:B31"/>
    <mergeCell ref="C31:X33"/>
    <mergeCell ref="Y31:Z33"/>
    <mergeCell ref="AE31:AP31"/>
    <mergeCell ref="A32:B32"/>
    <mergeCell ref="AE32:AJ32"/>
    <mergeCell ref="AK32:AP32"/>
    <mergeCell ref="A33:B33"/>
    <mergeCell ref="AI1:AN1"/>
    <mergeCell ref="AB4:AN4"/>
    <mergeCell ref="A6:P6"/>
    <mergeCell ref="AD6:AN6"/>
    <mergeCell ref="A8:P8"/>
    <mergeCell ref="AG8:AN8"/>
    <mergeCell ref="AE33:AJ33"/>
    <mergeCell ref="A20:P20"/>
    <mergeCell ref="Y20:AN20"/>
    <mergeCell ref="A21:P21"/>
    <mergeCell ref="Y21:AN21"/>
    <mergeCell ref="A26:AN26"/>
    <mergeCell ref="A27:AN27"/>
    <mergeCell ref="A10:P10"/>
    <mergeCell ref="AG10:AN10"/>
    <mergeCell ref="A15:P15"/>
    <mergeCell ref="Y15:AN15"/>
    <mergeCell ref="A16:P16"/>
    <mergeCell ref="Y16:AN16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&amp;L&amp;8ekonomika.doo@bih.net.ba - 037/511-739&amp;RStrana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EN84"/>
  <sheetViews>
    <sheetView showGridLines="0" topLeftCell="A47" zoomScale="60" zoomScaleNormal="60" workbookViewId="0">
      <selection activeCell="BD75" sqref="BD75:BH75"/>
    </sheetView>
  </sheetViews>
  <sheetFormatPr defaultColWidth="3" defaultRowHeight="15.75" customHeight="1"/>
  <cols>
    <col min="1" max="1" width="3.5703125" style="2" customWidth="1"/>
    <col min="2" max="18" width="3" style="2"/>
    <col min="19" max="19" width="6.42578125" style="2" bestFit="1" customWidth="1"/>
    <col min="20" max="21" width="3" style="2"/>
    <col min="22" max="22" width="3" style="12"/>
    <col min="23" max="16384" width="3" style="2"/>
  </cols>
  <sheetData>
    <row r="1" spans="1:60" ht="15" customHeight="1">
      <c r="A1" s="1"/>
      <c r="V1" s="2"/>
      <c r="BD1" s="2543" t="s">
        <v>1460</v>
      </c>
      <c r="BE1" s="2541"/>
      <c r="BF1" s="2541"/>
      <c r="BG1" s="2541"/>
      <c r="BH1" s="2541"/>
    </row>
    <row r="2" spans="1:60" ht="4.5" customHeight="1">
      <c r="V2" s="2"/>
      <c r="BD2" s="17"/>
      <c r="BE2" s="17"/>
      <c r="BF2" s="17"/>
      <c r="BG2" s="17"/>
      <c r="BH2" s="17"/>
    </row>
    <row r="3" spans="1:60" ht="15" customHeight="1">
      <c r="V3" s="2"/>
      <c r="AV3" s="365">
        <f>UnosPod!AB8</f>
        <v>4</v>
      </c>
      <c r="AW3" s="365">
        <f>UnosPod!AC8</f>
        <v>2</v>
      </c>
      <c r="AX3" s="365">
        <f>UnosPod!AD8</f>
        <v>0</v>
      </c>
      <c r="AY3" s="365">
        <f>UnosPod!AE8</f>
        <v>1</v>
      </c>
      <c r="AZ3" s="365">
        <f>UnosPod!AF8</f>
        <v>6</v>
      </c>
      <c r="BA3" s="365">
        <f>UnosPod!AG8</f>
        <v>9</v>
      </c>
      <c r="BB3" s="365">
        <f>UnosPod!AH8</f>
        <v>5</v>
      </c>
      <c r="BC3" s="365">
        <f>UnosPod!AI8</f>
        <v>6</v>
      </c>
      <c r="BD3" s="365">
        <f>UnosPod!AJ8</f>
        <v>7</v>
      </c>
      <c r="BE3" s="365">
        <f>UnosPod!AK8</f>
        <v>0</v>
      </c>
      <c r="BF3" s="365">
        <f>UnosPod!AL8</f>
        <v>0</v>
      </c>
      <c r="BG3" s="365">
        <f>UnosPod!AM8</f>
        <v>0</v>
      </c>
      <c r="BH3" s="365">
        <f>UnosPod!AN8</f>
        <v>1</v>
      </c>
    </row>
    <row r="4" spans="1:60" ht="12.75">
      <c r="V4" s="2"/>
      <c r="AV4" s="2545" t="s">
        <v>89</v>
      </c>
      <c r="AW4" s="2545"/>
      <c r="AX4" s="2545"/>
      <c r="AY4" s="2545"/>
      <c r="AZ4" s="2545"/>
      <c r="BA4" s="2545"/>
      <c r="BB4" s="2545"/>
      <c r="BC4" s="2545"/>
      <c r="BD4" s="2545"/>
      <c r="BE4" s="2545"/>
      <c r="BF4" s="2545"/>
      <c r="BG4" s="2545"/>
      <c r="BH4" s="2545"/>
    </row>
    <row r="5" spans="1:60" ht="18.75">
      <c r="A5" s="2" t="s">
        <v>458</v>
      </c>
      <c r="J5" s="370" t="str">
        <f>UnosPod!F8</f>
        <v>Raiffeisen INVEST doo</v>
      </c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W5" s="368">
        <f>UnosPod!AB9</f>
        <v>0</v>
      </c>
      <c r="AX5" s="368">
        <f>UnosPod!AC9</f>
        <v>0</v>
      </c>
      <c r="AY5" s="368">
        <f>UnosPod!AD9</f>
        <v>0</v>
      </c>
      <c r="AZ5" s="368">
        <f>UnosPod!AE9</f>
        <v>0</v>
      </c>
      <c r="BA5" s="368">
        <f>UnosPod!AF9</f>
        <v>0</v>
      </c>
      <c r="BB5" s="368">
        <f>UnosPod!AG9</f>
        <v>0</v>
      </c>
      <c r="BC5" s="368">
        <f>UnosPod!AH9</f>
        <v>0</v>
      </c>
      <c r="BD5" s="368">
        <f>UnosPod!AI9</f>
        <v>0</v>
      </c>
      <c r="BE5" s="368">
        <f>UnosPod!AJ9</f>
        <v>0</v>
      </c>
      <c r="BF5" s="368">
        <f>UnosPod!AK9</f>
        <v>0</v>
      </c>
      <c r="BG5" s="368">
        <f>UnosPod!AL9</f>
        <v>0</v>
      </c>
      <c r="BH5" s="368">
        <f>UnosPod!AM9</f>
        <v>0</v>
      </c>
    </row>
    <row r="6" spans="1:6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V6" s="2"/>
      <c r="AG6" s="19"/>
      <c r="AH6" s="19"/>
      <c r="AI6" s="19"/>
      <c r="AJ6" s="19"/>
      <c r="AX6" s="2542" t="s">
        <v>365</v>
      </c>
      <c r="AY6" s="2542"/>
      <c r="AZ6" s="2542"/>
      <c r="BA6" s="2542"/>
      <c r="BB6" s="2542"/>
      <c r="BC6" s="2542"/>
      <c r="BD6" s="2542"/>
      <c r="BE6" s="2542"/>
      <c r="BF6" s="2542"/>
      <c r="BG6" s="2542"/>
      <c r="BH6" s="2542"/>
    </row>
    <row r="7" spans="1:60" ht="15">
      <c r="A7" s="2" t="s">
        <v>303</v>
      </c>
      <c r="J7" s="372" t="str">
        <f>UnosPod!F15</f>
        <v>Upravljanje fondovima</v>
      </c>
      <c r="K7" s="373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19"/>
      <c r="AH7" s="19"/>
      <c r="AI7" s="19"/>
      <c r="AJ7" s="19"/>
      <c r="BA7" s="3"/>
      <c r="BB7" s="3"/>
      <c r="BC7" s="3"/>
      <c r="BD7" s="368">
        <f>UnosPod!AB10</f>
        <v>6</v>
      </c>
      <c r="BE7" s="368">
        <f>UnosPod!AC10</f>
        <v>7</v>
      </c>
      <c r="BF7" s="368">
        <f>UnosPod!AD10</f>
        <v>1</v>
      </c>
      <c r="BG7" s="368">
        <f>UnosPod!AE10</f>
        <v>2</v>
      </c>
      <c r="BH7" s="368">
        <f>UnosPod!AF10</f>
        <v>0</v>
      </c>
    </row>
    <row r="8" spans="1:60" ht="15">
      <c r="J8" s="374"/>
      <c r="K8" s="374"/>
      <c r="V8" s="2"/>
      <c r="AB8" s="19"/>
      <c r="AC8" s="19"/>
      <c r="AD8" s="19"/>
      <c r="AE8" s="19"/>
      <c r="AF8" s="19"/>
      <c r="AG8" s="19"/>
      <c r="AH8" s="19"/>
      <c r="AI8" s="19"/>
      <c r="AJ8" s="19"/>
      <c r="BA8" s="2544" t="s">
        <v>160</v>
      </c>
      <c r="BB8" s="2544"/>
      <c r="BC8" s="2544"/>
      <c r="BD8" s="2544"/>
      <c r="BE8" s="2544"/>
      <c r="BF8" s="2544"/>
      <c r="BG8" s="2544"/>
      <c r="BH8" s="2544"/>
    </row>
    <row r="9" spans="1:60" ht="15">
      <c r="A9" s="2" t="s">
        <v>410</v>
      </c>
      <c r="J9" s="375" t="str">
        <f>UnosPod!F9&amp;", "&amp;Adresa</f>
        <v>Sarajevo, Zmaja od Bosne bb</v>
      </c>
      <c r="K9" s="376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19"/>
      <c r="AH9" s="19"/>
      <c r="AI9" s="19"/>
      <c r="AJ9" s="19"/>
      <c r="AX9" s="3"/>
      <c r="AY9" s="3"/>
      <c r="AZ9" s="3"/>
      <c r="BA9" s="20"/>
      <c r="BB9" s="20"/>
      <c r="BC9" s="20"/>
      <c r="BD9" s="20"/>
      <c r="BE9" s="21"/>
      <c r="BF9" s="368">
        <f>UnosPod!AB12</f>
        <v>0</v>
      </c>
      <c r="BG9" s="368">
        <f>UnosPod!AC12</f>
        <v>7</v>
      </c>
      <c r="BH9" s="368">
        <f>UnosPod!AD12</f>
        <v>9</v>
      </c>
    </row>
    <row r="10" spans="1:60" ht="12.75">
      <c r="V10" s="2"/>
      <c r="AB10" s="19"/>
      <c r="AC10" s="19"/>
      <c r="AD10" s="19"/>
      <c r="AE10" s="19"/>
      <c r="AF10" s="19"/>
      <c r="AG10" s="19"/>
      <c r="AH10" s="19"/>
      <c r="AI10" s="19"/>
      <c r="AJ10" s="19"/>
      <c r="AX10" s="3"/>
      <c r="AY10" s="3"/>
      <c r="AZ10" s="3"/>
      <c r="BA10" s="2541" t="s">
        <v>414</v>
      </c>
      <c r="BB10" s="2541"/>
      <c r="BC10" s="2541"/>
      <c r="BD10" s="2541"/>
      <c r="BE10" s="2541"/>
      <c r="BF10" s="2541"/>
      <c r="BG10" s="2541"/>
      <c r="BH10" s="2541"/>
    </row>
    <row r="11" spans="1:60" ht="12.75">
      <c r="A11" s="5" t="s">
        <v>223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7"/>
      <c r="O11" s="7"/>
      <c r="P11" s="7"/>
      <c r="Q11" s="7"/>
      <c r="R11" s="181"/>
      <c r="S11" s="181"/>
      <c r="T11" s="181"/>
      <c r="U11" s="181"/>
      <c r="V11" s="2"/>
    </row>
    <row r="12" spans="1:60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</row>
    <row r="13" spans="1:60" ht="12.75">
      <c r="A13" s="2546" t="str">
        <f>UnosPod!AB13</f>
        <v>Raiffeisen BANK dd Bosna i Hercegovina</v>
      </c>
      <c r="B13" s="2546"/>
      <c r="C13" s="2546"/>
      <c r="D13" s="2546"/>
      <c r="E13" s="2546"/>
      <c r="F13" s="2546"/>
      <c r="G13" s="2546"/>
      <c r="H13" s="2546"/>
      <c r="I13" s="2546"/>
      <c r="J13" s="2546"/>
      <c r="K13" s="2546"/>
      <c r="L13" s="2546"/>
      <c r="M13" s="2546"/>
      <c r="N13" s="2546"/>
      <c r="O13" s="2546"/>
      <c r="P13" s="2546"/>
      <c r="Q13" s="4"/>
      <c r="R13" s="182"/>
      <c r="S13" s="182"/>
      <c r="T13" s="182"/>
      <c r="U13" s="182"/>
      <c r="V13" s="2"/>
      <c r="W13" s="2547">
        <f>UnosPod!AB15</f>
        <v>0</v>
      </c>
      <c r="X13" s="2547"/>
      <c r="Y13" s="2547"/>
      <c r="Z13" s="2547"/>
      <c r="AA13" s="2547"/>
      <c r="AB13" s="2547"/>
      <c r="AC13" s="2547"/>
      <c r="AD13" s="2547"/>
      <c r="AE13" s="2547"/>
      <c r="AF13" s="2547"/>
      <c r="AG13" s="2547"/>
      <c r="AH13" s="2547"/>
      <c r="AI13" s="2547"/>
      <c r="AJ13" s="2547"/>
      <c r="AK13" s="2547"/>
      <c r="AL13" s="2547"/>
      <c r="AS13" s="2547">
        <f>UnosPod!AB17</f>
        <v>0</v>
      </c>
      <c r="AT13" s="2547"/>
      <c r="AU13" s="2547"/>
      <c r="AV13" s="2547"/>
      <c r="AW13" s="2547"/>
      <c r="AX13" s="2547"/>
      <c r="AY13" s="2547"/>
      <c r="AZ13" s="2547"/>
      <c r="BA13" s="2547"/>
      <c r="BB13" s="2547"/>
      <c r="BC13" s="2547"/>
      <c r="BD13" s="2547"/>
      <c r="BE13" s="2547"/>
      <c r="BF13" s="2547"/>
      <c r="BG13" s="2547"/>
      <c r="BH13" s="2547"/>
    </row>
    <row r="14" spans="1:60" ht="12.75">
      <c r="A14" s="2554" t="s">
        <v>409</v>
      </c>
      <c r="B14" s="2554"/>
      <c r="C14" s="2554"/>
      <c r="D14" s="2554"/>
      <c r="E14" s="2554"/>
      <c r="F14" s="2554"/>
      <c r="G14" s="2554"/>
      <c r="H14" s="2554"/>
      <c r="I14" s="2554"/>
      <c r="J14" s="2554"/>
      <c r="K14" s="2554"/>
      <c r="L14" s="2554"/>
      <c r="M14" s="2554"/>
      <c r="N14" s="2554"/>
      <c r="O14" s="2554"/>
      <c r="P14" s="2554"/>
      <c r="Q14" s="7"/>
      <c r="R14" s="181"/>
      <c r="S14" s="181"/>
      <c r="T14" s="181"/>
      <c r="U14" s="181"/>
      <c r="V14" s="2"/>
      <c r="W14" s="2554" t="s">
        <v>409</v>
      </c>
      <c r="X14" s="2554"/>
      <c r="Y14" s="2554"/>
      <c r="Z14" s="2554"/>
      <c r="AA14" s="2554"/>
      <c r="AB14" s="2554"/>
      <c r="AC14" s="2554"/>
      <c r="AD14" s="2554"/>
      <c r="AE14" s="2554"/>
      <c r="AF14" s="2554"/>
      <c r="AG14" s="2554"/>
      <c r="AH14" s="2554"/>
      <c r="AI14" s="2554"/>
      <c r="AJ14" s="2554"/>
      <c r="AK14" s="2554"/>
      <c r="AL14" s="2554"/>
      <c r="AS14" s="2554" t="s">
        <v>409</v>
      </c>
      <c r="AT14" s="2554"/>
      <c r="AU14" s="2554"/>
      <c r="AV14" s="2554"/>
      <c r="AW14" s="2554"/>
      <c r="AX14" s="2554"/>
      <c r="AY14" s="2554"/>
      <c r="AZ14" s="2554"/>
      <c r="BA14" s="2554"/>
      <c r="BB14" s="2554"/>
      <c r="BC14" s="2554"/>
      <c r="BD14" s="2554"/>
      <c r="BE14" s="2554"/>
      <c r="BF14" s="2554"/>
      <c r="BG14" s="2554"/>
      <c r="BH14" s="2554"/>
    </row>
    <row r="15" spans="1:60" s="10" customFormat="1" ht="16.5" customHeight="1">
      <c r="A15" s="365">
        <f>UnosPod!AB14</f>
        <v>1</v>
      </c>
      <c r="B15" s="365">
        <f>UnosPod!AC14</f>
        <v>6</v>
      </c>
      <c r="C15" s="365">
        <f>UnosPod!AD14</f>
        <v>1</v>
      </c>
      <c r="D15" s="365">
        <f>UnosPod!AE14</f>
        <v>0</v>
      </c>
      <c r="E15" s="365">
        <f>UnosPod!AF14</f>
        <v>0</v>
      </c>
      <c r="F15" s="365">
        <f>UnosPod!AG14</f>
        <v>0</v>
      </c>
      <c r="G15" s="365">
        <f>UnosPod!AH14</f>
        <v>0</v>
      </c>
      <c r="H15" s="365">
        <f>UnosPod!AI14</f>
        <v>0</v>
      </c>
      <c r="I15" s="365">
        <f>UnosPod!AJ14</f>
        <v>9</v>
      </c>
      <c r="J15" s="365">
        <f>UnosPod!AK14</f>
        <v>7</v>
      </c>
      <c r="K15" s="365">
        <f>UnosPod!AL14</f>
        <v>6</v>
      </c>
      <c r="L15" s="365">
        <f>UnosPod!AM14</f>
        <v>4</v>
      </c>
      <c r="M15" s="365">
        <f>UnosPod!AN14</f>
        <v>0</v>
      </c>
      <c r="N15" s="365">
        <f>UnosPod!AO14</f>
        <v>0</v>
      </c>
      <c r="O15" s="365">
        <f>UnosPod!AP14</f>
        <v>1</v>
      </c>
      <c r="P15" s="365">
        <f>UnosPod!AQ14</f>
        <v>7</v>
      </c>
      <c r="Q15" s="366"/>
      <c r="R15" s="367"/>
      <c r="S15" s="367"/>
      <c r="T15" s="367"/>
      <c r="U15" s="367"/>
      <c r="W15" s="365">
        <f>UnosPod!AB16</f>
        <v>0</v>
      </c>
      <c r="X15" s="365">
        <f>UnosPod!AC16</f>
        <v>0</v>
      </c>
      <c r="Y15" s="365">
        <f>UnosPod!AD16</f>
        <v>0</v>
      </c>
      <c r="Z15" s="365">
        <f>UnosPod!AE16</f>
        <v>0</v>
      </c>
      <c r="AA15" s="365">
        <f>UnosPod!AF16</f>
        <v>0</v>
      </c>
      <c r="AB15" s="365">
        <f>UnosPod!AG16</f>
        <v>0</v>
      </c>
      <c r="AC15" s="365">
        <f>UnosPod!AH16</f>
        <v>0</v>
      </c>
      <c r="AD15" s="365">
        <f>UnosPod!AI16</f>
        <v>0</v>
      </c>
      <c r="AE15" s="365">
        <f>UnosPod!AJ16</f>
        <v>0</v>
      </c>
      <c r="AF15" s="365">
        <f>UnosPod!AK16</f>
        <v>0</v>
      </c>
      <c r="AG15" s="365">
        <f>UnosPod!AL16</f>
        <v>0</v>
      </c>
      <c r="AH15" s="365">
        <f>UnosPod!AM16</f>
        <v>0</v>
      </c>
      <c r="AI15" s="365">
        <f>UnosPod!AN16</f>
        <v>0</v>
      </c>
      <c r="AJ15" s="365">
        <f>UnosPod!AO16</f>
        <v>0</v>
      </c>
      <c r="AK15" s="365">
        <f>UnosPod!AP16</f>
        <v>0</v>
      </c>
      <c r="AL15" s="365">
        <f>UnosPod!AQ16</f>
        <v>0</v>
      </c>
      <c r="AS15" s="365">
        <f>UnosPod!AB18</f>
        <v>0</v>
      </c>
      <c r="AT15" s="365">
        <f>UnosPod!AC18</f>
        <v>0</v>
      </c>
      <c r="AU15" s="365">
        <f>UnosPod!AD18</f>
        <v>0</v>
      </c>
      <c r="AV15" s="365">
        <f>UnosPod!AE18</f>
        <v>0</v>
      </c>
      <c r="AW15" s="365">
        <f>UnosPod!AF18</f>
        <v>0</v>
      </c>
      <c r="AX15" s="365">
        <f>UnosPod!AG18</f>
        <v>0</v>
      </c>
      <c r="AY15" s="365">
        <f>UnosPod!AH18</f>
        <v>0</v>
      </c>
      <c r="AZ15" s="365">
        <f>UnosPod!AI18</f>
        <v>0</v>
      </c>
      <c r="BA15" s="365">
        <f>UnosPod!AJ18</f>
        <v>0</v>
      </c>
      <c r="BB15" s="365">
        <f>UnosPod!AK18</f>
        <v>0</v>
      </c>
      <c r="BC15" s="365">
        <f>UnosPod!AL18</f>
        <v>0</v>
      </c>
      <c r="BD15" s="365">
        <f>UnosPod!AM18</f>
        <v>0</v>
      </c>
      <c r="BE15" s="365">
        <f>UnosPod!AN18</f>
        <v>0</v>
      </c>
      <c r="BF15" s="365">
        <f>UnosPod!AO18</f>
        <v>0</v>
      </c>
      <c r="BG15" s="365">
        <f>UnosPod!AP18</f>
        <v>0</v>
      </c>
      <c r="BH15" s="365">
        <f>UnosPod!AQ18</f>
        <v>0</v>
      </c>
    </row>
    <row r="16" spans="1:60" ht="18.75" customHeight="1">
      <c r="V16" s="2"/>
      <c r="Y16" s="19"/>
      <c r="Z16" s="19"/>
      <c r="AA16" s="19"/>
      <c r="AB16" s="19"/>
      <c r="AC16" s="19"/>
      <c r="AD16" s="19"/>
      <c r="AE16" s="19"/>
      <c r="AF16" s="19"/>
      <c r="AG16" s="19"/>
      <c r="AL16" s="12"/>
      <c r="AM16" s="12"/>
      <c r="AN16" s="12"/>
      <c r="AO16" s="12"/>
      <c r="AP16" s="183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60" ht="18.75" customHeight="1">
      <c r="V17" s="2"/>
      <c r="Y17" s="19"/>
      <c r="Z17" s="19"/>
      <c r="AA17" s="19"/>
      <c r="AB17" s="19"/>
      <c r="AC17" s="19"/>
      <c r="AD17" s="19"/>
      <c r="AE17" s="19"/>
      <c r="AF17" s="19"/>
      <c r="AG17" s="19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</row>
    <row r="18" spans="1:60" ht="18.75" customHeight="1">
      <c r="V18" s="2"/>
      <c r="Y18" s="19"/>
      <c r="Z18" s="19"/>
      <c r="AA18" s="19"/>
      <c r="AB18" s="19"/>
      <c r="AC18" s="19"/>
      <c r="AD18" s="19"/>
      <c r="AE18" s="19"/>
      <c r="AF18" s="19"/>
      <c r="AG18" s="19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</row>
    <row r="19" spans="1:60" ht="18.75" customHeight="1">
      <c r="V19" s="2"/>
      <c r="Y19" s="19"/>
      <c r="Z19" s="19"/>
      <c r="AA19" s="19"/>
      <c r="AB19" s="19"/>
      <c r="AC19" s="19"/>
      <c r="AD19" s="19"/>
      <c r="AE19" s="19"/>
      <c r="AF19" s="19"/>
      <c r="AG19" s="19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</row>
    <row r="20" spans="1:60" ht="18.75" customHeight="1">
      <c r="V20" s="2"/>
      <c r="Y20" s="19"/>
      <c r="Z20" s="19"/>
      <c r="AA20" s="19"/>
      <c r="AB20" s="19"/>
      <c r="AC20" s="19"/>
      <c r="AD20" s="19"/>
      <c r="AE20" s="19"/>
      <c r="AF20" s="19"/>
      <c r="AG20" s="19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</row>
    <row r="21" spans="1:60" ht="18.75" customHeight="1">
      <c r="V21" s="2"/>
      <c r="Y21" s="19"/>
      <c r="Z21" s="19"/>
      <c r="AA21" s="19"/>
      <c r="AB21" s="19"/>
      <c r="AC21" s="19"/>
      <c r="AD21" s="19"/>
      <c r="AE21" s="19"/>
      <c r="AF21" s="19"/>
      <c r="AG21" s="19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</row>
    <row r="22" spans="1:60" ht="27.75" customHeight="1">
      <c r="A22" s="2182" t="s">
        <v>406</v>
      </c>
      <c r="B22" s="2182"/>
      <c r="C22" s="2182"/>
      <c r="D22" s="2182"/>
      <c r="E22" s="2182"/>
      <c r="F22" s="2182"/>
      <c r="G22" s="2182"/>
      <c r="H22" s="2182"/>
      <c r="I22" s="2182"/>
      <c r="J22" s="2182"/>
      <c r="K22" s="2182"/>
      <c r="L22" s="2182"/>
      <c r="M22" s="2182"/>
      <c r="N22" s="2182"/>
      <c r="O22" s="2182"/>
      <c r="P22" s="2182"/>
      <c r="Q22" s="2182"/>
      <c r="R22" s="2182"/>
      <c r="S22" s="2182"/>
      <c r="T22" s="2182"/>
      <c r="U22" s="2182"/>
      <c r="V22" s="2182"/>
      <c r="W22" s="2182"/>
      <c r="X22" s="2182"/>
      <c r="Y22" s="2182"/>
      <c r="Z22" s="2182"/>
      <c r="AA22" s="2182"/>
      <c r="AB22" s="2182"/>
      <c r="AC22" s="2182"/>
      <c r="AD22" s="2182"/>
      <c r="AE22" s="2182"/>
      <c r="AF22" s="2182"/>
      <c r="AG22" s="2182"/>
      <c r="AH22" s="2182"/>
      <c r="AI22" s="2182"/>
      <c r="AJ22" s="2182"/>
      <c r="AK22" s="2182"/>
      <c r="AL22" s="2182"/>
      <c r="AM22" s="2182"/>
      <c r="AN22" s="2182"/>
      <c r="AO22" s="2182"/>
      <c r="AP22" s="2182"/>
      <c r="AQ22" s="2182"/>
      <c r="AR22" s="2182"/>
      <c r="AS22" s="2182"/>
      <c r="AT22" s="2182"/>
      <c r="AU22" s="2182"/>
      <c r="AV22" s="2182"/>
      <c r="AW22" s="2182"/>
      <c r="AX22" s="2182"/>
      <c r="AY22" s="2182"/>
      <c r="AZ22" s="2182"/>
      <c r="BA22" s="2182"/>
      <c r="BB22" s="2182"/>
      <c r="BC22" s="2182"/>
      <c r="BD22" s="2182"/>
      <c r="BE22" s="2182"/>
      <c r="BF22" s="2182"/>
      <c r="BG22" s="2182"/>
      <c r="BH22" s="2182"/>
    </row>
    <row r="23" spans="1:60" ht="15.7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</row>
    <row r="24" spans="1:60" ht="21" customHeight="1">
      <c r="A24" s="2349" t="str">
        <f>"za period koji završava na dan "&amp;UnosPod!M6&amp;UnosPod!P6&amp;"godine"</f>
        <v>za period koji završava na dan 31.12.2012.godine</v>
      </c>
      <c r="B24" s="2349"/>
      <c r="C24" s="2349"/>
      <c r="D24" s="2349"/>
      <c r="E24" s="2349"/>
      <c r="F24" s="2349"/>
      <c r="G24" s="2349"/>
      <c r="H24" s="2349"/>
      <c r="I24" s="2349"/>
      <c r="J24" s="2349"/>
      <c r="K24" s="2349"/>
      <c r="L24" s="2349"/>
      <c r="M24" s="2349"/>
      <c r="N24" s="2349"/>
      <c r="O24" s="2349"/>
      <c r="P24" s="2349"/>
      <c r="Q24" s="2349"/>
      <c r="R24" s="2349"/>
      <c r="S24" s="2349"/>
      <c r="T24" s="2349"/>
      <c r="U24" s="2349"/>
      <c r="V24" s="2349"/>
      <c r="W24" s="2349"/>
      <c r="X24" s="2349"/>
      <c r="Y24" s="2349"/>
      <c r="Z24" s="2349"/>
      <c r="AA24" s="2349"/>
      <c r="AB24" s="2349"/>
      <c r="AC24" s="2349"/>
      <c r="AD24" s="2349"/>
      <c r="AE24" s="2349"/>
      <c r="AF24" s="2349"/>
      <c r="AG24" s="2349"/>
      <c r="AH24" s="2349"/>
      <c r="AI24" s="2349"/>
      <c r="AJ24" s="2349"/>
      <c r="AK24" s="2349"/>
      <c r="AL24" s="2349"/>
      <c r="AM24" s="2349"/>
      <c r="AN24" s="2349"/>
      <c r="AO24" s="2349"/>
      <c r="AP24" s="2349"/>
      <c r="AQ24" s="2349"/>
      <c r="AR24" s="2349"/>
      <c r="AS24" s="2349"/>
      <c r="AT24" s="2349"/>
      <c r="AU24" s="2349"/>
      <c r="AV24" s="2349"/>
      <c r="AW24" s="2349"/>
      <c r="AX24" s="2349"/>
      <c r="AY24" s="2349"/>
      <c r="AZ24" s="2349"/>
      <c r="BA24" s="2349"/>
      <c r="BB24" s="2349"/>
      <c r="BC24" s="2349"/>
      <c r="BD24" s="2349"/>
      <c r="BE24" s="2349"/>
      <c r="BF24" s="2349"/>
      <c r="BG24" s="2349"/>
      <c r="BH24" s="2349"/>
    </row>
    <row r="25" spans="1:60" ht="14.25" customHeight="1">
      <c r="A25" s="51"/>
    </row>
    <row r="26" spans="1:60" ht="14.25" customHeight="1">
      <c r="A26" s="51"/>
      <c r="V26" s="251"/>
    </row>
    <row r="27" spans="1:60" ht="14.25" customHeight="1">
      <c r="A27" s="51"/>
      <c r="V27" s="251"/>
    </row>
    <row r="28" spans="1:60" ht="14.25" customHeight="1">
      <c r="A28" s="51"/>
      <c r="V28" s="251"/>
    </row>
    <row r="29" spans="1:60" ht="14.25" customHeight="1">
      <c r="A29" s="51"/>
      <c r="V29" s="251"/>
    </row>
    <row r="30" spans="1:60" ht="14.25" customHeight="1">
      <c r="A30" s="51"/>
      <c r="V30" s="251"/>
    </row>
    <row r="31" spans="1:60" ht="14.25" customHeight="1">
      <c r="A31" s="51"/>
      <c r="V31" s="251"/>
    </row>
    <row r="32" spans="1:60" ht="14.25" customHeight="1">
      <c r="A32" s="51"/>
      <c r="V32" s="251"/>
    </row>
    <row r="33" spans="1:60" ht="14.25" customHeight="1">
      <c r="A33" s="51"/>
      <c r="V33" s="251"/>
    </row>
    <row r="34" spans="1:60" s="75" customFormat="1" ht="15.75" customHeight="1"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2"/>
      <c r="AE34" s="82"/>
      <c r="AF34" s="82"/>
    </row>
    <row r="35" spans="1:60" s="83" customFormat="1">
      <c r="A35" s="2450" t="s">
        <v>166</v>
      </c>
      <c r="B35" s="2450"/>
      <c r="C35" s="87" t="str">
        <f>Sjedište</f>
        <v>Sarajevo</v>
      </c>
      <c r="D35" s="87"/>
      <c r="E35" s="87"/>
      <c r="F35" s="87"/>
      <c r="G35" s="87"/>
      <c r="H35" s="87"/>
      <c r="I35" s="87"/>
      <c r="N35" s="83" t="s">
        <v>106</v>
      </c>
    </row>
    <row r="36" spans="1:60" s="83" customFormat="1" ht="18.75" customHeight="1">
      <c r="A36" s="77" t="s">
        <v>863</v>
      </c>
      <c r="B36" s="77"/>
      <c r="C36" s="2452" t="str">
        <f>UnosPod!AB20&amp;UnosPod!AC20&amp;"."&amp;UnosPod!AD20&amp;UnosPod!AE20&amp;"."&amp;UnosPod!AF20&amp;UnosPod!AG20&amp;UnosPod!AH20&amp;UnosPod!AI20&amp;".godine"</f>
        <v>28.02.2013.godine</v>
      </c>
      <c r="D36" s="2452"/>
      <c r="E36" s="2452"/>
      <c r="F36" s="2452"/>
      <c r="G36" s="2452"/>
      <c r="H36" s="2452"/>
      <c r="I36" s="2452"/>
      <c r="N36" s="239" t="str">
        <f>UnosPod!F3</f>
        <v>Alma Saric</v>
      </c>
      <c r="O36" s="86"/>
      <c r="P36" s="86"/>
      <c r="Q36" s="86"/>
      <c r="R36" s="86"/>
      <c r="S36" s="86"/>
      <c r="T36" s="86"/>
      <c r="U36" s="86"/>
      <c r="AV36" s="2451" t="s">
        <v>97</v>
      </c>
      <c r="AW36" s="2451"/>
      <c r="AX36" s="2451"/>
      <c r="AY36" s="2451"/>
      <c r="AZ36" s="2451"/>
      <c r="BA36" s="2451"/>
      <c r="BB36" s="2451"/>
      <c r="BC36" s="2451"/>
      <c r="BD36" s="2451"/>
      <c r="BE36" s="2451"/>
    </row>
    <row r="37" spans="1:60" s="83" customFormat="1">
      <c r="AO37" s="83" t="s">
        <v>394</v>
      </c>
      <c r="AW37" s="86"/>
      <c r="AX37" s="86"/>
      <c r="AY37" s="86"/>
      <c r="AZ37" s="86"/>
      <c r="BA37" s="86"/>
      <c r="BB37" s="86"/>
      <c r="BC37" s="86"/>
      <c r="BD37" s="86"/>
      <c r="BE37" s="86"/>
    </row>
    <row r="38" spans="1:60" s="83" customFormat="1">
      <c r="N38" s="82" t="s">
        <v>408</v>
      </c>
      <c r="O38" s="84"/>
      <c r="P38" s="84"/>
      <c r="Q38" s="316"/>
      <c r="R38" s="88"/>
      <c r="S38" s="208" t="str">
        <f>UnosPod!AB3</f>
        <v>2917/2</v>
      </c>
      <c r="T38" s="369"/>
      <c r="U38" s="369"/>
      <c r="AV38" s="2453" t="str">
        <f>Direktor</f>
        <v>Lejla Baljevic Ramovic</v>
      </c>
      <c r="AW38" s="2453"/>
      <c r="AX38" s="2453"/>
      <c r="AY38" s="2453"/>
      <c r="AZ38" s="2453"/>
      <c r="BA38" s="2453"/>
      <c r="BB38" s="2453"/>
      <c r="BC38" s="2453"/>
      <c r="BD38" s="2453"/>
      <c r="BE38" s="2453"/>
    </row>
    <row r="39" spans="1:60" s="84" customFormat="1">
      <c r="G39" s="316"/>
      <c r="H39" s="316"/>
      <c r="I39" s="316"/>
      <c r="J39" s="316"/>
      <c r="K39" s="316"/>
      <c r="L39" s="316"/>
      <c r="M39" s="316"/>
      <c r="N39" s="82" t="s">
        <v>199</v>
      </c>
      <c r="Q39" s="316"/>
      <c r="R39" s="323"/>
      <c r="S39" s="207" t="str">
        <f>UnosPod!AM3</f>
        <v>033/728-602</v>
      </c>
      <c r="T39" s="325"/>
      <c r="U39" s="325"/>
      <c r="V39" s="316"/>
      <c r="W39" s="316"/>
      <c r="X39" s="316"/>
      <c r="Y39" s="316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</row>
    <row r="40" spans="1:60" s="75" customFormat="1" ht="15"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2"/>
      <c r="AE40" s="82"/>
      <c r="AF40" s="82"/>
    </row>
    <row r="41" spans="1:60" ht="14.25" customHeight="1">
      <c r="A41" s="51"/>
      <c r="V41" s="251"/>
    </row>
    <row r="42" spans="1:60" ht="14.25" customHeight="1">
      <c r="A42" s="51"/>
      <c r="V42" s="251"/>
    </row>
    <row r="43" spans="1:60" ht="14.25" customHeight="1">
      <c r="A43" s="51"/>
      <c r="V43" s="251"/>
    </row>
    <row r="44" spans="1:60" ht="14.25" customHeight="1">
      <c r="A44" s="51"/>
      <c r="V44" s="251"/>
    </row>
    <row r="45" spans="1:60" ht="14.25" customHeight="1">
      <c r="A45" s="51"/>
      <c r="V45" s="251"/>
    </row>
    <row r="46" spans="1:60" ht="14.25" customHeight="1">
      <c r="A46" s="51"/>
      <c r="V46" s="251"/>
    </row>
    <row r="47" spans="1:60" s="18" customFormat="1" ht="21" customHeight="1">
      <c r="A47" s="2482"/>
      <c r="B47" s="2483"/>
      <c r="C47" s="2484" t="s">
        <v>258</v>
      </c>
      <c r="D47" s="2482"/>
      <c r="E47" s="2482"/>
      <c r="F47" s="2482"/>
      <c r="G47" s="2482"/>
      <c r="H47" s="2485"/>
      <c r="I47" s="2485"/>
      <c r="J47" s="2482"/>
      <c r="K47" s="2482"/>
      <c r="L47" s="2482"/>
      <c r="M47" s="2482"/>
      <c r="N47" s="2482"/>
      <c r="O47" s="2482"/>
      <c r="P47" s="2482"/>
      <c r="Q47" s="2482"/>
      <c r="R47" s="2482"/>
      <c r="S47" s="2494" t="s">
        <v>1314</v>
      </c>
      <c r="T47" s="2501"/>
      <c r="U47" s="2489" t="s">
        <v>1320</v>
      </c>
      <c r="V47" s="2490"/>
      <c r="W47" s="2490"/>
      <c r="X47" s="2490"/>
      <c r="Y47" s="2490"/>
      <c r="Z47" s="2490"/>
      <c r="AA47" s="2490"/>
      <c r="AB47" s="2490"/>
      <c r="AC47" s="2490"/>
      <c r="AD47" s="2490"/>
      <c r="AE47" s="2490"/>
      <c r="AF47" s="2490"/>
      <c r="AG47" s="2490"/>
      <c r="AH47" s="2490"/>
      <c r="AI47" s="2490"/>
      <c r="AJ47" s="2490"/>
      <c r="AK47" s="2490"/>
      <c r="AL47" s="2490"/>
      <c r="AM47" s="2490"/>
      <c r="AN47" s="2490"/>
      <c r="AO47" s="2490"/>
      <c r="AP47" s="2490"/>
      <c r="AQ47" s="2490"/>
      <c r="AR47" s="2490"/>
      <c r="AS47" s="2490"/>
      <c r="AT47" s="2490"/>
      <c r="AU47" s="2490"/>
      <c r="AV47" s="2490"/>
      <c r="AW47" s="2490"/>
      <c r="AX47" s="2491"/>
      <c r="AY47" s="2494"/>
      <c r="AZ47" s="2497"/>
      <c r="BA47" s="2497" t="s">
        <v>1330</v>
      </c>
      <c r="BB47" s="2497"/>
      <c r="BC47" s="2497"/>
      <c r="BD47" s="2494"/>
      <c r="BE47" s="2497"/>
      <c r="BF47" s="2548" t="s">
        <v>1331</v>
      </c>
      <c r="BG47" s="2497" t="s">
        <v>1332</v>
      </c>
      <c r="BH47" s="2501"/>
    </row>
    <row r="48" spans="1:60" s="18" customFormat="1" ht="25.5" customHeight="1">
      <c r="A48" s="2486"/>
      <c r="B48" s="2487"/>
      <c r="C48" s="2488" t="s">
        <v>258</v>
      </c>
      <c r="D48" s="2486"/>
      <c r="E48" s="2486"/>
      <c r="F48" s="2486"/>
      <c r="G48" s="2486"/>
      <c r="H48" s="2486"/>
      <c r="I48" s="2486"/>
      <c r="J48" s="2486"/>
      <c r="K48" s="2486"/>
      <c r="L48" s="2486"/>
      <c r="M48" s="2486"/>
      <c r="N48" s="2486"/>
      <c r="O48" s="2486"/>
      <c r="P48" s="2486"/>
      <c r="Q48" s="2486"/>
      <c r="R48" s="2486"/>
      <c r="S48" s="2495"/>
      <c r="T48" s="2502"/>
      <c r="U48" s="2494" t="s">
        <v>1321</v>
      </c>
      <c r="V48" s="2497" t="s">
        <v>1336</v>
      </c>
      <c r="W48" s="2497" t="s">
        <v>1337</v>
      </c>
      <c r="X48" s="2497" t="s">
        <v>1322</v>
      </c>
      <c r="Y48" s="2497"/>
      <c r="Z48" s="2504" t="s">
        <v>1323</v>
      </c>
      <c r="AA48" s="2497" t="s">
        <v>412</v>
      </c>
      <c r="AB48" s="2497" t="s">
        <v>1467</v>
      </c>
      <c r="AC48" s="2497" t="s">
        <v>1324</v>
      </c>
      <c r="AD48" s="2532"/>
      <c r="AE48" s="2497" t="s">
        <v>1339</v>
      </c>
      <c r="AF48" s="2497" t="s">
        <v>1340</v>
      </c>
      <c r="AG48" s="2497" t="s">
        <v>1341</v>
      </c>
      <c r="AH48" s="2497" t="s">
        <v>1343</v>
      </c>
      <c r="AI48" s="2497" t="s">
        <v>1342</v>
      </c>
      <c r="AJ48" s="2504" t="s">
        <v>168</v>
      </c>
      <c r="AK48" s="2497" t="s">
        <v>1325</v>
      </c>
      <c r="AL48" s="2497" t="s">
        <v>1326</v>
      </c>
      <c r="AM48" s="2497" t="s">
        <v>1327</v>
      </c>
      <c r="AN48" s="2532" t="s">
        <v>1328</v>
      </c>
      <c r="AO48" s="2504" t="s">
        <v>1329</v>
      </c>
      <c r="AP48" s="2497" t="s">
        <v>1334</v>
      </c>
      <c r="AQ48" s="2497" t="s">
        <v>1335</v>
      </c>
      <c r="AR48" s="2497" t="s">
        <v>428</v>
      </c>
      <c r="AS48" s="2497"/>
      <c r="AT48" s="2494"/>
      <c r="AU48" s="2497" t="s">
        <v>225</v>
      </c>
      <c r="AV48" s="2497" t="s">
        <v>1333</v>
      </c>
      <c r="AW48" s="2497"/>
      <c r="AX48" s="2501"/>
      <c r="AY48" s="2495"/>
      <c r="AZ48" s="2498"/>
      <c r="BA48" s="2498"/>
      <c r="BB48" s="2498"/>
      <c r="BC48" s="2498"/>
      <c r="BD48" s="2495"/>
      <c r="BE48" s="2498"/>
      <c r="BF48" s="2549"/>
      <c r="BG48" s="2498"/>
      <c r="BH48" s="2502"/>
    </row>
    <row r="49" spans="1:60" s="18" customFormat="1" ht="25.5" customHeight="1">
      <c r="A49" s="2551" t="s">
        <v>1338</v>
      </c>
      <c r="B49" s="2552"/>
      <c r="C49" s="2552"/>
      <c r="D49" s="2552"/>
      <c r="E49" s="2552"/>
      <c r="F49" s="2552"/>
      <c r="G49" s="2552"/>
      <c r="H49" s="2552"/>
      <c r="I49" s="2552"/>
      <c r="J49" s="2552"/>
      <c r="K49" s="2552"/>
      <c r="L49" s="2552"/>
      <c r="M49" s="2552"/>
      <c r="N49" s="2552"/>
      <c r="O49" s="2552"/>
      <c r="P49" s="2552"/>
      <c r="Q49" s="2552"/>
      <c r="R49" s="2553"/>
      <c r="S49" s="2495"/>
      <c r="T49" s="2502"/>
      <c r="U49" s="2495"/>
      <c r="V49" s="2498"/>
      <c r="W49" s="2498"/>
      <c r="X49" s="2498"/>
      <c r="Y49" s="2498"/>
      <c r="Z49" s="2505"/>
      <c r="AA49" s="2498"/>
      <c r="AB49" s="2498"/>
      <c r="AC49" s="2498"/>
      <c r="AD49" s="2533"/>
      <c r="AE49" s="2498"/>
      <c r="AF49" s="2498"/>
      <c r="AG49" s="2498"/>
      <c r="AH49" s="2498"/>
      <c r="AI49" s="2498"/>
      <c r="AJ49" s="2505"/>
      <c r="AK49" s="2498"/>
      <c r="AL49" s="2498"/>
      <c r="AM49" s="2498"/>
      <c r="AN49" s="2533"/>
      <c r="AO49" s="2505"/>
      <c r="AP49" s="2498"/>
      <c r="AQ49" s="2498"/>
      <c r="AR49" s="2498"/>
      <c r="AS49" s="2498"/>
      <c r="AT49" s="2539"/>
      <c r="AU49" s="2498"/>
      <c r="AV49" s="2498"/>
      <c r="AW49" s="2498"/>
      <c r="AX49" s="2530"/>
      <c r="AY49" s="2495"/>
      <c r="AZ49" s="2498"/>
      <c r="BA49" s="2498"/>
      <c r="BB49" s="2498"/>
      <c r="BC49" s="2498"/>
      <c r="BD49" s="2495"/>
      <c r="BE49" s="2498"/>
      <c r="BF49" s="2549"/>
      <c r="BG49" s="2498"/>
      <c r="BH49" s="2502"/>
    </row>
    <row r="50" spans="1:60" s="18" customFormat="1" ht="25.5" customHeight="1">
      <c r="A50" s="2487"/>
      <c r="B50" s="2492"/>
      <c r="C50" s="2492"/>
      <c r="D50" s="2492"/>
      <c r="E50" s="2492"/>
      <c r="F50" s="2492"/>
      <c r="G50" s="2492"/>
      <c r="H50" s="2492"/>
      <c r="I50" s="2492"/>
      <c r="J50" s="2492"/>
      <c r="K50" s="2492"/>
      <c r="L50" s="2492"/>
      <c r="M50" s="2492"/>
      <c r="N50" s="2492"/>
      <c r="O50" s="2492"/>
      <c r="P50" s="2492"/>
      <c r="Q50" s="2492"/>
      <c r="R50" s="2493"/>
      <c r="S50" s="2495"/>
      <c r="T50" s="2502"/>
      <c r="U50" s="2495"/>
      <c r="V50" s="2498"/>
      <c r="W50" s="2498"/>
      <c r="X50" s="2498"/>
      <c r="Y50" s="2498"/>
      <c r="Z50" s="2505"/>
      <c r="AA50" s="2498"/>
      <c r="AB50" s="2498"/>
      <c r="AC50" s="2498"/>
      <c r="AD50" s="2533"/>
      <c r="AE50" s="2498"/>
      <c r="AF50" s="2498"/>
      <c r="AG50" s="2498"/>
      <c r="AH50" s="2498"/>
      <c r="AI50" s="2498"/>
      <c r="AJ50" s="2505"/>
      <c r="AK50" s="2498"/>
      <c r="AL50" s="2498"/>
      <c r="AM50" s="2498"/>
      <c r="AN50" s="2533"/>
      <c r="AO50" s="2505"/>
      <c r="AP50" s="2498"/>
      <c r="AQ50" s="2498"/>
      <c r="AR50" s="2498"/>
      <c r="AS50" s="2498"/>
      <c r="AT50" s="2539"/>
      <c r="AU50" s="2498"/>
      <c r="AV50" s="2498"/>
      <c r="AW50" s="2498"/>
      <c r="AX50" s="2530"/>
      <c r="AY50" s="2495"/>
      <c r="AZ50" s="2498"/>
      <c r="BA50" s="2498"/>
      <c r="BB50" s="2498"/>
      <c r="BC50" s="2498"/>
      <c r="BD50" s="2495"/>
      <c r="BE50" s="2498"/>
      <c r="BF50" s="2549"/>
      <c r="BG50" s="2498"/>
      <c r="BH50" s="2502"/>
    </row>
    <row r="51" spans="1:60" s="18" customFormat="1" ht="25.5" customHeight="1">
      <c r="A51" s="2535"/>
      <c r="B51" s="2536"/>
      <c r="C51" s="2537"/>
      <c r="D51" s="2535"/>
      <c r="E51" s="2535"/>
      <c r="F51" s="2535"/>
      <c r="G51" s="2535"/>
      <c r="H51" s="2535"/>
      <c r="I51" s="2535"/>
      <c r="J51" s="2535"/>
      <c r="K51" s="2535"/>
      <c r="L51" s="2535"/>
      <c r="M51" s="2535"/>
      <c r="N51" s="2535"/>
      <c r="O51" s="2535"/>
      <c r="P51" s="2535"/>
      <c r="Q51" s="2535"/>
      <c r="R51" s="2535"/>
      <c r="S51" s="2496"/>
      <c r="T51" s="2503"/>
      <c r="U51" s="2496"/>
      <c r="V51" s="2499"/>
      <c r="W51" s="2499"/>
      <c r="X51" s="2499"/>
      <c r="Y51" s="2500"/>
      <c r="Z51" s="2506"/>
      <c r="AA51" s="2500"/>
      <c r="AB51" s="2500"/>
      <c r="AC51" s="2500"/>
      <c r="AD51" s="2534"/>
      <c r="AE51" s="2500"/>
      <c r="AF51" s="2499"/>
      <c r="AG51" s="2499"/>
      <c r="AH51" s="2499"/>
      <c r="AI51" s="2500"/>
      <c r="AJ51" s="2506"/>
      <c r="AK51" s="2500"/>
      <c r="AL51" s="2500"/>
      <c r="AM51" s="2500"/>
      <c r="AN51" s="2534"/>
      <c r="AO51" s="2506"/>
      <c r="AP51" s="2500"/>
      <c r="AQ51" s="2500"/>
      <c r="AR51" s="2500"/>
      <c r="AS51" s="2500"/>
      <c r="AT51" s="2540"/>
      <c r="AU51" s="2500"/>
      <c r="AV51" s="2500"/>
      <c r="AW51" s="2500"/>
      <c r="AX51" s="2531"/>
      <c r="AY51" s="2496"/>
      <c r="AZ51" s="2499"/>
      <c r="BA51" s="2499"/>
      <c r="BB51" s="2499"/>
      <c r="BC51" s="2499"/>
      <c r="BD51" s="2496"/>
      <c r="BE51" s="2499"/>
      <c r="BF51" s="2550"/>
      <c r="BG51" s="2499"/>
      <c r="BH51" s="2503"/>
    </row>
    <row r="52" spans="1:60" ht="15.75" customHeight="1">
      <c r="A52" s="2509"/>
      <c r="B52" s="2510"/>
      <c r="C52" s="2538">
        <v>1</v>
      </c>
      <c r="D52" s="2509"/>
      <c r="E52" s="2509"/>
      <c r="F52" s="2509"/>
      <c r="G52" s="2509"/>
      <c r="H52" s="2509"/>
      <c r="I52" s="2509"/>
      <c r="J52" s="2509"/>
      <c r="K52" s="2509"/>
      <c r="L52" s="2509"/>
      <c r="M52" s="2509"/>
      <c r="N52" s="2509"/>
      <c r="O52" s="2509"/>
      <c r="P52" s="2509"/>
      <c r="Q52" s="2509"/>
      <c r="R52" s="2509"/>
      <c r="S52" s="2511">
        <v>2</v>
      </c>
      <c r="T52" s="2512"/>
      <c r="U52" s="2468">
        <v>3</v>
      </c>
      <c r="V52" s="2469"/>
      <c r="W52" s="2469"/>
      <c r="X52" s="2469"/>
      <c r="Y52" s="2469"/>
      <c r="Z52" s="2469">
        <v>4</v>
      </c>
      <c r="AA52" s="2469"/>
      <c r="AB52" s="2469"/>
      <c r="AC52" s="2469"/>
      <c r="AD52" s="2469"/>
      <c r="AE52" s="2469">
        <v>5</v>
      </c>
      <c r="AF52" s="2469"/>
      <c r="AG52" s="2469"/>
      <c r="AH52" s="2469"/>
      <c r="AI52" s="2469"/>
      <c r="AJ52" s="2469">
        <v>6</v>
      </c>
      <c r="AK52" s="2469"/>
      <c r="AL52" s="2469"/>
      <c r="AM52" s="2469"/>
      <c r="AN52" s="2469"/>
      <c r="AO52" s="2469">
        <v>7</v>
      </c>
      <c r="AP52" s="2469"/>
      <c r="AQ52" s="2469"/>
      <c r="AR52" s="2469"/>
      <c r="AS52" s="2557"/>
      <c r="AT52" s="2529">
        <v>8</v>
      </c>
      <c r="AU52" s="2529"/>
      <c r="AV52" s="2529"/>
      <c r="AW52" s="2529"/>
      <c r="AX52" s="2529"/>
      <c r="AY52" s="2529">
        <v>9</v>
      </c>
      <c r="AZ52" s="2529"/>
      <c r="BA52" s="2529"/>
      <c r="BB52" s="2529"/>
      <c r="BC52" s="2529"/>
      <c r="BD52" s="2529">
        <v>10</v>
      </c>
      <c r="BE52" s="2529"/>
      <c r="BF52" s="2529"/>
      <c r="BG52" s="2529"/>
      <c r="BH52" s="2529"/>
    </row>
    <row r="53" spans="1:60" ht="18.75" customHeight="1">
      <c r="A53" s="348" t="s">
        <v>415</v>
      </c>
      <c r="B53" s="349" t="str">
        <f>"Stanje na dan 31/12/"&amp;UnosPod!U1-2&amp;".godine"</f>
        <v>Stanje na dan 31/12/2010.godine</v>
      </c>
      <c r="C53" s="349"/>
      <c r="D53" s="349"/>
      <c r="E53" s="349"/>
      <c r="F53" s="349"/>
      <c r="G53" s="349"/>
      <c r="H53" s="349"/>
      <c r="I53" s="349"/>
      <c r="J53" s="349"/>
      <c r="K53" s="350"/>
      <c r="L53" s="350"/>
      <c r="M53" s="350"/>
      <c r="N53" s="350"/>
      <c r="O53" s="350"/>
      <c r="P53" s="350"/>
      <c r="Q53" s="350"/>
      <c r="R53" s="351"/>
      <c r="S53" s="2511">
        <v>901</v>
      </c>
      <c r="T53" s="2512"/>
      <c r="U53" s="2466">
        <f>UnosPod!I936</f>
        <v>0</v>
      </c>
      <c r="V53" s="2465"/>
      <c r="W53" s="2465"/>
      <c r="X53" s="2465"/>
      <c r="Y53" s="2465"/>
      <c r="Z53" s="2465">
        <f>UnosPod!N936</f>
        <v>0</v>
      </c>
      <c r="AA53" s="2465"/>
      <c r="AB53" s="2465"/>
      <c r="AC53" s="2465"/>
      <c r="AD53" s="2465"/>
      <c r="AE53" s="2465">
        <f>UnosPod!S936</f>
        <v>0</v>
      </c>
      <c r="AF53" s="2465"/>
      <c r="AG53" s="2465"/>
      <c r="AH53" s="2465"/>
      <c r="AI53" s="2465"/>
      <c r="AJ53" s="2465">
        <f>UnosPod!X936</f>
        <v>0</v>
      </c>
      <c r="AK53" s="2465"/>
      <c r="AL53" s="2465"/>
      <c r="AM53" s="2465"/>
      <c r="AN53" s="2465"/>
      <c r="AO53" s="2465">
        <f>UnosPod!AC936</f>
        <v>0</v>
      </c>
      <c r="AP53" s="2465"/>
      <c r="AQ53" s="2465"/>
      <c r="AR53" s="2465"/>
      <c r="AS53" s="2528"/>
      <c r="AT53" s="2462">
        <f>UnosPod!AH936</f>
        <v>0</v>
      </c>
      <c r="AU53" s="2463"/>
      <c r="AV53" s="2463"/>
      <c r="AW53" s="2463"/>
      <c r="AX53" s="2464"/>
      <c r="AY53" s="2462">
        <f>UnosPod!AM936</f>
        <v>0</v>
      </c>
      <c r="AZ53" s="2463"/>
      <c r="BA53" s="2463"/>
      <c r="BB53" s="2463"/>
      <c r="BC53" s="2464"/>
      <c r="BD53" s="2462">
        <f>UnosPod!AR936</f>
        <v>0</v>
      </c>
      <c r="BE53" s="2463"/>
      <c r="BF53" s="2463"/>
      <c r="BG53" s="2463"/>
      <c r="BH53" s="2464"/>
    </row>
    <row r="54" spans="1:60" ht="18.75" customHeight="1">
      <c r="A54" s="352" t="s">
        <v>416</v>
      </c>
      <c r="B54" s="353" t="s">
        <v>1318</v>
      </c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4"/>
      <c r="S54" s="2513">
        <v>902</v>
      </c>
      <c r="T54" s="2514"/>
      <c r="U54" s="2508">
        <f>UnosPod!I937</f>
        <v>0</v>
      </c>
      <c r="V54" s="2457"/>
      <c r="W54" s="2457"/>
      <c r="X54" s="2457"/>
      <c r="Y54" s="2457"/>
      <c r="Z54" s="2457">
        <f>UnosPod!N937</f>
        <v>0</v>
      </c>
      <c r="AA54" s="2457"/>
      <c r="AB54" s="2457"/>
      <c r="AC54" s="2457"/>
      <c r="AD54" s="2457"/>
      <c r="AE54" s="2457">
        <f>UnosPod!S937</f>
        <v>0</v>
      </c>
      <c r="AF54" s="2457"/>
      <c r="AG54" s="2457"/>
      <c r="AH54" s="2457"/>
      <c r="AI54" s="2457"/>
      <c r="AJ54" s="2457">
        <f>UnosPod!X937</f>
        <v>0</v>
      </c>
      <c r="AK54" s="2457"/>
      <c r="AL54" s="2457"/>
      <c r="AM54" s="2457"/>
      <c r="AN54" s="2457"/>
      <c r="AO54" s="2457">
        <f>UnosPod!AC937</f>
        <v>0</v>
      </c>
      <c r="AP54" s="2457"/>
      <c r="AQ54" s="2457"/>
      <c r="AR54" s="2457"/>
      <c r="AS54" s="2458"/>
      <c r="AT54" s="2459">
        <f>UnosPod!AH937</f>
        <v>0</v>
      </c>
      <c r="AU54" s="2460"/>
      <c r="AV54" s="2460"/>
      <c r="AW54" s="2460"/>
      <c r="AX54" s="2461"/>
      <c r="AY54" s="2459">
        <f>UnosPod!AM937</f>
        <v>0</v>
      </c>
      <c r="AZ54" s="2460"/>
      <c r="BA54" s="2460"/>
      <c r="BB54" s="2460"/>
      <c r="BC54" s="2461"/>
      <c r="BD54" s="2459">
        <f>UnosPod!AR937</f>
        <v>0</v>
      </c>
      <c r="BE54" s="2460"/>
      <c r="BF54" s="2460"/>
      <c r="BG54" s="2460"/>
      <c r="BH54" s="2461"/>
    </row>
    <row r="55" spans="1:60" ht="18.75" customHeight="1">
      <c r="A55" s="355" t="s">
        <v>417</v>
      </c>
      <c r="B55" s="356" t="s">
        <v>1319</v>
      </c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7"/>
      <c r="S55" s="2515">
        <v>903</v>
      </c>
      <c r="T55" s="2516"/>
      <c r="U55" s="2517">
        <f>UnosPod!I938</f>
        <v>0</v>
      </c>
      <c r="V55" s="2467"/>
      <c r="W55" s="2467"/>
      <c r="X55" s="2467"/>
      <c r="Y55" s="2467"/>
      <c r="Z55" s="2467">
        <f>UnosPod!N938</f>
        <v>0</v>
      </c>
      <c r="AA55" s="2467"/>
      <c r="AB55" s="2467"/>
      <c r="AC55" s="2467"/>
      <c r="AD55" s="2467"/>
      <c r="AE55" s="2467">
        <f>UnosPod!S938</f>
        <v>0</v>
      </c>
      <c r="AF55" s="2467"/>
      <c r="AG55" s="2467"/>
      <c r="AH55" s="2467"/>
      <c r="AI55" s="2467"/>
      <c r="AJ55" s="2467">
        <f>UnosPod!X938</f>
        <v>0</v>
      </c>
      <c r="AK55" s="2467"/>
      <c r="AL55" s="2467"/>
      <c r="AM55" s="2467"/>
      <c r="AN55" s="2467"/>
      <c r="AO55" s="2467">
        <f>UnosPod!AC938</f>
        <v>0</v>
      </c>
      <c r="AP55" s="2467"/>
      <c r="AQ55" s="2467"/>
      <c r="AR55" s="2467"/>
      <c r="AS55" s="2473"/>
      <c r="AT55" s="2470">
        <f>UnosPod!AH938</f>
        <v>0</v>
      </c>
      <c r="AU55" s="2471"/>
      <c r="AV55" s="2471"/>
      <c r="AW55" s="2471"/>
      <c r="AX55" s="2472"/>
      <c r="AY55" s="2470">
        <f>UnosPod!AM938</f>
        <v>0</v>
      </c>
      <c r="AZ55" s="2471"/>
      <c r="BA55" s="2471"/>
      <c r="BB55" s="2471"/>
      <c r="BC55" s="2472"/>
      <c r="BD55" s="2470">
        <f>UnosPod!AR938</f>
        <v>0</v>
      </c>
      <c r="BE55" s="2471"/>
      <c r="BF55" s="2471"/>
      <c r="BG55" s="2471"/>
      <c r="BH55" s="2472"/>
    </row>
    <row r="56" spans="1:60" ht="31.5" customHeight="1">
      <c r="A56" s="384" t="s">
        <v>419</v>
      </c>
      <c r="B56" s="2555" t="str">
        <f>"Ponovno iskazano stanje na dan 31.12."&amp;UnosPod!U1-2&amp;".god."&amp;"odnosno 01.01."&amp;UnosPod!U1-1&amp;".g."&amp;" (901+902+903)"</f>
        <v>Ponovno iskazano stanje na dan 31.12.2010.god.odnosno 01.01.2011.g. (901+902+903)</v>
      </c>
      <c r="C56" s="2555"/>
      <c r="D56" s="2555"/>
      <c r="E56" s="2555"/>
      <c r="F56" s="2555"/>
      <c r="G56" s="2555"/>
      <c r="H56" s="2555"/>
      <c r="I56" s="2555"/>
      <c r="J56" s="2555"/>
      <c r="K56" s="2555"/>
      <c r="L56" s="2555"/>
      <c r="M56" s="2555"/>
      <c r="N56" s="2555"/>
      <c r="O56" s="2555"/>
      <c r="P56" s="2555"/>
      <c r="Q56" s="2555"/>
      <c r="R56" s="2556"/>
      <c r="S56" s="2558">
        <v>904</v>
      </c>
      <c r="T56" s="2559"/>
      <c r="U56" s="2466">
        <f>UnosPod!I939</f>
        <v>0</v>
      </c>
      <c r="V56" s="2465"/>
      <c r="W56" s="2465"/>
      <c r="X56" s="2465"/>
      <c r="Y56" s="2465"/>
      <c r="Z56" s="2465">
        <f>UnosPod!N939</f>
        <v>0</v>
      </c>
      <c r="AA56" s="2465"/>
      <c r="AB56" s="2465"/>
      <c r="AC56" s="2465"/>
      <c r="AD56" s="2465"/>
      <c r="AE56" s="2465">
        <f>UnosPod!S939</f>
        <v>0</v>
      </c>
      <c r="AF56" s="2465"/>
      <c r="AG56" s="2465"/>
      <c r="AH56" s="2465"/>
      <c r="AI56" s="2465"/>
      <c r="AJ56" s="2465">
        <f>UnosPod!X939</f>
        <v>0</v>
      </c>
      <c r="AK56" s="2465"/>
      <c r="AL56" s="2465"/>
      <c r="AM56" s="2465"/>
      <c r="AN56" s="2465"/>
      <c r="AO56" s="2465">
        <f>UnosPod!AC939</f>
        <v>0</v>
      </c>
      <c r="AP56" s="2465"/>
      <c r="AQ56" s="2465"/>
      <c r="AR56" s="2465"/>
      <c r="AS56" s="2528"/>
      <c r="AT56" s="2462">
        <f>UnosPod!AH939</f>
        <v>0</v>
      </c>
      <c r="AU56" s="2463"/>
      <c r="AV56" s="2463"/>
      <c r="AW56" s="2463"/>
      <c r="AX56" s="2464"/>
      <c r="AY56" s="2462">
        <f>UnosPod!AM939</f>
        <v>0</v>
      </c>
      <c r="AZ56" s="2463"/>
      <c r="BA56" s="2463"/>
      <c r="BB56" s="2463"/>
      <c r="BC56" s="2464"/>
      <c r="BD56" s="2462">
        <f>UnosPod!AR939</f>
        <v>0</v>
      </c>
      <c r="BE56" s="2463"/>
      <c r="BF56" s="2463"/>
      <c r="BG56" s="2463"/>
      <c r="BH56" s="2464"/>
    </row>
    <row r="57" spans="1:60" ht="18.75" customHeight="1">
      <c r="A57" s="352" t="s">
        <v>420</v>
      </c>
      <c r="B57" s="353" t="s">
        <v>1344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4"/>
      <c r="S57" s="2513">
        <v>905</v>
      </c>
      <c r="T57" s="2514"/>
      <c r="U57" s="2508">
        <f>UnosPod!I940</f>
        <v>0</v>
      </c>
      <c r="V57" s="2457"/>
      <c r="W57" s="2457"/>
      <c r="X57" s="2457"/>
      <c r="Y57" s="2457"/>
      <c r="Z57" s="2457">
        <f>UnosPod!N940</f>
        <v>0</v>
      </c>
      <c r="AA57" s="2457"/>
      <c r="AB57" s="2457"/>
      <c r="AC57" s="2457"/>
      <c r="AD57" s="2457"/>
      <c r="AE57" s="2457">
        <f>UnosPod!S940</f>
        <v>0</v>
      </c>
      <c r="AF57" s="2457"/>
      <c r="AG57" s="2457"/>
      <c r="AH57" s="2457"/>
      <c r="AI57" s="2457"/>
      <c r="AJ57" s="2457">
        <f>UnosPod!X940</f>
        <v>0</v>
      </c>
      <c r="AK57" s="2457"/>
      <c r="AL57" s="2457"/>
      <c r="AM57" s="2457"/>
      <c r="AN57" s="2457"/>
      <c r="AO57" s="2457">
        <f>UnosPod!AC940</f>
        <v>0</v>
      </c>
      <c r="AP57" s="2457"/>
      <c r="AQ57" s="2457"/>
      <c r="AR57" s="2457"/>
      <c r="AS57" s="2458"/>
      <c r="AT57" s="2459">
        <f>UnosPod!AH940</f>
        <v>0</v>
      </c>
      <c r="AU57" s="2460"/>
      <c r="AV57" s="2460"/>
      <c r="AW57" s="2460"/>
      <c r="AX57" s="2461"/>
      <c r="AY57" s="2459">
        <f>UnosPod!AM940</f>
        <v>0</v>
      </c>
      <c r="AZ57" s="2460"/>
      <c r="BA57" s="2460"/>
      <c r="BB57" s="2460"/>
      <c r="BC57" s="2461"/>
      <c r="BD57" s="2459">
        <f>UnosPod!AR940</f>
        <v>0</v>
      </c>
      <c r="BE57" s="2460"/>
      <c r="BF57" s="2460"/>
      <c r="BG57" s="2460"/>
      <c r="BH57" s="2461"/>
    </row>
    <row r="58" spans="1:60" ht="28.5" customHeight="1">
      <c r="A58" s="358" t="s">
        <v>421</v>
      </c>
      <c r="B58" s="2518" t="s">
        <v>1345</v>
      </c>
      <c r="C58" s="2518"/>
      <c r="D58" s="2518"/>
      <c r="E58" s="2518"/>
      <c r="F58" s="2518"/>
      <c r="G58" s="2518"/>
      <c r="H58" s="2518"/>
      <c r="I58" s="2518"/>
      <c r="J58" s="2518"/>
      <c r="K58" s="2518"/>
      <c r="L58" s="2518"/>
      <c r="M58" s="2518"/>
      <c r="N58" s="2518"/>
      <c r="O58" s="2518"/>
      <c r="P58" s="2518"/>
      <c r="Q58" s="2518"/>
      <c r="R58" s="2519"/>
      <c r="S58" s="2522">
        <v>906</v>
      </c>
      <c r="T58" s="2523"/>
      <c r="U58" s="2507">
        <f>UnosPod!I941</f>
        <v>0</v>
      </c>
      <c r="V58" s="2479"/>
      <c r="W58" s="2479"/>
      <c r="X58" s="2479"/>
      <c r="Y58" s="2479"/>
      <c r="Z58" s="2479">
        <f>UnosPod!N941</f>
        <v>0</v>
      </c>
      <c r="AA58" s="2479"/>
      <c r="AB58" s="2479"/>
      <c r="AC58" s="2479"/>
      <c r="AD58" s="2479"/>
      <c r="AE58" s="2479">
        <f>UnosPod!S941</f>
        <v>0</v>
      </c>
      <c r="AF58" s="2479"/>
      <c r="AG58" s="2479"/>
      <c r="AH58" s="2479"/>
      <c r="AI58" s="2479"/>
      <c r="AJ58" s="2479">
        <f>UnosPod!X941</f>
        <v>0</v>
      </c>
      <c r="AK58" s="2479"/>
      <c r="AL58" s="2479"/>
      <c r="AM58" s="2479"/>
      <c r="AN58" s="2479"/>
      <c r="AO58" s="2479">
        <f>UnosPod!AC941</f>
        <v>0</v>
      </c>
      <c r="AP58" s="2479"/>
      <c r="AQ58" s="2479"/>
      <c r="AR58" s="2479"/>
      <c r="AS58" s="2480"/>
      <c r="AT58" s="2454">
        <f>UnosPod!AH941</f>
        <v>0</v>
      </c>
      <c r="AU58" s="2455"/>
      <c r="AV58" s="2455"/>
      <c r="AW58" s="2455"/>
      <c r="AX58" s="2456"/>
      <c r="AY58" s="2454">
        <f>UnosPod!AM941</f>
        <v>0</v>
      </c>
      <c r="AZ58" s="2455"/>
      <c r="BA58" s="2455"/>
      <c r="BB58" s="2455"/>
      <c r="BC58" s="2456"/>
      <c r="BD58" s="2454">
        <f>UnosPod!AR941</f>
        <v>0</v>
      </c>
      <c r="BE58" s="2455"/>
      <c r="BF58" s="2455"/>
      <c r="BG58" s="2455"/>
      <c r="BH58" s="2456"/>
    </row>
    <row r="59" spans="1:60" ht="27" customHeight="1">
      <c r="A59" s="359" t="s">
        <v>422</v>
      </c>
      <c r="B59" s="2518" t="s">
        <v>1346</v>
      </c>
      <c r="C59" s="2518"/>
      <c r="D59" s="2518"/>
      <c r="E59" s="2518"/>
      <c r="F59" s="2518"/>
      <c r="G59" s="2518"/>
      <c r="H59" s="2518"/>
      <c r="I59" s="2518"/>
      <c r="J59" s="2518"/>
      <c r="K59" s="2518"/>
      <c r="L59" s="2518"/>
      <c r="M59" s="2518"/>
      <c r="N59" s="2518"/>
      <c r="O59" s="2518"/>
      <c r="P59" s="2518"/>
      <c r="Q59" s="2518"/>
      <c r="R59" s="2519"/>
      <c r="S59" s="2522">
        <v>907</v>
      </c>
      <c r="T59" s="2523"/>
      <c r="U59" s="2507">
        <f>UnosPod!I942</f>
        <v>0</v>
      </c>
      <c r="V59" s="2479"/>
      <c r="W59" s="2479"/>
      <c r="X59" s="2479"/>
      <c r="Y59" s="2479"/>
      <c r="Z59" s="2479">
        <f>UnosPod!N942</f>
        <v>0</v>
      </c>
      <c r="AA59" s="2479"/>
      <c r="AB59" s="2479"/>
      <c r="AC59" s="2479"/>
      <c r="AD59" s="2479"/>
      <c r="AE59" s="2479">
        <f>UnosPod!S942</f>
        <v>0</v>
      </c>
      <c r="AF59" s="2479"/>
      <c r="AG59" s="2479"/>
      <c r="AH59" s="2479"/>
      <c r="AI59" s="2479"/>
      <c r="AJ59" s="2479">
        <f>UnosPod!X942</f>
        <v>0</v>
      </c>
      <c r="AK59" s="2479"/>
      <c r="AL59" s="2479"/>
      <c r="AM59" s="2479"/>
      <c r="AN59" s="2479"/>
      <c r="AO59" s="2479">
        <f>UnosPod!AC942</f>
        <v>0</v>
      </c>
      <c r="AP59" s="2479"/>
      <c r="AQ59" s="2479"/>
      <c r="AR59" s="2479"/>
      <c r="AS59" s="2480"/>
      <c r="AT59" s="2454">
        <f>UnosPod!AH942</f>
        <v>0</v>
      </c>
      <c r="AU59" s="2455"/>
      <c r="AV59" s="2455"/>
      <c r="AW59" s="2455"/>
      <c r="AX59" s="2456"/>
      <c r="AY59" s="2454">
        <f>UnosPod!AM942</f>
        <v>0</v>
      </c>
      <c r="AZ59" s="2455"/>
      <c r="BA59" s="2455"/>
      <c r="BB59" s="2455"/>
      <c r="BC59" s="2456"/>
      <c r="BD59" s="2454">
        <f>UnosPod!AR942</f>
        <v>0</v>
      </c>
      <c r="BE59" s="2455"/>
      <c r="BF59" s="2455"/>
      <c r="BG59" s="2455"/>
      <c r="BH59" s="2456"/>
    </row>
    <row r="60" spans="1:60" ht="18.75" customHeight="1">
      <c r="A60" s="360" t="s">
        <v>423</v>
      </c>
      <c r="B60" s="361" t="s">
        <v>376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2"/>
      <c r="S60" s="2522">
        <v>908</v>
      </c>
      <c r="T60" s="2523"/>
      <c r="U60" s="2507">
        <f>UnosPod!I943</f>
        <v>0</v>
      </c>
      <c r="V60" s="2479"/>
      <c r="W60" s="2479"/>
      <c r="X60" s="2479"/>
      <c r="Y60" s="2479"/>
      <c r="Z60" s="2479">
        <f>UnosPod!N943</f>
        <v>0</v>
      </c>
      <c r="AA60" s="2479"/>
      <c r="AB60" s="2479"/>
      <c r="AC60" s="2479"/>
      <c r="AD60" s="2479"/>
      <c r="AE60" s="2479">
        <f>UnosPod!S943</f>
        <v>0</v>
      </c>
      <c r="AF60" s="2479"/>
      <c r="AG60" s="2479"/>
      <c r="AH60" s="2479"/>
      <c r="AI60" s="2479"/>
      <c r="AJ60" s="2479">
        <f>UnosPod!X943</f>
        <v>0</v>
      </c>
      <c r="AK60" s="2479"/>
      <c r="AL60" s="2479"/>
      <c r="AM60" s="2479"/>
      <c r="AN60" s="2479"/>
      <c r="AO60" s="2479">
        <f>UnosPod!AC943</f>
        <v>-75401</v>
      </c>
      <c r="AP60" s="2479"/>
      <c r="AQ60" s="2479"/>
      <c r="AR60" s="2479"/>
      <c r="AS60" s="2480"/>
      <c r="AT60" s="2454">
        <f>UnosPod!AH943</f>
        <v>-75401</v>
      </c>
      <c r="AU60" s="2455"/>
      <c r="AV60" s="2455"/>
      <c r="AW60" s="2455"/>
      <c r="AX60" s="2456"/>
      <c r="AY60" s="2454">
        <f>UnosPod!AM943</f>
        <v>0</v>
      </c>
      <c r="AZ60" s="2455"/>
      <c r="BA60" s="2455"/>
      <c r="BB60" s="2455"/>
      <c r="BC60" s="2456"/>
      <c r="BD60" s="2454">
        <f>UnosPod!AR943</f>
        <v>-75401</v>
      </c>
      <c r="BE60" s="2455"/>
      <c r="BF60" s="2455"/>
      <c r="BG60" s="2455"/>
      <c r="BH60" s="2456"/>
    </row>
    <row r="61" spans="1:60" ht="18.75" customHeight="1">
      <c r="A61" s="360" t="s">
        <v>77</v>
      </c>
      <c r="B61" s="361" t="s">
        <v>1347</v>
      </c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2"/>
      <c r="S61" s="2522">
        <v>909</v>
      </c>
      <c r="T61" s="2523"/>
      <c r="U61" s="2507">
        <f>UnosPod!I944</f>
        <v>0</v>
      </c>
      <c r="V61" s="2479"/>
      <c r="W61" s="2479"/>
      <c r="X61" s="2479"/>
      <c r="Y61" s="2479"/>
      <c r="Z61" s="2479">
        <f>UnosPod!N944</f>
        <v>0</v>
      </c>
      <c r="AA61" s="2479"/>
      <c r="AB61" s="2479"/>
      <c r="AC61" s="2479"/>
      <c r="AD61" s="2479"/>
      <c r="AE61" s="2479">
        <f>UnosPod!S944</f>
        <v>0</v>
      </c>
      <c r="AF61" s="2479"/>
      <c r="AG61" s="2479"/>
      <c r="AH61" s="2479"/>
      <c r="AI61" s="2479"/>
      <c r="AJ61" s="2479">
        <f>UnosPod!X944</f>
        <v>0</v>
      </c>
      <c r="AK61" s="2479"/>
      <c r="AL61" s="2479"/>
      <c r="AM61" s="2479"/>
      <c r="AN61" s="2479"/>
      <c r="AO61" s="2479">
        <f>UnosPod!AC944</f>
        <v>0</v>
      </c>
      <c r="AP61" s="2479"/>
      <c r="AQ61" s="2479"/>
      <c r="AR61" s="2479"/>
      <c r="AS61" s="2480"/>
      <c r="AT61" s="2454">
        <f>UnosPod!AH944</f>
        <v>0</v>
      </c>
      <c r="AU61" s="2455"/>
      <c r="AV61" s="2455"/>
      <c r="AW61" s="2455"/>
      <c r="AX61" s="2456"/>
      <c r="AY61" s="2454">
        <f>UnosPod!AM944</f>
        <v>0</v>
      </c>
      <c r="AZ61" s="2455"/>
      <c r="BA61" s="2455"/>
      <c r="BB61" s="2455"/>
      <c r="BC61" s="2456"/>
      <c r="BD61" s="2454">
        <f>UnosPod!AR944</f>
        <v>0</v>
      </c>
      <c r="BE61" s="2455"/>
      <c r="BF61" s="2455"/>
      <c r="BG61" s="2455"/>
      <c r="BH61" s="2456"/>
    </row>
    <row r="62" spans="1:60" ht="28.5" customHeight="1">
      <c r="A62" s="359" t="s">
        <v>78</v>
      </c>
      <c r="B62" s="2518" t="s">
        <v>1348</v>
      </c>
      <c r="C62" s="2518"/>
      <c r="D62" s="2518"/>
      <c r="E62" s="2518"/>
      <c r="F62" s="2518"/>
      <c r="G62" s="2518"/>
      <c r="H62" s="2518"/>
      <c r="I62" s="2518"/>
      <c r="J62" s="2518"/>
      <c r="K62" s="2518"/>
      <c r="L62" s="2518"/>
      <c r="M62" s="2518"/>
      <c r="N62" s="2518"/>
      <c r="O62" s="2518"/>
      <c r="P62" s="2518"/>
      <c r="Q62" s="2518"/>
      <c r="R62" s="2519"/>
      <c r="S62" s="2522">
        <v>910</v>
      </c>
      <c r="T62" s="2523"/>
      <c r="U62" s="2507">
        <f>UnosPod!I945</f>
        <v>0</v>
      </c>
      <c r="V62" s="2479"/>
      <c r="W62" s="2479"/>
      <c r="X62" s="2479"/>
      <c r="Y62" s="2479"/>
      <c r="Z62" s="2479">
        <f>UnosPod!N945</f>
        <v>0</v>
      </c>
      <c r="AA62" s="2479"/>
      <c r="AB62" s="2479"/>
      <c r="AC62" s="2479"/>
      <c r="AD62" s="2479"/>
      <c r="AE62" s="2479">
        <f>UnosPod!S945</f>
        <v>0</v>
      </c>
      <c r="AF62" s="2479"/>
      <c r="AG62" s="2479"/>
      <c r="AH62" s="2479"/>
      <c r="AI62" s="2479"/>
      <c r="AJ62" s="2479">
        <f>UnosPod!X945</f>
        <v>0</v>
      </c>
      <c r="AK62" s="2479"/>
      <c r="AL62" s="2479"/>
      <c r="AM62" s="2479"/>
      <c r="AN62" s="2479"/>
      <c r="AO62" s="2479">
        <f>UnosPod!AC945</f>
        <v>0</v>
      </c>
      <c r="AP62" s="2479"/>
      <c r="AQ62" s="2479"/>
      <c r="AR62" s="2479"/>
      <c r="AS62" s="2480"/>
      <c r="AT62" s="2454">
        <f>UnosPod!AH945</f>
        <v>0</v>
      </c>
      <c r="AU62" s="2455"/>
      <c r="AV62" s="2455"/>
      <c r="AW62" s="2455"/>
      <c r="AX62" s="2456"/>
      <c r="AY62" s="2454">
        <f>UnosPod!AM945</f>
        <v>0</v>
      </c>
      <c r="AZ62" s="2455"/>
      <c r="BA62" s="2455"/>
      <c r="BB62" s="2455"/>
      <c r="BC62" s="2456"/>
      <c r="BD62" s="2454">
        <f>UnosPod!AR945</f>
        <v>0</v>
      </c>
      <c r="BE62" s="2455"/>
      <c r="BF62" s="2455"/>
      <c r="BG62" s="2455"/>
      <c r="BH62" s="2456"/>
    </row>
    <row r="63" spans="1:60" ht="25.5" customHeight="1">
      <c r="A63" s="386" t="s">
        <v>79</v>
      </c>
      <c r="B63" s="2474" t="s">
        <v>1552</v>
      </c>
      <c r="C63" s="2474"/>
      <c r="D63" s="2474"/>
      <c r="E63" s="2474"/>
      <c r="F63" s="2474"/>
      <c r="G63" s="2474"/>
      <c r="H63" s="2474"/>
      <c r="I63" s="2474"/>
      <c r="J63" s="2474"/>
      <c r="K63" s="2474"/>
      <c r="L63" s="2474"/>
      <c r="M63" s="2474"/>
      <c r="N63" s="2474"/>
      <c r="O63" s="2474"/>
      <c r="P63" s="2474"/>
      <c r="Q63" s="2474"/>
      <c r="R63" s="2475"/>
      <c r="S63" s="2560">
        <v>911</v>
      </c>
      <c r="T63" s="2561"/>
      <c r="U63" s="2517">
        <f>UnosPod!I946</f>
        <v>400000</v>
      </c>
      <c r="V63" s="2467"/>
      <c r="W63" s="2467"/>
      <c r="X63" s="2467"/>
      <c r="Y63" s="2467"/>
      <c r="Z63" s="2467">
        <f>UnosPod!N946</f>
        <v>0</v>
      </c>
      <c r="AA63" s="2467"/>
      <c r="AB63" s="2467"/>
      <c r="AC63" s="2467"/>
      <c r="AD63" s="2467"/>
      <c r="AE63" s="2467">
        <f>UnosPod!S946</f>
        <v>0</v>
      </c>
      <c r="AF63" s="2467"/>
      <c r="AG63" s="2467"/>
      <c r="AH63" s="2467"/>
      <c r="AI63" s="2467"/>
      <c r="AJ63" s="2467">
        <f>UnosPod!X946</f>
        <v>0</v>
      </c>
      <c r="AK63" s="2467"/>
      <c r="AL63" s="2467"/>
      <c r="AM63" s="2467"/>
      <c r="AN63" s="2467"/>
      <c r="AO63" s="2467">
        <f>UnosPod!AC946</f>
        <v>0</v>
      </c>
      <c r="AP63" s="2467"/>
      <c r="AQ63" s="2467"/>
      <c r="AR63" s="2467"/>
      <c r="AS63" s="2473"/>
      <c r="AT63" s="2470">
        <f>UnosPod!AH946</f>
        <v>400000</v>
      </c>
      <c r="AU63" s="2471"/>
      <c r="AV63" s="2471"/>
      <c r="AW63" s="2471"/>
      <c r="AX63" s="2472"/>
      <c r="AY63" s="2470">
        <f>UnosPod!AM946</f>
        <v>0</v>
      </c>
      <c r="AZ63" s="2471"/>
      <c r="BA63" s="2471"/>
      <c r="BB63" s="2471"/>
      <c r="BC63" s="2472"/>
      <c r="BD63" s="2470">
        <f>UnosPod!AR946</f>
        <v>400000</v>
      </c>
      <c r="BE63" s="2471"/>
      <c r="BF63" s="2471"/>
      <c r="BG63" s="2471"/>
      <c r="BH63" s="2472"/>
    </row>
    <row r="64" spans="1:60" ht="18" customHeight="1">
      <c r="A64" s="363" t="s">
        <v>80</v>
      </c>
      <c r="B64" s="350" t="str">
        <f>"Stanje na dan 31/12/"&amp;UnosPod!U1-1&amp;".godine"</f>
        <v>Stanje na dan 31/12/2011.godine</v>
      </c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1"/>
      <c r="S64" s="2524">
        <v>912</v>
      </c>
      <c r="T64" s="2525"/>
      <c r="U64" s="2466">
        <f>UnosPod!I947</f>
        <v>400000</v>
      </c>
      <c r="V64" s="2465"/>
      <c r="W64" s="2465"/>
      <c r="X64" s="2465"/>
      <c r="Y64" s="2465"/>
      <c r="Z64" s="2465">
        <f>UnosPod!N947</f>
        <v>0</v>
      </c>
      <c r="AA64" s="2465"/>
      <c r="AB64" s="2465"/>
      <c r="AC64" s="2465"/>
      <c r="AD64" s="2465"/>
      <c r="AE64" s="2465">
        <f>UnosPod!S947</f>
        <v>0</v>
      </c>
      <c r="AF64" s="2465"/>
      <c r="AG64" s="2465"/>
      <c r="AH64" s="2465"/>
      <c r="AI64" s="2465"/>
      <c r="AJ64" s="2465">
        <f>UnosPod!X947</f>
        <v>0</v>
      </c>
      <c r="AK64" s="2465"/>
      <c r="AL64" s="2465"/>
      <c r="AM64" s="2465"/>
      <c r="AN64" s="2465"/>
      <c r="AO64" s="2465">
        <f>UnosPod!AC947</f>
        <v>-75401</v>
      </c>
      <c r="AP64" s="2465"/>
      <c r="AQ64" s="2465"/>
      <c r="AR64" s="2465"/>
      <c r="AS64" s="2528"/>
      <c r="AT64" s="2462">
        <f>UnosPod!AH947</f>
        <v>324599</v>
      </c>
      <c r="AU64" s="2463"/>
      <c r="AV64" s="2463"/>
      <c r="AW64" s="2463"/>
      <c r="AX64" s="2464"/>
      <c r="AY64" s="2462">
        <f>UnosPod!AM947</f>
        <v>0</v>
      </c>
      <c r="AZ64" s="2463"/>
      <c r="BA64" s="2463"/>
      <c r="BB64" s="2463"/>
      <c r="BC64" s="2464"/>
      <c r="BD64" s="2462">
        <f>UnosPod!AR947</f>
        <v>324599</v>
      </c>
      <c r="BE64" s="2463"/>
      <c r="BF64" s="2463"/>
      <c r="BG64" s="2463"/>
      <c r="BH64" s="2464"/>
    </row>
    <row r="65" spans="1:144" ht="18" customHeight="1">
      <c r="A65" s="352" t="s">
        <v>81</v>
      </c>
      <c r="B65" s="353" t="s">
        <v>1318</v>
      </c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4"/>
      <c r="S65" s="2513">
        <v>913</v>
      </c>
      <c r="T65" s="2514"/>
      <c r="U65" s="2508">
        <f>UnosPod!I948</f>
        <v>0</v>
      </c>
      <c r="V65" s="2457"/>
      <c r="W65" s="2457"/>
      <c r="X65" s="2457"/>
      <c r="Y65" s="2457"/>
      <c r="Z65" s="2457">
        <f>UnosPod!N948</f>
        <v>0</v>
      </c>
      <c r="AA65" s="2457"/>
      <c r="AB65" s="2457"/>
      <c r="AC65" s="2457"/>
      <c r="AD65" s="2457"/>
      <c r="AE65" s="2457">
        <f>UnosPod!S948</f>
        <v>0</v>
      </c>
      <c r="AF65" s="2457"/>
      <c r="AG65" s="2457"/>
      <c r="AH65" s="2457"/>
      <c r="AI65" s="2457"/>
      <c r="AJ65" s="2457">
        <f>UnosPod!X948</f>
        <v>0</v>
      </c>
      <c r="AK65" s="2457"/>
      <c r="AL65" s="2457"/>
      <c r="AM65" s="2457"/>
      <c r="AN65" s="2457"/>
      <c r="AO65" s="2457">
        <f>UnosPod!AC948</f>
        <v>0</v>
      </c>
      <c r="AP65" s="2457"/>
      <c r="AQ65" s="2457"/>
      <c r="AR65" s="2457"/>
      <c r="AS65" s="2458"/>
      <c r="AT65" s="2459">
        <f>UnosPod!AH948</f>
        <v>0</v>
      </c>
      <c r="AU65" s="2460"/>
      <c r="AV65" s="2460"/>
      <c r="AW65" s="2460"/>
      <c r="AX65" s="2461"/>
      <c r="AY65" s="2459">
        <f>UnosPod!AM948</f>
        <v>0</v>
      </c>
      <c r="AZ65" s="2460"/>
      <c r="BA65" s="2460"/>
      <c r="BB65" s="2460"/>
      <c r="BC65" s="2461"/>
      <c r="BD65" s="2459">
        <f>UnosPod!AR948</f>
        <v>0</v>
      </c>
      <c r="BE65" s="2460"/>
      <c r="BF65" s="2460"/>
      <c r="BG65" s="2460"/>
      <c r="BH65" s="2461"/>
    </row>
    <row r="66" spans="1:144" ht="18" customHeight="1">
      <c r="A66" s="355" t="s">
        <v>82</v>
      </c>
      <c r="B66" s="356" t="s">
        <v>1319</v>
      </c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7"/>
      <c r="S66" s="2515">
        <v>914</v>
      </c>
      <c r="T66" s="2516"/>
      <c r="U66" s="2517">
        <f>UnosPod!I949</f>
        <v>0</v>
      </c>
      <c r="V66" s="2467"/>
      <c r="W66" s="2467"/>
      <c r="X66" s="2467"/>
      <c r="Y66" s="2467"/>
      <c r="Z66" s="2467">
        <f>UnosPod!N949</f>
        <v>0</v>
      </c>
      <c r="AA66" s="2467"/>
      <c r="AB66" s="2467"/>
      <c r="AC66" s="2467"/>
      <c r="AD66" s="2467"/>
      <c r="AE66" s="2467">
        <f>UnosPod!S949</f>
        <v>0</v>
      </c>
      <c r="AF66" s="2467"/>
      <c r="AG66" s="2467"/>
      <c r="AH66" s="2467"/>
      <c r="AI66" s="2467"/>
      <c r="AJ66" s="2467">
        <f>UnosPod!X949</f>
        <v>0</v>
      </c>
      <c r="AK66" s="2467"/>
      <c r="AL66" s="2467"/>
      <c r="AM66" s="2467"/>
      <c r="AN66" s="2467"/>
      <c r="AO66" s="2467">
        <f>UnosPod!AC949</f>
        <v>0</v>
      </c>
      <c r="AP66" s="2467"/>
      <c r="AQ66" s="2467"/>
      <c r="AR66" s="2467"/>
      <c r="AS66" s="2473"/>
      <c r="AT66" s="2470">
        <f>UnosPod!AH949</f>
        <v>0</v>
      </c>
      <c r="AU66" s="2471"/>
      <c r="AV66" s="2471"/>
      <c r="AW66" s="2471"/>
      <c r="AX66" s="2472"/>
      <c r="AY66" s="2470">
        <f>UnosPod!AM949</f>
        <v>0</v>
      </c>
      <c r="AZ66" s="2471"/>
      <c r="BA66" s="2471"/>
      <c r="BB66" s="2471"/>
      <c r="BC66" s="2472"/>
      <c r="BD66" s="2470">
        <f>UnosPod!AR949</f>
        <v>0</v>
      </c>
      <c r="BE66" s="2471"/>
      <c r="BF66" s="2471"/>
      <c r="BG66" s="2471"/>
      <c r="BH66" s="2472"/>
    </row>
    <row r="67" spans="1:144" ht="28.5" customHeight="1">
      <c r="A67" s="383" t="s">
        <v>83</v>
      </c>
      <c r="B67" s="2555" t="str">
        <f>"Ponovno iskazano stanje na dan 31.12."&amp;UnosPod!U1-1&amp;".god."&amp;" odnosno 01.01."&amp;UnosPod!U1&amp;".g."&amp;" (912+913+914)"</f>
        <v>Ponovno iskazano stanje na dan 31.12.2011.god. odnosno 01.01.2012.g. (912+913+914)</v>
      </c>
      <c r="C67" s="2555"/>
      <c r="D67" s="2555"/>
      <c r="E67" s="2555"/>
      <c r="F67" s="2555"/>
      <c r="G67" s="2555"/>
      <c r="H67" s="2555"/>
      <c r="I67" s="2555"/>
      <c r="J67" s="2555"/>
      <c r="K67" s="2555"/>
      <c r="L67" s="2555"/>
      <c r="M67" s="2555"/>
      <c r="N67" s="2555"/>
      <c r="O67" s="2555"/>
      <c r="P67" s="2555"/>
      <c r="Q67" s="2555"/>
      <c r="R67" s="2556"/>
      <c r="S67" s="2520">
        <v>915</v>
      </c>
      <c r="T67" s="2521"/>
      <c r="U67" s="2466">
        <f>UnosPod!I950</f>
        <v>400000</v>
      </c>
      <c r="V67" s="2465"/>
      <c r="W67" s="2465"/>
      <c r="X67" s="2465"/>
      <c r="Y67" s="2465"/>
      <c r="Z67" s="2465">
        <f>UnosPod!N950</f>
        <v>0</v>
      </c>
      <c r="AA67" s="2465"/>
      <c r="AB67" s="2465"/>
      <c r="AC67" s="2465"/>
      <c r="AD67" s="2465"/>
      <c r="AE67" s="2465">
        <f>UnosPod!S950</f>
        <v>0</v>
      </c>
      <c r="AF67" s="2465"/>
      <c r="AG67" s="2465"/>
      <c r="AH67" s="2465"/>
      <c r="AI67" s="2465"/>
      <c r="AJ67" s="2465">
        <f>UnosPod!X950</f>
        <v>0</v>
      </c>
      <c r="AK67" s="2465"/>
      <c r="AL67" s="2465"/>
      <c r="AM67" s="2465"/>
      <c r="AN67" s="2465"/>
      <c r="AO67" s="2465">
        <f>UnosPod!AC950</f>
        <v>-75401</v>
      </c>
      <c r="AP67" s="2465"/>
      <c r="AQ67" s="2465"/>
      <c r="AR67" s="2465"/>
      <c r="AS67" s="2528"/>
      <c r="AT67" s="2462">
        <f>UnosPod!AH950</f>
        <v>324599</v>
      </c>
      <c r="AU67" s="2463"/>
      <c r="AV67" s="2463"/>
      <c r="AW67" s="2463"/>
      <c r="AX67" s="2464"/>
      <c r="AY67" s="2462">
        <f>UnosPod!AM950</f>
        <v>0</v>
      </c>
      <c r="AZ67" s="2463"/>
      <c r="BA67" s="2463"/>
      <c r="BB67" s="2463"/>
      <c r="BC67" s="2464"/>
      <c r="BD67" s="2462">
        <f>UnosPod!AR950</f>
        <v>324599</v>
      </c>
      <c r="BE67" s="2463"/>
      <c r="BF67" s="2463"/>
      <c r="BG67" s="2463"/>
      <c r="BH67" s="2464"/>
    </row>
    <row r="68" spans="1:144" ht="18.75" customHeight="1">
      <c r="A68" s="352" t="s">
        <v>462</v>
      </c>
      <c r="B68" s="353" t="s">
        <v>1344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4"/>
      <c r="S68" s="2513">
        <v>916</v>
      </c>
      <c r="T68" s="2514"/>
      <c r="U68" s="2508">
        <f>UnosPod!I951</f>
        <v>0</v>
      </c>
      <c r="V68" s="2457"/>
      <c r="W68" s="2457"/>
      <c r="X68" s="2457"/>
      <c r="Y68" s="2457"/>
      <c r="Z68" s="2457">
        <f>UnosPod!N951</f>
        <v>0</v>
      </c>
      <c r="AA68" s="2457"/>
      <c r="AB68" s="2457"/>
      <c r="AC68" s="2457"/>
      <c r="AD68" s="2457"/>
      <c r="AE68" s="2457">
        <f>UnosPod!S951</f>
        <v>0</v>
      </c>
      <c r="AF68" s="2457"/>
      <c r="AG68" s="2457"/>
      <c r="AH68" s="2457"/>
      <c r="AI68" s="2457"/>
      <c r="AJ68" s="2457">
        <f>UnosPod!X951</f>
        <v>0</v>
      </c>
      <c r="AK68" s="2457"/>
      <c r="AL68" s="2457"/>
      <c r="AM68" s="2457"/>
      <c r="AN68" s="2457"/>
      <c r="AO68" s="2457">
        <f>UnosPod!AC951</f>
        <v>0</v>
      </c>
      <c r="AP68" s="2457"/>
      <c r="AQ68" s="2457"/>
      <c r="AR68" s="2457"/>
      <c r="AS68" s="2458"/>
      <c r="AT68" s="2459">
        <f>UnosPod!AH951</f>
        <v>0</v>
      </c>
      <c r="AU68" s="2460"/>
      <c r="AV68" s="2460"/>
      <c r="AW68" s="2460"/>
      <c r="AX68" s="2461"/>
      <c r="AY68" s="2459">
        <f>UnosPod!AM951</f>
        <v>0</v>
      </c>
      <c r="AZ68" s="2460"/>
      <c r="BA68" s="2460"/>
      <c r="BB68" s="2460"/>
      <c r="BC68" s="2461"/>
      <c r="BD68" s="2459">
        <f>UnosPod!AR951</f>
        <v>0</v>
      </c>
      <c r="BE68" s="2460"/>
      <c r="BF68" s="2460"/>
      <c r="BG68" s="2460"/>
      <c r="BH68" s="2461"/>
    </row>
    <row r="69" spans="1:144" ht="27.75" customHeight="1">
      <c r="A69" s="359" t="s">
        <v>463</v>
      </c>
      <c r="B69" s="2518" t="s">
        <v>1345</v>
      </c>
      <c r="C69" s="2518"/>
      <c r="D69" s="2518"/>
      <c r="E69" s="2518"/>
      <c r="F69" s="2518"/>
      <c r="G69" s="2518"/>
      <c r="H69" s="2518"/>
      <c r="I69" s="2518"/>
      <c r="J69" s="2518"/>
      <c r="K69" s="2518"/>
      <c r="L69" s="2518"/>
      <c r="M69" s="2518"/>
      <c r="N69" s="2518"/>
      <c r="O69" s="2518"/>
      <c r="P69" s="2518"/>
      <c r="Q69" s="2518"/>
      <c r="R69" s="2519"/>
      <c r="S69" s="2522">
        <v>917</v>
      </c>
      <c r="T69" s="2523"/>
      <c r="U69" s="2507">
        <f>UnosPod!I952</f>
        <v>0</v>
      </c>
      <c r="V69" s="2479"/>
      <c r="W69" s="2479"/>
      <c r="X69" s="2479"/>
      <c r="Y69" s="2479"/>
      <c r="Z69" s="2479">
        <f>UnosPod!N952</f>
        <v>0</v>
      </c>
      <c r="AA69" s="2479"/>
      <c r="AB69" s="2479"/>
      <c r="AC69" s="2479"/>
      <c r="AD69" s="2479"/>
      <c r="AE69" s="2479">
        <f>UnosPod!S952</f>
        <v>0</v>
      </c>
      <c r="AF69" s="2479"/>
      <c r="AG69" s="2479"/>
      <c r="AH69" s="2479"/>
      <c r="AI69" s="2479"/>
      <c r="AJ69" s="2479">
        <f>UnosPod!X952</f>
        <v>0</v>
      </c>
      <c r="AK69" s="2479"/>
      <c r="AL69" s="2479"/>
      <c r="AM69" s="2479"/>
      <c r="AN69" s="2479"/>
      <c r="AO69" s="2479">
        <f>UnosPod!AC952</f>
        <v>0</v>
      </c>
      <c r="AP69" s="2479"/>
      <c r="AQ69" s="2479"/>
      <c r="AR69" s="2479"/>
      <c r="AS69" s="2480"/>
      <c r="AT69" s="2454">
        <f>UnosPod!AH952</f>
        <v>0</v>
      </c>
      <c r="AU69" s="2455"/>
      <c r="AV69" s="2455"/>
      <c r="AW69" s="2455"/>
      <c r="AX69" s="2456"/>
      <c r="AY69" s="2454">
        <f>UnosPod!AM952</f>
        <v>0</v>
      </c>
      <c r="AZ69" s="2455"/>
      <c r="BA69" s="2455"/>
      <c r="BB69" s="2455"/>
      <c r="BC69" s="2456"/>
      <c r="BD69" s="2454">
        <f>UnosPod!AR952</f>
        <v>0</v>
      </c>
      <c r="BE69" s="2455"/>
      <c r="BF69" s="2455"/>
      <c r="BG69" s="2455"/>
      <c r="BH69" s="2456"/>
    </row>
    <row r="70" spans="1:144" ht="27.75" customHeight="1">
      <c r="A70" s="359" t="s">
        <v>464</v>
      </c>
      <c r="B70" s="2518" t="s">
        <v>1346</v>
      </c>
      <c r="C70" s="2518"/>
      <c r="D70" s="2518"/>
      <c r="E70" s="2518"/>
      <c r="F70" s="2518"/>
      <c r="G70" s="2518"/>
      <c r="H70" s="2518"/>
      <c r="I70" s="2518"/>
      <c r="J70" s="2518"/>
      <c r="K70" s="2518"/>
      <c r="L70" s="2518"/>
      <c r="M70" s="2518"/>
      <c r="N70" s="2518"/>
      <c r="O70" s="2518"/>
      <c r="P70" s="2518"/>
      <c r="Q70" s="2518"/>
      <c r="R70" s="2519"/>
      <c r="S70" s="2522">
        <v>918</v>
      </c>
      <c r="T70" s="2523"/>
      <c r="U70" s="2507">
        <f>UnosPod!I953</f>
        <v>0</v>
      </c>
      <c r="V70" s="2479"/>
      <c r="W70" s="2479"/>
      <c r="X70" s="2479"/>
      <c r="Y70" s="2479"/>
      <c r="Z70" s="2479">
        <f>UnosPod!N953</f>
        <v>0</v>
      </c>
      <c r="AA70" s="2479"/>
      <c r="AB70" s="2479"/>
      <c r="AC70" s="2479"/>
      <c r="AD70" s="2479"/>
      <c r="AE70" s="2479">
        <f>UnosPod!S953</f>
        <v>0</v>
      </c>
      <c r="AF70" s="2479"/>
      <c r="AG70" s="2479"/>
      <c r="AH70" s="2479"/>
      <c r="AI70" s="2479"/>
      <c r="AJ70" s="2479">
        <f>UnosPod!X953</f>
        <v>0</v>
      </c>
      <c r="AK70" s="2479"/>
      <c r="AL70" s="2479"/>
      <c r="AM70" s="2479"/>
      <c r="AN70" s="2479"/>
      <c r="AO70" s="2479">
        <f>UnosPod!AC953</f>
        <v>0</v>
      </c>
      <c r="AP70" s="2479"/>
      <c r="AQ70" s="2479"/>
      <c r="AR70" s="2479"/>
      <c r="AS70" s="2480"/>
      <c r="AT70" s="2454">
        <f>UnosPod!AH953</f>
        <v>0</v>
      </c>
      <c r="AU70" s="2455"/>
      <c r="AV70" s="2455"/>
      <c r="AW70" s="2455"/>
      <c r="AX70" s="2456"/>
      <c r="AY70" s="2454">
        <f>UnosPod!AM953</f>
        <v>0</v>
      </c>
      <c r="AZ70" s="2455"/>
      <c r="BA70" s="2455"/>
      <c r="BB70" s="2455"/>
      <c r="BC70" s="2456"/>
      <c r="BD70" s="2454">
        <f>UnosPod!AR953</f>
        <v>0</v>
      </c>
      <c r="BE70" s="2455"/>
      <c r="BF70" s="2455"/>
      <c r="BG70" s="2455"/>
      <c r="BH70" s="2456"/>
    </row>
    <row r="71" spans="1:144" ht="18" customHeight="1">
      <c r="A71" s="360" t="s">
        <v>465</v>
      </c>
      <c r="B71" s="361" t="s">
        <v>376</v>
      </c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2"/>
      <c r="S71" s="2522">
        <v>919</v>
      </c>
      <c r="T71" s="2523"/>
      <c r="U71" s="2507">
        <f>UnosPod!I954</f>
        <v>0</v>
      </c>
      <c r="V71" s="2479"/>
      <c r="W71" s="2479"/>
      <c r="X71" s="2479"/>
      <c r="Y71" s="2479"/>
      <c r="Z71" s="2479">
        <f>UnosPod!N954</f>
        <v>0</v>
      </c>
      <c r="AA71" s="2479"/>
      <c r="AB71" s="2479"/>
      <c r="AC71" s="2479"/>
      <c r="AD71" s="2479"/>
      <c r="AE71" s="2479">
        <f>UnosPod!S954</f>
        <v>0</v>
      </c>
      <c r="AF71" s="2479"/>
      <c r="AG71" s="2479"/>
      <c r="AH71" s="2479"/>
      <c r="AI71" s="2479"/>
      <c r="AJ71" s="2479">
        <f>UnosPod!X954</f>
        <v>0</v>
      </c>
      <c r="AK71" s="2479"/>
      <c r="AL71" s="2479"/>
      <c r="AM71" s="2479"/>
      <c r="AN71" s="2479"/>
      <c r="AO71" s="2479">
        <f>UnosPod!AC954</f>
        <v>-289409.57</v>
      </c>
      <c r="AP71" s="2479"/>
      <c r="AQ71" s="2479"/>
      <c r="AR71" s="2479"/>
      <c r="AS71" s="2480"/>
      <c r="AT71" s="2454">
        <f>UnosPod!AH954</f>
        <v>-289409.57</v>
      </c>
      <c r="AU71" s="2455"/>
      <c r="AV71" s="2455"/>
      <c r="AW71" s="2455"/>
      <c r="AX71" s="2456"/>
      <c r="AY71" s="2454">
        <f>UnosPod!AM954</f>
        <v>0</v>
      </c>
      <c r="AZ71" s="2455"/>
      <c r="BA71" s="2455"/>
      <c r="BB71" s="2455"/>
      <c r="BC71" s="2456"/>
      <c r="BD71" s="2454">
        <f>UnosPod!AR954</f>
        <v>-289409.57</v>
      </c>
      <c r="BE71" s="2455"/>
      <c r="BF71" s="2455"/>
      <c r="BG71" s="2455"/>
      <c r="BH71" s="2456"/>
    </row>
    <row r="72" spans="1:144" ht="18" customHeight="1">
      <c r="A72" s="360" t="s">
        <v>466</v>
      </c>
      <c r="B72" s="361" t="s">
        <v>1347</v>
      </c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2"/>
      <c r="S72" s="2522">
        <v>920</v>
      </c>
      <c r="T72" s="2523"/>
      <c r="U72" s="2507">
        <f>UnosPod!I955</f>
        <v>0</v>
      </c>
      <c r="V72" s="2479"/>
      <c r="W72" s="2479"/>
      <c r="X72" s="2479"/>
      <c r="Y72" s="2479"/>
      <c r="Z72" s="2479">
        <f>UnosPod!N955</f>
        <v>0</v>
      </c>
      <c r="AA72" s="2479"/>
      <c r="AB72" s="2479"/>
      <c r="AC72" s="2479"/>
      <c r="AD72" s="2479"/>
      <c r="AE72" s="2479">
        <f>UnosPod!S955</f>
        <v>0</v>
      </c>
      <c r="AF72" s="2479"/>
      <c r="AG72" s="2479"/>
      <c r="AH72" s="2479"/>
      <c r="AI72" s="2479"/>
      <c r="AJ72" s="2479">
        <f>UnosPod!X955</f>
        <v>0</v>
      </c>
      <c r="AK72" s="2479"/>
      <c r="AL72" s="2479"/>
      <c r="AM72" s="2479"/>
      <c r="AN72" s="2479"/>
      <c r="AO72" s="2479">
        <f>UnosPod!AC955</f>
        <v>0</v>
      </c>
      <c r="AP72" s="2479"/>
      <c r="AQ72" s="2479"/>
      <c r="AR72" s="2479"/>
      <c r="AS72" s="2480"/>
      <c r="AT72" s="2454">
        <f>UnosPod!AH955</f>
        <v>0</v>
      </c>
      <c r="AU72" s="2455"/>
      <c r="AV72" s="2455"/>
      <c r="AW72" s="2455"/>
      <c r="AX72" s="2456"/>
      <c r="AY72" s="2454">
        <f>UnosPod!AM955</f>
        <v>0</v>
      </c>
      <c r="AZ72" s="2455"/>
      <c r="BA72" s="2455"/>
      <c r="BB72" s="2455"/>
      <c r="BC72" s="2456"/>
      <c r="BD72" s="2454">
        <f>UnosPod!AR955</f>
        <v>0</v>
      </c>
      <c r="BE72" s="2455"/>
      <c r="BF72" s="2455"/>
      <c r="BG72" s="2455"/>
      <c r="BH72" s="2456"/>
    </row>
    <row r="73" spans="1:144" ht="28.5" customHeight="1">
      <c r="A73" s="359" t="s">
        <v>467</v>
      </c>
      <c r="B73" s="2518" t="s">
        <v>1348</v>
      </c>
      <c r="C73" s="2518"/>
      <c r="D73" s="2518"/>
      <c r="E73" s="2518"/>
      <c r="F73" s="2518"/>
      <c r="G73" s="2518"/>
      <c r="H73" s="2518"/>
      <c r="I73" s="2518"/>
      <c r="J73" s="2518"/>
      <c r="K73" s="2518"/>
      <c r="L73" s="2518"/>
      <c r="M73" s="2518"/>
      <c r="N73" s="2518"/>
      <c r="O73" s="2518"/>
      <c r="P73" s="2518"/>
      <c r="Q73" s="2518"/>
      <c r="R73" s="2519"/>
      <c r="S73" s="2522">
        <v>921</v>
      </c>
      <c r="T73" s="2523"/>
      <c r="U73" s="2507">
        <f>UnosPod!I956</f>
        <v>0</v>
      </c>
      <c r="V73" s="2479"/>
      <c r="W73" s="2479"/>
      <c r="X73" s="2479"/>
      <c r="Y73" s="2479"/>
      <c r="Z73" s="2479">
        <f>UnosPod!N956</f>
        <v>0</v>
      </c>
      <c r="AA73" s="2479"/>
      <c r="AB73" s="2479"/>
      <c r="AC73" s="2479"/>
      <c r="AD73" s="2479"/>
      <c r="AE73" s="2479">
        <f>UnosPod!S956</f>
        <v>0</v>
      </c>
      <c r="AF73" s="2479"/>
      <c r="AG73" s="2479"/>
      <c r="AH73" s="2479"/>
      <c r="AI73" s="2479"/>
      <c r="AJ73" s="2479">
        <f>UnosPod!X956</f>
        <v>0</v>
      </c>
      <c r="AK73" s="2479"/>
      <c r="AL73" s="2479"/>
      <c r="AM73" s="2479"/>
      <c r="AN73" s="2479"/>
      <c r="AO73" s="2479">
        <f>UnosPod!AC956</f>
        <v>0.42999999993480742</v>
      </c>
      <c r="AP73" s="2479"/>
      <c r="AQ73" s="2479"/>
      <c r="AR73" s="2479"/>
      <c r="AS73" s="2480"/>
      <c r="AT73" s="2454">
        <f>UnosPod!AH956</f>
        <v>0.42999999993480742</v>
      </c>
      <c r="AU73" s="2455"/>
      <c r="AV73" s="2455"/>
      <c r="AW73" s="2455"/>
      <c r="AX73" s="2456"/>
      <c r="AY73" s="2454">
        <f>UnosPod!AM956</f>
        <v>0</v>
      </c>
      <c r="AZ73" s="2455"/>
      <c r="BA73" s="2455"/>
      <c r="BB73" s="2455"/>
      <c r="BC73" s="2456"/>
      <c r="BD73" s="2454">
        <f>UnosPod!AR956</f>
        <v>0.42999999993480742</v>
      </c>
      <c r="BE73" s="2455"/>
      <c r="BF73" s="2455"/>
      <c r="BG73" s="2455"/>
      <c r="BH73" s="2456"/>
    </row>
    <row r="74" spans="1:144" ht="30.75" customHeight="1">
      <c r="A74" s="386" t="s">
        <v>468</v>
      </c>
      <c r="B74" s="2474" t="s">
        <v>1552</v>
      </c>
      <c r="C74" s="2474"/>
      <c r="D74" s="2474"/>
      <c r="E74" s="2474"/>
      <c r="F74" s="2474"/>
      <c r="G74" s="2474"/>
      <c r="H74" s="2474"/>
      <c r="I74" s="2474"/>
      <c r="J74" s="2474"/>
      <c r="K74" s="2474"/>
      <c r="L74" s="2474"/>
      <c r="M74" s="2474"/>
      <c r="N74" s="2474"/>
      <c r="O74" s="2474"/>
      <c r="P74" s="2474"/>
      <c r="Q74" s="2474"/>
      <c r="R74" s="2475"/>
      <c r="S74" s="2515">
        <v>922</v>
      </c>
      <c r="T74" s="2516"/>
      <c r="U74" s="2517">
        <f>UnosPod!I957</f>
        <v>245424</v>
      </c>
      <c r="V74" s="2467"/>
      <c r="W74" s="2467"/>
      <c r="X74" s="2467"/>
      <c r="Y74" s="2467"/>
      <c r="Z74" s="2467">
        <f>UnosPod!N957</f>
        <v>0</v>
      </c>
      <c r="AA74" s="2467"/>
      <c r="AB74" s="2467"/>
      <c r="AC74" s="2467"/>
      <c r="AD74" s="2467"/>
      <c r="AE74" s="2467">
        <f>UnosPod!S957</f>
        <v>0</v>
      </c>
      <c r="AF74" s="2467"/>
      <c r="AG74" s="2467"/>
      <c r="AH74" s="2467"/>
      <c r="AI74" s="2467"/>
      <c r="AJ74" s="2467">
        <f>UnosPod!X957</f>
        <v>0</v>
      </c>
      <c r="AK74" s="2467"/>
      <c r="AL74" s="2467"/>
      <c r="AM74" s="2467"/>
      <c r="AN74" s="2467"/>
      <c r="AO74" s="2467">
        <f>UnosPod!AC957</f>
        <v>0</v>
      </c>
      <c r="AP74" s="2467"/>
      <c r="AQ74" s="2467"/>
      <c r="AR74" s="2467"/>
      <c r="AS74" s="2473"/>
      <c r="AT74" s="2470">
        <f>UnosPod!AH957</f>
        <v>245423.99999999997</v>
      </c>
      <c r="AU74" s="2471"/>
      <c r="AV74" s="2471"/>
      <c r="AW74" s="2471"/>
      <c r="AX74" s="2472"/>
      <c r="AY74" s="2470">
        <f>UnosPod!AM957</f>
        <v>0</v>
      </c>
      <c r="AZ74" s="2471"/>
      <c r="BA74" s="2471"/>
      <c r="BB74" s="2471"/>
      <c r="BC74" s="2472"/>
      <c r="BD74" s="2470">
        <f>UnosPod!AR957</f>
        <v>245423.99999999997</v>
      </c>
      <c r="BE74" s="2471"/>
      <c r="BF74" s="2471"/>
      <c r="BG74" s="2471"/>
      <c r="BH74" s="2472"/>
    </row>
    <row r="75" spans="1:144" ht="18.75" customHeight="1">
      <c r="A75" s="364" t="s">
        <v>469</v>
      </c>
      <c r="B75" s="350" t="str">
        <f>"Stanje na dan "&amp;UnosPod!M6&amp;UnosPod!P6&amp;"godine"</f>
        <v>Stanje na dan 31.12.2012.godine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1"/>
      <c r="S75" s="2524">
        <v>923</v>
      </c>
      <c r="T75" s="2525"/>
      <c r="U75" s="2526">
        <f>UnosPod!I958</f>
        <v>645424</v>
      </c>
      <c r="V75" s="2527"/>
      <c r="W75" s="2527"/>
      <c r="X75" s="2527"/>
      <c r="Y75" s="2527"/>
      <c r="Z75" s="2527">
        <f>UnosPod!N958</f>
        <v>0</v>
      </c>
      <c r="AA75" s="2527"/>
      <c r="AB75" s="2527"/>
      <c r="AC75" s="2527"/>
      <c r="AD75" s="2527"/>
      <c r="AE75" s="2527">
        <f>UnosPod!S958</f>
        <v>0</v>
      </c>
      <c r="AF75" s="2527"/>
      <c r="AG75" s="2527"/>
      <c r="AH75" s="2527"/>
      <c r="AI75" s="2527"/>
      <c r="AJ75" s="2527">
        <f>UnosPod!X958</f>
        <v>0</v>
      </c>
      <c r="AK75" s="2527"/>
      <c r="AL75" s="2527"/>
      <c r="AM75" s="2527"/>
      <c r="AN75" s="2527"/>
      <c r="AO75" s="2527">
        <f>UnosPod!AC958</f>
        <v>-364811</v>
      </c>
      <c r="AP75" s="2527"/>
      <c r="AQ75" s="2527"/>
      <c r="AR75" s="2527"/>
      <c r="AS75" s="2562"/>
      <c r="AT75" s="2476">
        <f>UnosPod!AH958</f>
        <v>280613</v>
      </c>
      <c r="AU75" s="2477"/>
      <c r="AV75" s="2477"/>
      <c r="AW75" s="2477"/>
      <c r="AX75" s="2478"/>
      <c r="AY75" s="2476">
        <f>UnosPod!AM958</f>
        <v>0</v>
      </c>
      <c r="AZ75" s="2477"/>
      <c r="BA75" s="2477"/>
      <c r="BB75" s="2477"/>
      <c r="BC75" s="2478"/>
      <c r="BD75" s="2476">
        <f>UnosPod!AR958</f>
        <v>280613</v>
      </c>
      <c r="BE75" s="2477"/>
      <c r="BF75" s="2477"/>
      <c r="BG75" s="2477"/>
      <c r="BH75" s="2478"/>
    </row>
    <row r="76" spans="1:144" ht="15.75" customHeight="1">
      <c r="V76" s="2"/>
      <c r="BD76" s="2481"/>
      <c r="BE76" s="2481"/>
      <c r="BF76" s="2481"/>
      <c r="BG76" s="2481"/>
      <c r="BH76" s="2481"/>
      <c r="CB76" s="14"/>
      <c r="CC76" s="13"/>
      <c r="CD76" s="11"/>
      <c r="CE76" s="11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4"/>
      <c r="CX76" s="4"/>
      <c r="CY76" s="13"/>
      <c r="CZ76" s="13"/>
      <c r="DA76" s="13"/>
      <c r="DB76" s="13"/>
      <c r="DC76" s="13"/>
      <c r="DD76" s="13"/>
      <c r="DE76" s="13"/>
      <c r="DF76" s="4"/>
      <c r="DG76" s="13"/>
      <c r="DH76" s="13"/>
      <c r="DI76" s="13"/>
      <c r="DJ76" s="13"/>
      <c r="DK76" s="4"/>
      <c r="DL76" s="13"/>
      <c r="DM76" s="13"/>
      <c r="DN76" s="13"/>
      <c r="DO76" s="13"/>
      <c r="DP76" s="4"/>
      <c r="DQ76" s="13"/>
      <c r="DR76" s="13"/>
      <c r="DS76" s="13"/>
      <c r="DT76" s="13"/>
      <c r="DU76" s="14"/>
      <c r="DV76" s="13"/>
      <c r="DW76" s="13"/>
      <c r="DX76" s="13"/>
      <c r="DY76" s="13"/>
      <c r="DZ76" s="13"/>
      <c r="EA76" s="9"/>
      <c r="EB76" s="9"/>
      <c r="EC76" s="9"/>
      <c r="ED76" s="9"/>
      <c r="EE76" s="14"/>
      <c r="EF76" s="13"/>
      <c r="EG76" s="13"/>
      <c r="EH76" s="13"/>
      <c r="EI76" s="13"/>
      <c r="EJ76" s="14"/>
      <c r="EK76" s="13"/>
      <c r="EL76" s="13"/>
      <c r="EM76" s="13"/>
      <c r="EN76" s="13"/>
    </row>
    <row r="77" spans="1:144" ht="15.75" customHeight="1">
      <c r="V77" s="2"/>
      <c r="CM77" s="15"/>
      <c r="CN77" s="14"/>
      <c r="CO77" s="14"/>
      <c r="CP77" s="14"/>
      <c r="CQ77" s="16"/>
      <c r="CR77" s="16"/>
      <c r="CS77" s="16"/>
      <c r="CT77" s="16"/>
      <c r="CW77" s="12"/>
    </row>
    <row r="78" spans="1:144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144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144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7:52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7:52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7:52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AZ83" s="22"/>
    </row>
    <row r="84" spans="7:52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</sheetData>
  <mergeCells count="296">
    <mergeCell ref="AJ75:AN75"/>
    <mergeCell ref="AO75:AS75"/>
    <mergeCell ref="BD60:BH60"/>
    <mergeCell ref="BD59:BH59"/>
    <mergeCell ref="AT61:AX61"/>
    <mergeCell ref="AY61:BC61"/>
    <mergeCell ref="AY62:BC62"/>
    <mergeCell ref="AT60:AX60"/>
    <mergeCell ref="AT75:AX75"/>
    <mergeCell ref="AT74:AX74"/>
    <mergeCell ref="AJ74:AN74"/>
    <mergeCell ref="AO74:AS74"/>
    <mergeCell ref="AJ72:AN72"/>
    <mergeCell ref="AO72:AS72"/>
    <mergeCell ref="AT72:AX72"/>
    <mergeCell ref="BD64:BH64"/>
    <mergeCell ref="AT73:AX73"/>
    <mergeCell ref="AT71:AX71"/>
    <mergeCell ref="AT69:AX69"/>
    <mergeCell ref="AO71:AS71"/>
    <mergeCell ref="AY69:BC69"/>
    <mergeCell ref="AJ71:AN71"/>
    <mergeCell ref="AO73:AS73"/>
    <mergeCell ref="AO59:AS59"/>
    <mergeCell ref="AO56:AS56"/>
    <mergeCell ref="AO55:AS55"/>
    <mergeCell ref="AO54:AS54"/>
    <mergeCell ref="AO53:AS53"/>
    <mergeCell ref="AJ73:AN73"/>
    <mergeCell ref="B56:R56"/>
    <mergeCell ref="AO52:AS52"/>
    <mergeCell ref="B67:R67"/>
    <mergeCell ref="B74:R74"/>
    <mergeCell ref="B59:R59"/>
    <mergeCell ref="B62:R62"/>
    <mergeCell ref="B69:R69"/>
    <mergeCell ref="B70:R70"/>
    <mergeCell ref="B73:R73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AJ52:AN52"/>
    <mergeCell ref="BA10:BH10"/>
    <mergeCell ref="AX6:BH6"/>
    <mergeCell ref="BD1:BH1"/>
    <mergeCell ref="BA8:BH8"/>
    <mergeCell ref="AV4:BH4"/>
    <mergeCell ref="A13:P13"/>
    <mergeCell ref="W13:AL13"/>
    <mergeCell ref="AS13:BH13"/>
    <mergeCell ref="BE47:BE51"/>
    <mergeCell ref="BF47:BF51"/>
    <mergeCell ref="AG48:AG51"/>
    <mergeCell ref="AH48:AH51"/>
    <mergeCell ref="AI48:AI51"/>
    <mergeCell ref="AK48:AK51"/>
    <mergeCell ref="AL48:AL51"/>
    <mergeCell ref="AM48:AM51"/>
    <mergeCell ref="A24:BH24"/>
    <mergeCell ref="A49:R49"/>
    <mergeCell ref="A14:P14"/>
    <mergeCell ref="W14:AL14"/>
    <mergeCell ref="AS14:BH14"/>
    <mergeCell ref="A22:BH22"/>
    <mergeCell ref="BG47:BG51"/>
    <mergeCell ref="AY47:AY51"/>
    <mergeCell ref="AD48:AD51"/>
    <mergeCell ref="AE48:AE51"/>
    <mergeCell ref="AF48:AF51"/>
    <mergeCell ref="A51:B51"/>
    <mergeCell ref="C51:R51"/>
    <mergeCell ref="C52:R52"/>
    <mergeCell ref="AJ48:AJ51"/>
    <mergeCell ref="AT52:AX52"/>
    <mergeCell ref="AN48:AN51"/>
    <mergeCell ref="AR48:AR51"/>
    <mergeCell ref="AS48:AS51"/>
    <mergeCell ref="AT48:AT51"/>
    <mergeCell ref="AE52:AI52"/>
    <mergeCell ref="AV48:AV51"/>
    <mergeCell ref="AZ47:AZ51"/>
    <mergeCell ref="BA47:BA51"/>
    <mergeCell ref="BB47:BB51"/>
    <mergeCell ref="BC47:BC51"/>
    <mergeCell ref="BD47:BD51"/>
    <mergeCell ref="AO48:AO51"/>
    <mergeCell ref="AT53:AX53"/>
    <mergeCell ref="AT54:AX54"/>
    <mergeCell ref="AT56:AX56"/>
    <mergeCell ref="AY53:BC53"/>
    <mergeCell ref="BD54:BH54"/>
    <mergeCell ref="AY54:BC54"/>
    <mergeCell ref="BD55:BH55"/>
    <mergeCell ref="AY55:BC55"/>
    <mergeCell ref="BD56:BH56"/>
    <mergeCell ref="AY56:BC56"/>
    <mergeCell ref="BD53:BH53"/>
    <mergeCell ref="BD52:BH52"/>
    <mergeCell ref="AY52:BC52"/>
    <mergeCell ref="BH47:BH51"/>
    <mergeCell ref="AU48:AU51"/>
    <mergeCell ref="AX48:AX51"/>
    <mergeCell ref="AP48:AP51"/>
    <mergeCell ref="AQ48:AQ51"/>
    <mergeCell ref="AE61:AI61"/>
    <mergeCell ref="AT70:AX70"/>
    <mergeCell ref="AJ70:AN70"/>
    <mergeCell ref="AO69:AS69"/>
    <mergeCell ref="AO70:AS70"/>
    <mergeCell ref="AY65:BC65"/>
    <mergeCell ref="BD65:BH65"/>
    <mergeCell ref="AJ66:AN66"/>
    <mergeCell ref="BD70:BH70"/>
    <mergeCell ref="AY70:BC70"/>
    <mergeCell ref="AO67:AS67"/>
    <mergeCell ref="AO64:AS64"/>
    <mergeCell ref="AO68:AS68"/>
    <mergeCell ref="S73:T73"/>
    <mergeCell ref="S74:T74"/>
    <mergeCell ref="S75:T75"/>
    <mergeCell ref="U72:Y72"/>
    <mergeCell ref="Z71:AD71"/>
    <mergeCell ref="AE72:AI72"/>
    <mergeCell ref="Z72:AD72"/>
    <mergeCell ref="U71:Y71"/>
    <mergeCell ref="AE71:AI71"/>
    <mergeCell ref="U75:Y75"/>
    <mergeCell ref="AE75:AI75"/>
    <mergeCell ref="Z75:AD75"/>
    <mergeCell ref="U73:Y73"/>
    <mergeCell ref="AE73:AI73"/>
    <mergeCell ref="Z73:AD73"/>
    <mergeCell ref="AE74:AI74"/>
    <mergeCell ref="U74:Y74"/>
    <mergeCell ref="Z74:AD74"/>
    <mergeCell ref="S68:T68"/>
    <mergeCell ref="S69:T69"/>
    <mergeCell ref="AJ69:AN69"/>
    <mergeCell ref="AJ67:AN67"/>
    <mergeCell ref="AE67:AI67"/>
    <mergeCell ref="Z66:AD66"/>
    <mergeCell ref="S70:T70"/>
    <mergeCell ref="S71:T71"/>
    <mergeCell ref="S72:T72"/>
    <mergeCell ref="U70:Y70"/>
    <mergeCell ref="AE70:AI70"/>
    <mergeCell ref="Z70:AD70"/>
    <mergeCell ref="U68:Y68"/>
    <mergeCell ref="AE68:AI68"/>
    <mergeCell ref="Z68:AD68"/>
    <mergeCell ref="U69:Y69"/>
    <mergeCell ref="AE69:AI69"/>
    <mergeCell ref="AJ68:AN68"/>
    <mergeCell ref="Z69:AD69"/>
    <mergeCell ref="Z67:AD67"/>
    <mergeCell ref="U59:Y59"/>
    <mergeCell ref="S65:T65"/>
    <mergeCell ref="AE66:AI66"/>
    <mergeCell ref="U67:Y67"/>
    <mergeCell ref="AJ62:AN62"/>
    <mergeCell ref="U65:Y65"/>
    <mergeCell ref="U66:Y66"/>
    <mergeCell ref="U64:Y64"/>
    <mergeCell ref="U63:Y63"/>
    <mergeCell ref="U61:Y61"/>
    <mergeCell ref="AE62:AI62"/>
    <mergeCell ref="Z61:AD61"/>
    <mergeCell ref="U62:Y62"/>
    <mergeCell ref="Z62:AD62"/>
    <mergeCell ref="U60:Y60"/>
    <mergeCell ref="AE60:AI60"/>
    <mergeCell ref="AJ63:AN63"/>
    <mergeCell ref="Z64:AD64"/>
    <mergeCell ref="Z60:AD60"/>
    <mergeCell ref="S66:T66"/>
    <mergeCell ref="S67:T67"/>
    <mergeCell ref="Z59:AD59"/>
    <mergeCell ref="AJ59:AN59"/>
    <mergeCell ref="AJ60:AN60"/>
    <mergeCell ref="U58:Y58"/>
    <mergeCell ref="U57:Y57"/>
    <mergeCell ref="Z57:AD57"/>
    <mergeCell ref="A52:B52"/>
    <mergeCell ref="Z55:AD55"/>
    <mergeCell ref="Z52:AD52"/>
    <mergeCell ref="U53:Y53"/>
    <mergeCell ref="S53:T53"/>
    <mergeCell ref="S54:T54"/>
    <mergeCell ref="S55:T55"/>
    <mergeCell ref="S52:T52"/>
    <mergeCell ref="U55:Y55"/>
    <mergeCell ref="U54:Y54"/>
    <mergeCell ref="Z54:AD54"/>
    <mergeCell ref="B58:R58"/>
    <mergeCell ref="Z65:AD65"/>
    <mergeCell ref="AE63:AI63"/>
    <mergeCell ref="Z63:AD63"/>
    <mergeCell ref="AE64:AI64"/>
    <mergeCell ref="AE65:AI65"/>
    <mergeCell ref="AY63:BC63"/>
    <mergeCell ref="AO62:AS62"/>
    <mergeCell ref="A47:B47"/>
    <mergeCell ref="C47:R47"/>
    <mergeCell ref="A48:B48"/>
    <mergeCell ref="C48:R48"/>
    <mergeCell ref="U47:AX47"/>
    <mergeCell ref="A50:R50"/>
    <mergeCell ref="U48:U51"/>
    <mergeCell ref="V48:V51"/>
    <mergeCell ref="W48:W51"/>
    <mergeCell ref="X48:X51"/>
    <mergeCell ref="Y48:Y51"/>
    <mergeCell ref="S47:T51"/>
    <mergeCell ref="Z48:Z51"/>
    <mergeCell ref="AA48:AA51"/>
    <mergeCell ref="AB48:AB51"/>
    <mergeCell ref="AC48:AC51"/>
    <mergeCell ref="AW48:AW51"/>
    <mergeCell ref="BD76:BH76"/>
    <mergeCell ref="AE57:AI57"/>
    <mergeCell ref="AE58:AI58"/>
    <mergeCell ref="AE59:AI59"/>
    <mergeCell ref="BD69:BH69"/>
    <mergeCell ref="AT67:AX67"/>
    <mergeCell ref="AT66:AX66"/>
    <mergeCell ref="AY68:BC68"/>
    <mergeCell ref="BD68:BH68"/>
    <mergeCell ref="BD66:BH66"/>
    <mergeCell ref="AY66:BC66"/>
    <mergeCell ref="AT68:AX68"/>
    <mergeCell ref="BD67:BH67"/>
    <mergeCell ref="AY67:BC67"/>
    <mergeCell ref="AJ58:AN58"/>
    <mergeCell ref="AJ57:AN57"/>
    <mergeCell ref="AJ64:AN64"/>
    <mergeCell ref="BD58:BH58"/>
    <mergeCell ref="BD57:BH57"/>
    <mergeCell ref="AY57:BC57"/>
    <mergeCell ref="AY59:BC59"/>
    <mergeCell ref="AY60:BC60"/>
    <mergeCell ref="AO66:AS66"/>
    <mergeCell ref="AT57:AX57"/>
    <mergeCell ref="AY74:BC74"/>
    <mergeCell ref="BD71:BH71"/>
    <mergeCell ref="AY71:BC71"/>
    <mergeCell ref="BD74:BH74"/>
    <mergeCell ref="AO57:AS57"/>
    <mergeCell ref="AT58:AX58"/>
    <mergeCell ref="AO63:AS63"/>
    <mergeCell ref="B63:R63"/>
    <mergeCell ref="BD75:BH75"/>
    <mergeCell ref="AY75:BC75"/>
    <mergeCell ref="BD72:BH72"/>
    <mergeCell ref="AY72:BC72"/>
    <mergeCell ref="BD73:BH73"/>
    <mergeCell ref="AY73:BC73"/>
    <mergeCell ref="AT59:AX59"/>
    <mergeCell ref="AO60:AS60"/>
    <mergeCell ref="AO61:AS61"/>
    <mergeCell ref="AY58:BC58"/>
    <mergeCell ref="AT63:AX63"/>
    <mergeCell ref="AT62:AX62"/>
    <mergeCell ref="AO58:AS58"/>
    <mergeCell ref="Z58:AD58"/>
    <mergeCell ref="BD63:BH63"/>
    <mergeCell ref="AJ61:AN61"/>
    <mergeCell ref="A35:B35"/>
    <mergeCell ref="AV36:BE36"/>
    <mergeCell ref="C36:I36"/>
    <mergeCell ref="AV38:BE38"/>
    <mergeCell ref="BD61:BH61"/>
    <mergeCell ref="BD62:BH62"/>
    <mergeCell ref="AO65:AS65"/>
    <mergeCell ref="AT65:AX65"/>
    <mergeCell ref="AT64:AX64"/>
    <mergeCell ref="AY64:BC64"/>
    <mergeCell ref="AJ56:AN56"/>
    <mergeCell ref="U56:Y56"/>
    <mergeCell ref="AJ54:AN54"/>
    <mergeCell ref="AJ55:AN55"/>
    <mergeCell ref="AE54:AI54"/>
    <mergeCell ref="AE55:AI55"/>
    <mergeCell ref="U52:Y52"/>
    <mergeCell ref="AE53:AI53"/>
    <mergeCell ref="Z53:AD53"/>
    <mergeCell ref="AT55:AX55"/>
    <mergeCell ref="AE56:AI56"/>
    <mergeCell ref="Z56:AD56"/>
    <mergeCell ref="AJ53:AN53"/>
    <mergeCell ref="AJ65:AN65"/>
  </mergeCells>
  <phoneticPr fontId="19" type="noConversion"/>
  <pageMargins left="0.43307086614173229" right="0.43307086614173229" top="0.59055118110236227" bottom="0.59055118110236227" header="0.31496062992125984" footer="0.31496062992125984"/>
  <pageSetup paperSize="9" scale="75" fitToHeight="2" orientation="landscape" r:id="rId1"/>
  <headerFooter alignWithMargins="0">
    <oddHeader xml:space="preserve">&amp;C </oddHeader>
    <oddFooter>&amp;L&amp;8ekonomika.doo@bih.net.ba - 037/511-739&amp;RStrana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UnosPod</vt:lpstr>
      <vt:lpstr>B.Uspjeha</vt:lpstr>
      <vt:lpstr>B.Stanja</vt:lpstr>
      <vt:lpstr>GotTok_Indir</vt:lpstr>
      <vt:lpstr>PromjKapitala</vt:lpstr>
      <vt:lpstr>Adresa</vt:lpstr>
      <vt:lpstr>Br.dozvRacunov</vt:lpstr>
      <vt:lpstr>Direktor</vt:lpstr>
      <vt:lpstr>Djelatnost</vt:lpstr>
      <vt:lpstr>Firma</vt:lpstr>
      <vt:lpstr>Racunovoda</vt:lpstr>
      <vt:lpstr>Sjedište</vt:lpstr>
      <vt:lpstr>VećinskiVlasnik</vt:lpstr>
    </vt:vector>
  </TitlesOfParts>
  <Company>EKONOMIKA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Ekonomika, doo Cazin tel: 037 511-739</dc:title>
  <dc:subject>GodObr 2012.godine</dc:subject>
  <dc:creator>SENAD HAMULIĆ tel: 061 155 368</dc:creator>
  <cp:lastModifiedBy>alma.saric</cp:lastModifiedBy>
  <cp:lastPrinted>2013-03-05T08:22:41Z</cp:lastPrinted>
  <dcterms:created xsi:type="dcterms:W3CDTF">1999-05-19T12:52:41Z</dcterms:created>
  <dcterms:modified xsi:type="dcterms:W3CDTF">2013-03-27T14:41:25Z</dcterms:modified>
</cp:coreProperties>
</file>