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Bilans uspjeha" sheetId="1" r:id="rId1"/>
    <sheet name="Bilans stanja" sheetId="2" r:id="rId2"/>
    <sheet name="Promjene u kapitalu" sheetId="3" r:id="rId3"/>
    <sheet name="Gotovinski tokovi" sheetId="4" r:id="rId4"/>
  </sheets>
  <externalReferences>
    <externalReference r:id="rId5"/>
    <externalReference r:id="rId6"/>
  </externalReferences>
  <definedNames>
    <definedName name="aktiv_djel">[1]podaci!$B$22</definedName>
    <definedName name="bbroj">[1]podaci!$B$5</definedName>
    <definedName name="datum_iz">[1]podaci!$B$38</definedName>
    <definedName name="firma">[1]podaci!$B$2</definedName>
    <definedName name="jezik">[1]podaci!$B$44</definedName>
    <definedName name="jjib">[1]podaci!$B$15</definedName>
    <definedName name="kon_izv">[2]podaci!$B$34</definedName>
    <definedName name="maticni_broj">[1]podaci!$B$16</definedName>
    <definedName name="mjesto_iz">[1]podaci!$B$37</definedName>
    <definedName name="old">[2]podaci!$B$13</definedName>
    <definedName name="period_end">[1]podaci!$B$36</definedName>
    <definedName name="period_start">[1]podaci!$B$35</definedName>
    <definedName name="_xlnm.Print_Area" localSheetId="1">'Bilans stanja'!$A$1:$K$164</definedName>
    <definedName name="r_dozvola">[2]podaci!$B$32</definedName>
    <definedName name="racunovoda">[2]podaci!$B$31</definedName>
    <definedName name="sifra_djel_KD">[1]podaci!$B$20</definedName>
    <definedName name="sifra_djelatnosti">[1]podaci!$B$18</definedName>
    <definedName name="sjediste">[1]podaci!$B$3</definedName>
    <definedName name="trans_1">[1]podaci!$B$29</definedName>
    <definedName name="trans_2">[1]podaci!$B$30</definedName>
    <definedName name="trans_3">[1]podaci!$B$31</definedName>
    <definedName name="trans_4">[1]podaci!$B$32</definedName>
    <definedName name="trans_5">[1]podaci!$B$33</definedName>
    <definedName name="uulica">[1]podaci!$B$4</definedName>
  </definedNames>
  <calcPr calcId="125725"/>
</workbook>
</file>

<file path=xl/calcChain.xml><?xml version="1.0" encoding="utf-8"?>
<calcChain xmlns="http://schemas.openxmlformats.org/spreadsheetml/2006/main">
  <c r="D160" i="2"/>
  <c r="A160"/>
  <c r="D159"/>
  <c r="C159"/>
  <c r="A159"/>
  <c r="K156"/>
  <c r="J156"/>
  <c r="B156"/>
  <c r="K154"/>
  <c r="J154"/>
  <c r="B154"/>
  <c r="K153"/>
  <c r="J153"/>
  <c r="K152"/>
  <c r="J152"/>
  <c r="B152"/>
  <c r="K151"/>
  <c r="J151"/>
  <c r="B151"/>
  <c r="K150"/>
  <c r="J150"/>
  <c r="B150"/>
  <c r="K149"/>
  <c r="J149"/>
  <c r="B149"/>
  <c r="K148"/>
  <c r="J148"/>
  <c r="B148"/>
  <c r="K147"/>
  <c r="J147"/>
  <c r="B147"/>
  <c r="K146"/>
  <c r="J146"/>
  <c r="B146"/>
  <c r="K145"/>
  <c r="J145"/>
  <c r="B145"/>
  <c r="K143"/>
  <c r="J143"/>
  <c r="B143"/>
  <c r="K142"/>
  <c r="J142"/>
  <c r="B142"/>
  <c r="K141"/>
  <c r="J141"/>
  <c r="B141"/>
  <c r="K140"/>
  <c r="J140"/>
  <c r="K139"/>
  <c r="J139"/>
  <c r="B139"/>
  <c r="K138"/>
  <c r="J138"/>
  <c r="B138"/>
  <c r="K137"/>
  <c r="J137"/>
  <c r="B137"/>
  <c r="K136"/>
  <c r="J136"/>
  <c r="B136"/>
  <c r="K135"/>
  <c r="J135"/>
  <c r="B135"/>
  <c r="K134"/>
  <c r="J134"/>
  <c r="B134"/>
  <c r="K133"/>
  <c r="J133"/>
  <c r="B133"/>
  <c r="K132"/>
  <c r="J132"/>
  <c r="K131"/>
  <c r="J131"/>
  <c r="B131"/>
  <c r="K130"/>
  <c r="J130"/>
  <c r="B130"/>
  <c r="K129"/>
  <c r="J129"/>
  <c r="B129"/>
  <c r="K128"/>
  <c r="J128"/>
  <c r="B128"/>
  <c r="K127"/>
  <c r="J127"/>
  <c r="B127"/>
  <c r="K126"/>
  <c r="J126"/>
  <c r="B126"/>
  <c r="K125"/>
  <c r="J125"/>
  <c r="B125"/>
  <c r="K124"/>
  <c r="J124"/>
  <c r="B124"/>
  <c r="K123"/>
  <c r="J123"/>
  <c r="K122"/>
  <c r="J122"/>
  <c r="B122"/>
  <c r="K121"/>
  <c r="J121"/>
  <c r="B121"/>
  <c r="K120"/>
  <c r="J120"/>
  <c r="B120"/>
  <c r="K119"/>
  <c r="J119"/>
  <c r="B119"/>
  <c r="K118"/>
  <c r="J118"/>
  <c r="K117"/>
  <c r="J117"/>
  <c r="K116"/>
  <c r="J116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1"/>
  <c r="J101"/>
  <c r="K100"/>
  <c r="J100"/>
  <c r="K99"/>
  <c r="J99"/>
  <c r="K98"/>
  <c r="J98"/>
  <c r="J88" s="1"/>
  <c r="J155" s="1"/>
  <c r="J157" s="1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B89"/>
  <c r="K88"/>
  <c r="K155" s="1"/>
  <c r="K157" s="1"/>
  <c r="K83"/>
  <c r="J83"/>
  <c r="G83"/>
  <c r="F83"/>
  <c r="B83"/>
  <c r="K81"/>
  <c r="J81"/>
  <c r="G81"/>
  <c r="F81"/>
  <c r="K80"/>
  <c r="J80"/>
  <c r="G80"/>
  <c r="F80"/>
  <c r="K79"/>
  <c r="J79"/>
  <c r="G79"/>
  <c r="F79"/>
  <c r="K78"/>
  <c r="J78"/>
  <c r="G78"/>
  <c r="F78"/>
  <c r="K77"/>
  <c r="J77"/>
  <c r="G77"/>
  <c r="F77"/>
  <c r="K76"/>
  <c r="J76"/>
  <c r="G76"/>
  <c r="F76"/>
  <c r="B76"/>
  <c r="K75"/>
  <c r="J75"/>
  <c r="J70" s="1"/>
  <c r="G75"/>
  <c r="F75"/>
  <c r="B75"/>
  <c r="K74"/>
  <c r="J74"/>
  <c r="G74"/>
  <c r="F74"/>
  <c r="K73"/>
  <c r="J73"/>
  <c r="G73"/>
  <c r="F73"/>
  <c r="K72"/>
  <c r="J72"/>
  <c r="G72"/>
  <c r="F72"/>
  <c r="K71"/>
  <c r="J71"/>
  <c r="G71"/>
  <c r="F71"/>
  <c r="B71"/>
  <c r="K70"/>
  <c r="G70"/>
  <c r="G60" s="1"/>
  <c r="G51" s="1"/>
  <c r="F70"/>
  <c r="F60" s="1"/>
  <c r="F51" s="1"/>
  <c r="B70"/>
  <c r="K69"/>
  <c r="J69"/>
  <c r="G69"/>
  <c r="F69"/>
  <c r="K68"/>
  <c r="J68"/>
  <c r="G68"/>
  <c r="F68"/>
  <c r="K67"/>
  <c r="J67"/>
  <c r="G67"/>
  <c r="F67"/>
  <c r="K66"/>
  <c r="J66"/>
  <c r="G66"/>
  <c r="F66"/>
  <c r="K65"/>
  <c r="J65"/>
  <c r="J64" s="1"/>
  <c r="G65"/>
  <c r="F65"/>
  <c r="B65"/>
  <c r="K64"/>
  <c r="G64"/>
  <c r="F64"/>
  <c r="K63"/>
  <c r="J63"/>
  <c r="G63"/>
  <c r="F63"/>
  <c r="K62"/>
  <c r="J62"/>
  <c r="G62"/>
  <c r="F62"/>
  <c r="K61"/>
  <c r="J61"/>
  <c r="J60" s="1"/>
  <c r="G61"/>
  <c r="F61"/>
  <c r="K60"/>
  <c r="K58"/>
  <c r="J58"/>
  <c r="G58"/>
  <c r="F58"/>
  <c r="K57"/>
  <c r="J57"/>
  <c r="G57"/>
  <c r="F57"/>
  <c r="K56"/>
  <c r="J56"/>
  <c r="G56"/>
  <c r="F56"/>
  <c r="K55"/>
  <c r="J55"/>
  <c r="G55"/>
  <c r="F55"/>
  <c r="K54"/>
  <c r="J54"/>
  <c r="G54"/>
  <c r="F54"/>
  <c r="K53"/>
  <c r="J53"/>
  <c r="J52" s="1"/>
  <c r="G53"/>
  <c r="F53"/>
  <c r="K52"/>
  <c r="G52"/>
  <c r="F52"/>
  <c r="K51"/>
  <c r="K50"/>
  <c r="J50"/>
  <c r="G50"/>
  <c r="F50"/>
  <c r="K49"/>
  <c r="J49"/>
  <c r="G49"/>
  <c r="F49"/>
  <c r="K48"/>
  <c r="J48"/>
  <c r="G48"/>
  <c r="F48"/>
  <c r="K47"/>
  <c r="J47"/>
  <c r="J46" s="1"/>
  <c r="G47"/>
  <c r="F47"/>
  <c r="B47"/>
  <c r="K46"/>
  <c r="G46"/>
  <c r="F46"/>
  <c r="F16" s="1"/>
  <c r="F82" s="1"/>
  <c r="F84" s="1"/>
  <c r="K45"/>
  <c r="J45"/>
  <c r="G45"/>
  <c r="F45"/>
  <c r="B45"/>
  <c r="K44"/>
  <c r="J44"/>
  <c r="G44"/>
  <c r="F44"/>
  <c r="B44"/>
  <c r="K43"/>
  <c r="J43"/>
  <c r="G43"/>
  <c r="F43"/>
  <c r="B43"/>
  <c r="K42"/>
  <c r="J42"/>
  <c r="G42"/>
  <c r="F42"/>
  <c r="B42"/>
  <c r="K41"/>
  <c r="J41"/>
  <c r="G41"/>
  <c r="F41"/>
  <c r="K40"/>
  <c r="J40"/>
  <c r="G40"/>
  <c r="F40"/>
  <c r="B40"/>
  <c r="K39"/>
  <c r="J39"/>
  <c r="G39"/>
  <c r="F39"/>
  <c r="B39"/>
  <c r="K38"/>
  <c r="J38"/>
  <c r="J37" s="1"/>
  <c r="G38"/>
  <c r="F38"/>
  <c r="B38"/>
  <c r="K37"/>
  <c r="G37"/>
  <c r="F37"/>
  <c r="B37"/>
  <c r="K36"/>
  <c r="J36"/>
  <c r="G36"/>
  <c r="F36"/>
  <c r="K35"/>
  <c r="J35"/>
  <c r="G35"/>
  <c r="F35"/>
  <c r="B35"/>
  <c r="K34"/>
  <c r="J34"/>
  <c r="G34"/>
  <c r="F34"/>
  <c r="K33"/>
  <c r="J33"/>
  <c r="G33"/>
  <c r="F33"/>
  <c r="K32"/>
  <c r="J32"/>
  <c r="G32"/>
  <c r="F32"/>
  <c r="K31"/>
  <c r="J31"/>
  <c r="G31"/>
  <c r="G16" s="1"/>
  <c r="F31"/>
  <c r="K29"/>
  <c r="J29"/>
  <c r="G29"/>
  <c r="F29"/>
  <c r="K28"/>
  <c r="J28"/>
  <c r="G28"/>
  <c r="F28"/>
  <c r="B28"/>
  <c r="K27"/>
  <c r="J27"/>
  <c r="G27"/>
  <c r="F27"/>
  <c r="K26"/>
  <c r="J26"/>
  <c r="G26"/>
  <c r="F26"/>
  <c r="K25"/>
  <c r="J25"/>
  <c r="G25"/>
  <c r="F25"/>
  <c r="K24"/>
  <c r="J24"/>
  <c r="G24"/>
  <c r="F24"/>
  <c r="K23"/>
  <c r="J23"/>
  <c r="G23"/>
  <c r="F23"/>
  <c r="K22"/>
  <c r="J22"/>
  <c r="G22"/>
  <c r="F22"/>
  <c r="B22"/>
  <c r="K21"/>
  <c r="J21"/>
  <c r="G21"/>
  <c r="F21"/>
  <c r="K20"/>
  <c r="J20"/>
  <c r="G20"/>
  <c r="F20"/>
  <c r="K19"/>
  <c r="J19"/>
  <c r="G19"/>
  <c r="F19"/>
  <c r="K18"/>
  <c r="J18"/>
  <c r="J17" s="1"/>
  <c r="J16" s="1"/>
  <c r="G18"/>
  <c r="F18"/>
  <c r="K17"/>
  <c r="K16" s="1"/>
  <c r="K82" s="1"/>
  <c r="K84" s="1"/>
  <c r="G17"/>
  <c r="F17"/>
  <c r="A10"/>
  <c r="A9"/>
  <c r="A8"/>
  <c r="J6"/>
  <c r="C6"/>
  <c r="J5"/>
  <c r="C5"/>
  <c r="J4"/>
  <c r="J3"/>
  <c r="C3"/>
  <c r="J2"/>
  <c r="C1"/>
  <c r="A1"/>
  <c r="F165" i="1"/>
  <c r="F162"/>
  <c r="F159"/>
  <c r="F135"/>
  <c r="F124"/>
  <c r="A177"/>
  <c r="C176"/>
  <c r="A176"/>
  <c r="G82" i="2" l="1"/>
  <c r="G84" s="1"/>
  <c r="J82"/>
  <c r="J84" s="1"/>
  <c r="J51"/>
</calcChain>
</file>

<file path=xl/comments1.xml><?xml version="1.0" encoding="utf-8"?>
<comments xmlns="http://schemas.openxmlformats.org/spreadsheetml/2006/main">
  <authors>
    <author>Author</author>
  </authors>
  <commentList>
    <comment ref="F40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Razdvoji promjene nastale prevođenjem finansijskih izvještaja sa pozicije 5.</t>
        </r>
      </text>
    </comment>
    <comment ref="I4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Preuzeta vrijednost iz prethodnog Bilansa uspjeha = za periodične izvještaje nije tačna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Rasporedi rezerve po osnovu zaštite gotovinskih tokova sa pozicije 5.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Rasporedi zakonske i statutarne rezerve sa pozicije 5.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Rasporedi emisionu premiju sa pozicije 5.</t>
        </r>
      </text>
    </comment>
    <comment ref="H5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Rasporedi rezerve po osnovu zaštite gotovinskih tokova sa pozicije 21.</t>
        </r>
      </text>
    </comment>
  </commentList>
</comments>
</file>

<file path=xl/sharedStrings.xml><?xml version="1.0" encoding="utf-8"?>
<sst xmlns="http://schemas.openxmlformats.org/spreadsheetml/2006/main" count="887" uniqueCount="725">
  <si>
    <t>Transakcijski računi:</t>
  </si>
  <si>
    <t>Sjedište:</t>
  </si>
  <si>
    <t>Šifra djelatnosti:</t>
  </si>
  <si>
    <t>JIB:</t>
  </si>
  <si>
    <t>Matični broj:</t>
  </si>
  <si>
    <t>- u KM -</t>
  </si>
  <si>
    <t>Grupa konta, konto</t>
  </si>
  <si>
    <t>POZICIJA</t>
  </si>
  <si>
    <t>Bilješka</t>
  </si>
  <si>
    <t>Oznaka za AOP</t>
  </si>
  <si>
    <t>IZNOS</t>
  </si>
  <si>
    <t>Tekuća godina</t>
  </si>
  <si>
    <t>Prethodna godina</t>
  </si>
  <si>
    <t>I. DOBIT ILI GUBITAK PERIODA</t>
  </si>
  <si>
    <t>POSLOVNI PRIHODI I RASHODI</t>
  </si>
  <si>
    <r>
      <rPr>
        <b/>
        <sz val="10"/>
        <color theme="1"/>
        <rFont val="Arial Narrow"/>
        <family val="2"/>
        <charset val="238"/>
      </rPr>
      <t xml:space="preserve">Poslovni prihodi </t>
    </r>
    <r>
      <rPr>
        <sz val="10"/>
        <color theme="1"/>
        <rFont val="Arial Narrow"/>
        <family val="2"/>
        <charset val="238"/>
      </rPr>
      <t>(202+206+210+211)</t>
    </r>
  </si>
  <si>
    <t>201</t>
  </si>
  <si>
    <t>1. Prihodi od prodaje robe (203 do 205)</t>
  </si>
  <si>
    <t>202</t>
  </si>
  <si>
    <t>203</t>
  </si>
  <si>
    <t xml:space="preserve">    b) Prihodi od prodaje robe na domaćem tržištu</t>
  </si>
  <si>
    <t>204</t>
  </si>
  <si>
    <t xml:space="preserve">    c) Prihodi od prodaje robe na stranom tržištu</t>
  </si>
  <si>
    <t>205</t>
  </si>
  <si>
    <t>2. Prihodi od prodaje učinaka (207 do 209)</t>
  </si>
  <si>
    <t>206</t>
  </si>
  <si>
    <t>207</t>
  </si>
  <si>
    <t xml:space="preserve">    b) Prihodi od prodaje učinaka na domaćem tržištu</t>
  </si>
  <si>
    <t>208</t>
  </si>
  <si>
    <t xml:space="preserve">    c) Prihodi od prodaje učinaka na stranom tržištu</t>
  </si>
  <si>
    <t>209</t>
  </si>
  <si>
    <t>3. Prihodi od aktiviranja ili potrošnje robe i učinaka</t>
  </si>
  <si>
    <t>210</t>
  </si>
  <si>
    <t>65</t>
  </si>
  <si>
    <t>4. Ostali poslovni prihodi</t>
  </si>
  <si>
    <t>211</t>
  </si>
  <si>
    <r>
      <rPr>
        <b/>
        <sz val="10"/>
        <color theme="1"/>
        <rFont val="Arial Narrow"/>
        <family val="2"/>
        <charset val="238"/>
      </rPr>
      <t>Poslovni rashodi</t>
    </r>
    <r>
      <rPr>
        <sz val="10"/>
        <color theme="1"/>
        <rFont val="Arial Narrow"/>
        <family val="2"/>
        <charset val="238"/>
      </rPr>
      <t xml:space="preserve"> (213+214+215+219+220+221+222-223+224)</t>
    </r>
  </si>
  <si>
    <t>212</t>
  </si>
  <si>
    <t>1. Nabavna vrijednost prodate robe</t>
  </si>
  <si>
    <t>213</t>
  </si>
  <si>
    <t>2. Materijalni troškovi</t>
  </si>
  <si>
    <t>214</t>
  </si>
  <si>
    <t>215</t>
  </si>
  <si>
    <t>520, 521</t>
  </si>
  <si>
    <t xml:space="preserve">    a) Troškovi plaća i naknada plaća zaposlenima</t>
  </si>
  <si>
    <t>216</t>
  </si>
  <si>
    <t>523, 524</t>
  </si>
  <si>
    <t xml:space="preserve">    b) Troškovi ostalih primanja, naknada i prava zaposlenih</t>
  </si>
  <si>
    <t>217</t>
  </si>
  <si>
    <t>527, 529</t>
  </si>
  <si>
    <t>218</t>
  </si>
  <si>
    <t>4. Troškovi proizvodnih usluga</t>
  </si>
  <si>
    <t>219</t>
  </si>
  <si>
    <t>540 do 542</t>
  </si>
  <si>
    <t>5. Amortizacija</t>
  </si>
  <si>
    <t>220</t>
  </si>
  <si>
    <t>543 do 549</t>
  </si>
  <si>
    <t>6. Troškovi rezervisanja</t>
  </si>
  <si>
    <t>221</t>
  </si>
  <si>
    <t>7. Nematerijalni troškovi</t>
  </si>
  <si>
    <t>222</t>
  </si>
  <si>
    <t>poveć.11 i 12, ili 595</t>
  </si>
  <si>
    <t>Povećanje vrijednosti zaliha učinaka</t>
  </si>
  <si>
    <t>223</t>
  </si>
  <si>
    <t>smanj.11 i 12, ili 596</t>
  </si>
  <si>
    <t>Smanjenje vrijednosti zaliha učinaka</t>
  </si>
  <si>
    <t>224</t>
  </si>
  <si>
    <r>
      <rPr>
        <b/>
        <sz val="10"/>
        <color theme="1"/>
        <rFont val="Arial Narrow"/>
        <family val="2"/>
        <charset val="238"/>
      </rPr>
      <t>Dobit od poslovnih aktivnosti</t>
    </r>
    <r>
      <rPr>
        <sz val="10"/>
        <color theme="1"/>
        <rFont val="Arial Narrow"/>
        <family val="2"/>
        <charset val="238"/>
      </rPr>
      <t xml:space="preserve"> (201-212)</t>
    </r>
  </si>
  <si>
    <t>225</t>
  </si>
  <si>
    <r>
      <rPr>
        <b/>
        <sz val="10"/>
        <color theme="1"/>
        <rFont val="Arial Narrow"/>
        <family val="2"/>
        <charset val="238"/>
      </rPr>
      <t>Gubitak od poslovnih aktivnosti</t>
    </r>
    <r>
      <rPr>
        <sz val="10"/>
        <color theme="1"/>
        <rFont val="Arial Narrow"/>
        <family val="2"/>
        <charset val="238"/>
      </rPr>
      <t xml:space="preserve"> (212-201)</t>
    </r>
  </si>
  <si>
    <t>226</t>
  </si>
  <si>
    <t>227</t>
  </si>
  <si>
    <t>228</t>
  </si>
  <si>
    <t>2. Prihodi od kamata</t>
  </si>
  <si>
    <t>229</t>
  </si>
  <si>
    <t>3. Pozitivne kursne razlike</t>
  </si>
  <si>
    <t>230</t>
  </si>
  <si>
    <t>4. Prihodi od efekata valutne klauzule</t>
  </si>
  <si>
    <t>231</t>
  </si>
  <si>
    <t>5. Prihodi od učešća u dobiti zajedničkih ulaganja</t>
  </si>
  <si>
    <t>232</t>
  </si>
  <si>
    <t>233</t>
  </si>
  <si>
    <t>234</t>
  </si>
  <si>
    <t>235</t>
  </si>
  <si>
    <t>2. Rashodi kamata</t>
  </si>
  <si>
    <t>236</t>
  </si>
  <si>
    <t>3. Negativne kursne razlike</t>
  </si>
  <si>
    <t>237</t>
  </si>
  <si>
    <t>4. Rashodi iz osnova valutne klauzule</t>
  </si>
  <si>
    <t>238</t>
  </si>
  <si>
    <t>239</t>
  </si>
  <si>
    <t>240</t>
  </si>
  <si>
    <t>241</t>
  </si>
  <si>
    <r>
      <rPr>
        <b/>
        <sz val="10"/>
        <color theme="1"/>
        <rFont val="Arial Narrow"/>
        <family val="2"/>
        <charset val="238"/>
      </rPr>
      <t xml:space="preserve">Dobit redovne aktivnosti </t>
    </r>
    <r>
      <rPr>
        <sz val="10"/>
        <color theme="1"/>
        <rFont val="Arial Narrow"/>
        <family val="2"/>
        <charset val="238"/>
      </rPr>
      <t>(225-226+240-241) &gt; 0</t>
    </r>
  </si>
  <si>
    <t>242</t>
  </si>
  <si>
    <r>
      <rPr>
        <b/>
        <sz val="10"/>
        <color theme="1"/>
        <rFont val="Arial Narrow"/>
        <family val="2"/>
        <charset val="238"/>
      </rPr>
      <t>Gubitak redovne aktivnosti</t>
    </r>
    <r>
      <rPr>
        <sz val="10"/>
        <color theme="1"/>
        <rFont val="Arial Narrow"/>
        <family val="2"/>
        <charset val="238"/>
      </rPr>
      <t xml:space="preserve"> (225-226+240-241) &lt; 0</t>
    </r>
  </si>
  <si>
    <t>243</t>
  </si>
  <si>
    <t>OSTALI PRIHODI I RASHODI</t>
  </si>
  <si>
    <t>67 bez 673</t>
  </si>
  <si>
    <r>
      <rPr>
        <b/>
        <sz val="10"/>
        <color theme="1"/>
        <rFont val="Arial Narrow"/>
        <family val="2"/>
        <charset val="238"/>
      </rPr>
      <t>Ostali prihodi i dobici</t>
    </r>
    <r>
      <rPr>
        <sz val="10"/>
        <color theme="1"/>
        <rFont val="Arial Narrow"/>
        <family val="2"/>
        <charset val="238"/>
      </rPr>
      <t>, osim iz osnova stalnih sredstava namijenjenih prodaji i obustavljenog poslovanja (245 do 253)</t>
    </r>
  </si>
  <si>
    <t>244</t>
  </si>
  <si>
    <t>670</t>
  </si>
  <si>
    <t>1. Dobici od prodaje stalnih sredstava</t>
  </si>
  <si>
    <t>245</t>
  </si>
  <si>
    <t>2. Dobici od prodaje investicijskih nekretnina</t>
  </si>
  <si>
    <t>246</t>
  </si>
  <si>
    <t>3. Dobici od prodaje bioloških sredstava</t>
  </si>
  <si>
    <t>247</t>
  </si>
  <si>
    <t>4. Dobici od prodaje učešća u kapitalu i vrijednosnih papira</t>
  </si>
  <si>
    <t>248</t>
  </si>
  <si>
    <t>5. Dobici od prodaje materijala</t>
  </si>
  <si>
    <t>249</t>
  </si>
  <si>
    <t>6. Viškovi</t>
  </si>
  <si>
    <t>250</t>
  </si>
  <si>
    <t>7. Naplaćena otpisana potraživanja</t>
  </si>
  <si>
    <t>251</t>
  </si>
  <si>
    <t>8. Prihodi po osnovu ugovorene zaštite od rizika</t>
  </si>
  <si>
    <t>252</t>
  </si>
  <si>
    <t>9. Otpis obaveza, ukinuta rezervisanja i ostali prihodi</t>
  </si>
  <si>
    <t>253</t>
  </si>
  <si>
    <t>57 bez 573</t>
  </si>
  <si>
    <r>
      <rPr>
        <b/>
        <sz val="10"/>
        <color theme="1"/>
        <rFont val="Arial Narrow"/>
        <family val="2"/>
        <charset val="238"/>
      </rPr>
      <t>Ostali rashodi u gubici</t>
    </r>
    <r>
      <rPr>
        <sz val="10"/>
        <color theme="1"/>
        <rFont val="Arial Narrow"/>
        <family val="2"/>
        <charset val="238"/>
      </rPr>
      <t>, osim iz osnova stalnih sredstava namijenjenih prodaji i obustavljenog poslovanja (255 do 263)</t>
    </r>
  </si>
  <si>
    <t>254</t>
  </si>
  <si>
    <t>1. Gubici od prodaje i rashodovanja stalnih sredstava</t>
  </si>
  <si>
    <t>255</t>
  </si>
  <si>
    <t>2. Gubici od prodaje i rashodovanja investicijskih nekretnina</t>
  </si>
  <si>
    <t>256</t>
  </si>
  <si>
    <t>3. Gubici od prodaje i rashodovanja bioloških sredstava</t>
  </si>
  <si>
    <t>257</t>
  </si>
  <si>
    <t>4. Gubici od prodaje učešća u kapitalu i vrijednosnih papira</t>
  </si>
  <si>
    <t>258</t>
  </si>
  <si>
    <t>5. Gubici od prodaje materijala</t>
  </si>
  <si>
    <t>259</t>
  </si>
  <si>
    <t>6. Manjkovi</t>
  </si>
  <si>
    <t>260</t>
  </si>
  <si>
    <t>7. Rashodi iz osnova zaštite od rizika</t>
  </si>
  <si>
    <t>261</t>
  </si>
  <si>
    <t>8. Rashodi po osnovu ispravke vrijednosti i otpisa potraživanja</t>
  </si>
  <si>
    <t>262</t>
  </si>
  <si>
    <t>9. Rashodi i gubici na zalihama i ostali rashodi</t>
  </si>
  <si>
    <t>263</t>
  </si>
  <si>
    <r>
      <rPr>
        <b/>
        <sz val="10"/>
        <color theme="1"/>
        <rFont val="Arial Narrow"/>
        <family val="2"/>
        <charset val="238"/>
      </rPr>
      <t xml:space="preserve">Dobit po osnovu ostalih prihoda i rashoda </t>
    </r>
    <r>
      <rPr>
        <sz val="10"/>
        <color theme="1"/>
        <rFont val="Arial Narrow"/>
        <family val="2"/>
        <charset val="238"/>
      </rPr>
      <t>(244-254)</t>
    </r>
  </si>
  <si>
    <t>264</t>
  </si>
  <si>
    <r>
      <rPr>
        <b/>
        <sz val="10"/>
        <color theme="1"/>
        <rFont val="Arial Narrow"/>
        <family val="2"/>
        <charset val="238"/>
      </rPr>
      <t>Gubitak po osnovu ostalih prihoda i rashoda</t>
    </r>
    <r>
      <rPr>
        <sz val="10"/>
        <color theme="1"/>
        <rFont val="Arial Narrow"/>
        <family val="2"/>
        <charset val="238"/>
      </rPr>
      <t xml:space="preserve"> (254-244)</t>
    </r>
  </si>
  <si>
    <t>265</t>
  </si>
  <si>
    <t>PRIHODI I RASHODI OD USKLAĐIVANJA VRIJEDNOSTI SREDSTAVA (osim stalnih sredstava namijenjenih prodaji i sredstava obustavljenog poslovanja)</t>
  </si>
  <si>
    <t>68 bez 688</t>
  </si>
  <si>
    <r>
      <rPr>
        <b/>
        <sz val="10"/>
        <color theme="1"/>
        <rFont val="Arial Narrow"/>
        <family val="2"/>
        <charset val="238"/>
      </rPr>
      <t>Prihodi iz osnova usklađivanja vrijednosti</t>
    </r>
    <r>
      <rPr>
        <sz val="10"/>
        <color theme="1"/>
        <rFont val="Arial Narrow"/>
        <family val="2"/>
        <charset val="238"/>
      </rPr>
      <t xml:space="preserve"> (267 do 275)</t>
    </r>
  </si>
  <si>
    <t>266</t>
  </si>
  <si>
    <t>1. Prihodi od usklađivanja vrijednosti nematerijalnih sredstava</t>
  </si>
  <si>
    <t>267</t>
  </si>
  <si>
    <t>2. Prihodi od usklađivanja vrij. materijalnih stalnih sredstava</t>
  </si>
  <si>
    <t>268</t>
  </si>
  <si>
    <t>3. Prihodi od usklađivanja vrijednosti investicijskih nekretnina za koje se obračunava amortizacija</t>
  </si>
  <si>
    <t>269</t>
  </si>
  <si>
    <t>4. Prihodi od usklađivanja vrijednosti bioloških sredstava za koja se obračunava amortizacija</t>
  </si>
  <si>
    <t>270</t>
  </si>
  <si>
    <t>271</t>
  </si>
  <si>
    <t>6. Prihodi od usklađivanja vrijednosti zaliha</t>
  </si>
  <si>
    <t>272</t>
  </si>
  <si>
    <t>7. Prihodi od usklađivanja vrijednosti kratkoročnih fin. plasmana</t>
  </si>
  <si>
    <t>273</t>
  </si>
  <si>
    <t>8. Prihodi od usklađivanja vrijednosti kapitala (negativni goodwill)</t>
  </si>
  <si>
    <t>274</t>
  </si>
  <si>
    <t>9. Prihodi od usklađivanja vrijednosti ostalih sredstava</t>
  </si>
  <si>
    <t>275</t>
  </si>
  <si>
    <t>58 bez 588</t>
  </si>
  <si>
    <r>
      <rPr>
        <b/>
        <sz val="10"/>
        <color theme="1"/>
        <rFont val="Arial Narrow"/>
        <family val="2"/>
        <charset val="238"/>
      </rPr>
      <t xml:space="preserve">Rashodi iz osnova usklađivanja vrijednosti </t>
    </r>
    <r>
      <rPr>
        <sz val="10"/>
        <color theme="1"/>
        <rFont val="Arial Narrow"/>
        <family val="2"/>
        <charset val="238"/>
      </rPr>
      <t>(277 do 284)</t>
    </r>
  </si>
  <si>
    <t>276</t>
  </si>
  <si>
    <t>1. Umanjenje vrijednosti nematerijalnih sredstava</t>
  </si>
  <si>
    <t>277</t>
  </si>
  <si>
    <t>2. Umanjenje vrijednosti materijalnih stalnih sredstava</t>
  </si>
  <si>
    <t>278</t>
  </si>
  <si>
    <t>3. Umanjenje. vrij. invest. nekretnina za koje se obračunava amort.</t>
  </si>
  <si>
    <t>279</t>
  </si>
  <si>
    <t>4. Umanjenje vrij. bioloških sredstava za koja se obračunava amort.</t>
  </si>
  <si>
    <t>280</t>
  </si>
  <si>
    <t>281</t>
  </si>
  <si>
    <t>6. Umanjenje vrijednosti zaliha</t>
  </si>
  <si>
    <t>282</t>
  </si>
  <si>
    <t>283</t>
  </si>
  <si>
    <t>8. Umanjenje vrijednosti ostalih sredstava</t>
  </si>
  <si>
    <t>284</t>
  </si>
  <si>
    <t>dio 64</t>
  </si>
  <si>
    <r>
      <rPr>
        <b/>
        <sz val="10"/>
        <color theme="1"/>
        <rFont val="Arial Narrow"/>
        <family val="2"/>
        <charset val="238"/>
      </rPr>
      <t>Povećanje vrijednosti specifičnih stalnih sredstava</t>
    </r>
    <r>
      <rPr>
        <sz val="10"/>
        <color theme="1"/>
        <rFont val="Arial Narrow"/>
        <family val="2"/>
        <charset val="238"/>
      </rPr>
      <t xml:space="preserve"> (286 do 288)</t>
    </r>
  </si>
  <si>
    <t>285</t>
  </si>
  <si>
    <t>Povećanje vrijednosti investicijskih nekretnina koje se ne amortizuju</t>
  </si>
  <si>
    <t>286</t>
  </si>
  <si>
    <t>Povećanje vrijednosti bioloških sredstava koja se ne amortizuju</t>
  </si>
  <si>
    <t>287</t>
  </si>
  <si>
    <t>Povećanje vrijednosti ostalih stalnih sredstava koja se ne amortizuju</t>
  </si>
  <si>
    <t>288</t>
  </si>
  <si>
    <r>
      <rPr>
        <b/>
        <sz val="10"/>
        <color theme="1"/>
        <rFont val="Arial Narrow"/>
        <family val="2"/>
        <charset val="238"/>
      </rPr>
      <t>Smanjenje vrijednosti specifičnih stalnih sredstava</t>
    </r>
    <r>
      <rPr>
        <sz val="10"/>
        <color theme="1"/>
        <rFont val="Arial Narrow"/>
        <family val="2"/>
        <charset val="238"/>
      </rPr>
      <t xml:space="preserve"> (290 do 292)</t>
    </r>
  </si>
  <si>
    <t>289</t>
  </si>
  <si>
    <t>Smanjenje vrijednosti investicijskih nekretnina koje se ne amortizuju</t>
  </si>
  <si>
    <t>290</t>
  </si>
  <si>
    <t>Smanjenje vrijednosti bioloških sredstava koja se ne amortizuju</t>
  </si>
  <si>
    <t>291</t>
  </si>
  <si>
    <t>Smanjenje vrijednosti ostalih stalnih sredstava koja se ne amortizuju</t>
  </si>
  <si>
    <t>292</t>
  </si>
  <si>
    <r>
      <rPr>
        <b/>
        <sz val="10"/>
        <color theme="1"/>
        <rFont val="Arial Narrow"/>
        <family val="2"/>
        <charset val="238"/>
      </rPr>
      <t>Dobit od usklađivanja vrijednosti</t>
    </r>
    <r>
      <rPr>
        <sz val="10"/>
        <color theme="1"/>
        <rFont val="Arial Narrow"/>
        <family val="2"/>
        <charset val="238"/>
      </rPr>
      <t xml:space="preserve"> (266-276+285-289) &gt; 0</t>
    </r>
  </si>
  <si>
    <t>293</t>
  </si>
  <si>
    <r>
      <rPr>
        <b/>
        <sz val="10"/>
        <color theme="1"/>
        <rFont val="Arial Narrow"/>
        <family val="2"/>
        <charset val="238"/>
      </rPr>
      <t>Gubitak od usklađivanja vrijednosti</t>
    </r>
    <r>
      <rPr>
        <sz val="10"/>
        <color theme="1"/>
        <rFont val="Arial Narrow"/>
        <family val="2"/>
        <charset val="238"/>
      </rPr>
      <t xml:space="preserve"> (266-276+285-289) &lt; 0</t>
    </r>
  </si>
  <si>
    <t>294</t>
  </si>
  <si>
    <t>690, 691</t>
  </si>
  <si>
    <t>Prihodi iz osnova promjene računovodstvenih politika i ispravki neznačajnih grešaka iz ranijih perioda</t>
  </si>
  <si>
    <t>295</t>
  </si>
  <si>
    <t>590, 591</t>
  </si>
  <si>
    <t>Rashodi iz osnova promjene računovodstvenih politika i ispravki neznačajnih grešaka iz ranijih perioda</t>
  </si>
  <si>
    <t>296</t>
  </si>
  <si>
    <t>DOBIT ILI GUBITAK NEPREKINUTOG POSLOVANJA</t>
  </si>
  <si>
    <r>
      <rPr>
        <b/>
        <sz val="10"/>
        <color theme="1"/>
        <rFont val="Arial Narrow"/>
        <family val="2"/>
        <charset val="238"/>
      </rPr>
      <t>Dobit neprekinutog poslovanja prije poreza</t>
    </r>
    <r>
      <rPr>
        <sz val="10"/>
        <color theme="1"/>
        <rFont val="Arial Narrow"/>
        <family val="2"/>
        <charset val="238"/>
      </rPr>
      <t xml:space="preserve"> (242-243+264-265+293-294+295-296) &gt; 0</t>
    </r>
  </si>
  <si>
    <t>297</t>
  </si>
  <si>
    <r>
      <rPr>
        <b/>
        <sz val="10"/>
        <color theme="1"/>
        <rFont val="Arial Narrow"/>
        <family val="2"/>
        <charset val="238"/>
      </rPr>
      <t>Gubitak neprekinutog poslovanja prije poreza</t>
    </r>
    <r>
      <rPr>
        <sz val="10"/>
        <color theme="1"/>
        <rFont val="Arial Narrow"/>
        <family val="2"/>
        <charset val="238"/>
      </rPr>
      <t xml:space="preserve"> (242-243+264-265+293-294+295-296) &lt; 0</t>
    </r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</si>
  <si>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</si>
  <si>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</si>
  <si>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</si>
  <si>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</si>
  <si>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</si>
  <si>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</si>
  <si>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</si>
  <si>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r>
      <rPr>
        <b/>
        <sz val="10"/>
        <color theme="1"/>
        <rFont val="Arial Narrow"/>
        <family val="2"/>
        <charset val="238"/>
      </rPr>
      <t>Neto dobit neprekinutog poslovanja</t>
    </r>
    <r>
      <rPr>
        <sz val="10"/>
        <color theme="1"/>
        <rFont val="Arial Narrow"/>
        <family val="2"/>
        <charset val="238"/>
      </rPr>
      <t xml:space="preserve"> </t>
    </r>
    <r>
      <rPr>
        <sz val="9"/>
        <color theme="1"/>
        <rFont val="Arial Narrow"/>
        <family val="2"/>
        <charset val="238"/>
      </rPr>
      <t>(297-298-299-300+301) &gt; 0</t>
    </r>
  </si>
  <si>
    <r>
      <rPr>
        <b/>
        <sz val="10"/>
        <color theme="1"/>
        <rFont val="Arial Narrow"/>
        <family val="2"/>
        <charset val="238"/>
      </rPr>
      <t>Neto gubitak neprekinutog poslovanja</t>
    </r>
    <r>
      <rPr>
        <sz val="10"/>
        <color theme="1"/>
        <rFont val="Arial Narrow"/>
        <family val="2"/>
        <charset val="238"/>
      </rPr>
      <t xml:space="preserve"> </t>
    </r>
    <r>
      <rPr>
        <sz val="9"/>
        <color theme="1"/>
        <rFont val="Arial Narrow"/>
        <family val="2"/>
        <charset val="238"/>
      </rPr>
      <t>(297-298-299-300+301) &lt; 0</t>
    </r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</si>
  <si>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</si>
  <si>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</si>
  <si>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</si>
  <si>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</si>
  <si>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</si>
  <si>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r>
      <rPr>
        <b/>
        <sz val="10"/>
        <color theme="1"/>
        <rFont val="Arial Narrow"/>
        <family val="2"/>
        <charset val="238"/>
      </rPr>
      <t>Dobit od prekinutog poslovanja</t>
    </r>
    <r>
      <rPr>
        <sz val="10"/>
        <color theme="1"/>
        <rFont val="Arial Narrow"/>
        <family val="2"/>
        <charset val="238"/>
      </rPr>
      <t xml:space="preserve"> (304-305)</t>
    </r>
  </si>
  <si>
    <r>
      <rPr>
        <b/>
        <sz val="10"/>
        <color theme="1"/>
        <rFont val="Arial Narrow"/>
        <family val="2"/>
        <charset val="238"/>
      </rPr>
      <t>Gubitak od prekinutog poslovanja</t>
    </r>
    <r>
      <rPr>
        <sz val="10"/>
        <color theme="1"/>
        <rFont val="Arial Narrow"/>
        <family val="2"/>
        <charset val="238"/>
      </rPr>
      <t xml:space="preserve"> (305-304)</t>
    </r>
  </si>
  <si>
    <t>dio 72</t>
  </si>
  <si>
    <t>Porez na dobit od prekinutog poslovanja</t>
  </si>
  <si>
    <r>
      <rPr>
        <b/>
        <sz val="10"/>
        <color theme="1"/>
        <rFont val="Arial Narrow"/>
        <family val="2"/>
        <charset val="238"/>
      </rPr>
      <t>Neto dobit od prekinutog poslovanja</t>
    </r>
    <r>
      <rPr>
        <sz val="10"/>
        <color theme="1"/>
        <rFont val="Arial Narrow"/>
        <family val="2"/>
        <charset val="238"/>
      </rPr>
      <t xml:space="preserve"> (306-307-308) &gt; 0</t>
    </r>
  </si>
  <si>
    <r>
      <rPr>
        <b/>
        <sz val="10"/>
        <color theme="1"/>
        <rFont val="Arial Narrow"/>
        <family val="2"/>
        <charset val="238"/>
      </rPr>
      <t>Neto gubitak od prekinutog poslovanja</t>
    </r>
    <r>
      <rPr>
        <sz val="10"/>
        <color theme="1"/>
        <rFont val="Arial Narrow"/>
        <family val="2"/>
        <charset val="238"/>
      </rPr>
      <t xml:space="preserve"> (306-307-308) &lt; 0</t>
    </r>
  </si>
  <si>
    <t>NETO DOBIT ILI GUBITAK PERIODA</t>
  </si>
  <si>
    <r>
      <rPr>
        <b/>
        <sz val="10"/>
        <color theme="1"/>
        <rFont val="Arial Narrow"/>
        <family val="2"/>
        <charset val="238"/>
      </rPr>
      <t>Neto dobit perioda</t>
    </r>
    <r>
      <rPr>
        <sz val="10"/>
        <color theme="1"/>
        <rFont val="Arial Narrow"/>
        <family val="2"/>
        <charset val="238"/>
      </rPr>
      <t xml:space="preserve"> (302-303+309-310) &gt; 0</t>
    </r>
  </si>
  <si>
    <r>
      <rPr>
        <b/>
        <sz val="10"/>
        <color theme="1"/>
        <rFont val="Arial Narrow"/>
        <family val="2"/>
        <charset val="238"/>
      </rPr>
      <t>Neto gubitak perioda</t>
    </r>
    <r>
      <rPr>
        <sz val="10"/>
        <color theme="1"/>
        <rFont val="Arial Narrow"/>
        <family val="2"/>
        <charset val="238"/>
      </rPr>
      <t xml:space="preserve"> (302-303+309-310) &lt; 0</t>
    </r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</si>
  <si>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</si>
  <si>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</si>
  <si>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</si>
  <si>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</si>
  <si>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</si>
  <si>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</si>
  <si>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</si>
  <si>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</si>
  <si>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</si>
  <si>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</si>
  <si>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</si>
  <si>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</si>
  <si>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</si>
  <si>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</si>
  <si>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</si>
  <si>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r>
      <rPr>
        <b/>
        <sz val="10"/>
        <color theme="1"/>
        <rFont val="Arial Narrow"/>
        <family val="2"/>
        <charset val="238"/>
      </rPr>
      <t>Ostala sveobuhvatna dobit prije poreza</t>
    </r>
    <r>
      <rPr>
        <sz val="10"/>
        <color theme="1"/>
        <rFont val="Arial Narrow"/>
        <family val="2"/>
        <charset val="238"/>
      </rPr>
      <t xml:space="preserve"> (314-321)</t>
    </r>
  </si>
  <si>
    <r>
      <rPr>
        <b/>
        <sz val="10"/>
        <color theme="1"/>
        <rFont val="Arial Narrow"/>
        <family val="2"/>
        <charset val="238"/>
      </rPr>
      <t>Ostali sveobuhvatni gubitak prije poreza</t>
    </r>
    <r>
      <rPr>
        <sz val="10"/>
        <color theme="1"/>
        <rFont val="Arial Narrow"/>
        <family val="2"/>
        <charset val="238"/>
      </rPr>
      <t xml:space="preserve"> (321-314)</t>
    </r>
  </si>
  <si>
    <t>Obračunati odloženi porez na ostalu sveobuhvatnu dobit</t>
  </si>
  <si>
    <r>
      <rPr>
        <b/>
        <sz val="10"/>
        <color theme="1"/>
        <rFont val="Arial Narrow"/>
        <family val="2"/>
        <charset val="238"/>
      </rPr>
      <t>Neto ostala sveobuhvatna dobit</t>
    </r>
    <r>
      <rPr>
        <sz val="10"/>
        <color theme="1"/>
        <rFont val="Arial Narrow"/>
        <family val="2"/>
        <charset val="238"/>
      </rPr>
      <t xml:space="preserve"> (327-328-329) &gt; 0</t>
    </r>
  </si>
  <si>
    <r>
      <rPr>
        <b/>
        <sz val="10"/>
        <color theme="1"/>
        <rFont val="Arial Narrow"/>
        <family val="2"/>
        <charset val="238"/>
      </rPr>
      <t>Neto ostali sveobuhvatni gubitak</t>
    </r>
    <r>
      <rPr>
        <sz val="10"/>
        <color theme="1"/>
        <rFont val="Arial Narrow"/>
        <family val="2"/>
        <charset val="238"/>
      </rPr>
      <t xml:space="preserve"> (327-328-329) &lt; 0</t>
    </r>
  </si>
  <si>
    <r>
      <rPr>
        <b/>
        <sz val="10"/>
        <color theme="1"/>
        <rFont val="Arial Narrow"/>
        <family val="2"/>
        <charset val="238"/>
      </rPr>
      <t>Ukupna neto sveobuhvatna dobit perioda</t>
    </r>
    <r>
      <rPr>
        <sz val="10"/>
        <color theme="1"/>
        <rFont val="Arial Narrow"/>
        <family val="2"/>
        <charset val="238"/>
      </rPr>
      <t xml:space="preserve"> </t>
    </r>
    <r>
      <rPr>
        <sz val="9"/>
        <color theme="1"/>
        <rFont val="Arial Narrow"/>
        <family val="2"/>
        <charset val="238"/>
      </rPr>
      <t>(311-312+330-331)&gt;0</t>
    </r>
  </si>
  <si>
    <r>
      <rPr>
        <b/>
        <sz val="10"/>
        <color theme="1"/>
        <rFont val="Arial Narrow"/>
        <family val="2"/>
        <charset val="238"/>
      </rPr>
      <t xml:space="preserve">Ukupni neto sveobuhvatni gubitak perioda </t>
    </r>
    <r>
      <rPr>
        <sz val="9"/>
        <color theme="1"/>
        <rFont val="Arial Narrow"/>
        <family val="2"/>
        <charset val="238"/>
      </rPr>
      <t>(311-312+330-331)&lt;0</t>
    </r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</si>
  <si>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</si>
  <si>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</si>
  <si>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</si>
  <si>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</si>
  <si>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</si>
  <si>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</si>
  <si>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</si>
  <si>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</si>
  <si>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</si>
  <si>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</si>
  <si>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</si>
  <si>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     Direktor</t>
  </si>
  <si>
    <t>Broj dozvole ________</t>
  </si>
  <si>
    <t>Naziv pravnog lica:</t>
  </si>
  <si>
    <t>PROF-IN d.o.o.Sarajevevo</t>
  </si>
  <si>
    <t>3386902213554277</t>
  </si>
  <si>
    <t>Sarajevo, M.P.Sokolovića 15</t>
  </si>
  <si>
    <t>1990490050099577</t>
  </si>
  <si>
    <t>6630</t>
  </si>
  <si>
    <t>4200135320009</t>
  </si>
  <si>
    <t>BILANS USPJEHA</t>
  </si>
  <si>
    <t>- Izvještaj o ukupnom rezultatu za period -</t>
  </si>
  <si>
    <t>od 01.01. do 31.01.2014 godine</t>
  </si>
  <si>
    <t xml:space="preserve">    a) Prihodi od prodaje robe povezanim pravnim licima</t>
  </si>
  <si>
    <t xml:space="preserve">    a) Prihodi od prodaje učinaka povezanim pravnim licima</t>
  </si>
  <si>
    <t>3. Troškovi plaća i ostalih ličnih primanja (216 do 218)</t>
  </si>
  <si>
    <t xml:space="preserve">    c) Troškovi naknada ostalim fizičkim licima</t>
  </si>
  <si>
    <t>FINANSIJSKI PRIHODI I RASHODI</t>
  </si>
  <si>
    <t>Finansijski prihodi (228 do 233)</t>
  </si>
  <si>
    <t>1. Finansijski prihodi od povezanih pravnih lica</t>
  </si>
  <si>
    <t>6. Ostali finansijski prihodi</t>
  </si>
  <si>
    <t>Finansijski rashodi (235 do 239)</t>
  </si>
  <si>
    <t>1. Finansijski rashodi iz odnosa sa povezanim pr. licima</t>
  </si>
  <si>
    <t>5. Ostali finansijski rashodi</t>
  </si>
  <si>
    <t>Dobit od finansijskih aktivnosti (227-234)</t>
  </si>
  <si>
    <t>Gubitak od finansijskih aktivnosti (234-227)</t>
  </si>
  <si>
    <t>5. Prihodi od usklađivanja vrijednosti dugoročnih finansijskih plasmana i finansijskih sredstava raspoloživih za prodaju</t>
  </si>
  <si>
    <t>5. Umanjenje vrijednosti dugoročnih finansijskih plasmana i finansijskih sredstava raspoloživih za prodaju</t>
  </si>
  <si>
    <t>7. Umanjenje vrijednosti kratkoročnih finansijskih plasmana</t>
  </si>
  <si>
    <t>IZNOS tekuće godine</t>
  </si>
  <si>
    <t>IZNOS prethodne godine (neto)</t>
  </si>
  <si>
    <t>Bruto</t>
  </si>
  <si>
    <t>Ispravka vrijednosti</t>
  </si>
  <si>
    <t>Neto (5-6)</t>
  </si>
  <si>
    <t>AKTIVA</t>
  </si>
  <si>
    <t>A) STALNA SREDSTVA I DUGOROČNI PLASMANI (002+008+014+015+020+021+030+033)</t>
  </si>
  <si>
    <t>001</t>
  </si>
  <si>
    <t>01</t>
  </si>
  <si>
    <t>I. Nematerijalna sredstva (003 do 007)</t>
  </si>
  <si>
    <t>002</t>
  </si>
  <si>
    <t>010</t>
  </si>
  <si>
    <t>1. Kapitalizirana ulaganja u razvoj</t>
  </si>
  <si>
    <t>003</t>
  </si>
  <si>
    <t>011</t>
  </si>
  <si>
    <t>2. Koncesije, patenti, licence i druga prava</t>
  </si>
  <si>
    <t>004</t>
  </si>
  <si>
    <t>012</t>
  </si>
  <si>
    <t>3. Goodwill</t>
  </si>
  <si>
    <t>005</t>
  </si>
  <si>
    <t>013, 014</t>
  </si>
  <si>
    <t>4. Ostala nematerijalna sredstva</t>
  </si>
  <si>
    <t>006</t>
  </si>
  <si>
    <t>015, 017</t>
  </si>
  <si>
    <t>007</t>
  </si>
  <si>
    <t>02</t>
  </si>
  <si>
    <t>II. Nekretnine, postrojenja i oprema (009 do 013)</t>
  </si>
  <si>
    <t>008</t>
  </si>
  <si>
    <t>020</t>
  </si>
  <si>
    <t>1. Zemljište</t>
  </si>
  <si>
    <t>009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</si>
  <si>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</si>
  <si>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</si>
  <si>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</si>
  <si>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</si>
  <si>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</si>
  <si>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</si>
  <si>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</si>
  <si>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013</t>
  </si>
  <si>
    <t>03</t>
  </si>
  <si>
    <t>III. Investicijske nekretnine</t>
  </si>
  <si>
    <t>014</t>
  </si>
  <si>
    <t>04</t>
  </si>
  <si>
    <t>IV. Biološka sredstva (016 do 019)</t>
  </si>
  <si>
    <t>015</t>
  </si>
  <si>
    <t>040</t>
  </si>
  <si>
    <t>1. Šume</t>
  </si>
  <si>
    <t>016</t>
  </si>
  <si>
    <t>041</t>
  </si>
  <si>
    <t>2. Višegodišnji zasadi</t>
  </si>
  <si>
    <t>017</t>
  </si>
  <si>
    <t>042</t>
  </si>
  <si>
    <t>3. Osnovno stado</t>
  </si>
  <si>
    <t>018</t>
  </si>
  <si>
    <t>045, 047</t>
  </si>
  <si>
    <t>019</t>
  </si>
  <si>
    <t>05</t>
  </si>
  <si>
    <t>V. Ostala (specifična) stalna materijalna sredstva</t>
  </si>
  <si>
    <t>06</t>
  </si>
  <si>
    <t>060</t>
  </si>
  <si>
    <t>022</t>
  </si>
  <si>
    <t>061</t>
  </si>
  <si>
    <t>023</t>
  </si>
  <si>
    <t>062</t>
  </si>
  <si>
    <t>024</t>
  </si>
  <si>
    <t>063</t>
  </si>
  <si>
    <t>4. Dugoročni krediti dati u zemlji</t>
  </si>
  <si>
    <t>025</t>
  </si>
  <si>
    <t>064</t>
  </si>
  <si>
    <t>065</t>
  </si>
  <si>
    <t>027</t>
  </si>
  <si>
    <t>066</t>
  </si>
  <si>
    <t>028</t>
  </si>
  <si>
    <t>068</t>
  </si>
  <si>
    <t>029</t>
  </si>
  <si>
    <t>07</t>
  </si>
  <si>
    <t>VII. Druga dugoročna potraživanja (031+032)</t>
  </si>
  <si>
    <t>030</t>
  </si>
  <si>
    <t>070</t>
  </si>
  <si>
    <t>031</t>
  </si>
  <si>
    <t>071 do 078</t>
  </si>
  <si>
    <t>2. Ostala dugoročna potraživanja</t>
  </si>
  <si>
    <t>032</t>
  </si>
  <si>
    <t>091, 098</t>
  </si>
  <si>
    <t>VIII. Dugoročna razgraničenja</t>
  </si>
  <si>
    <t>033</t>
  </si>
  <si>
    <t>090</t>
  </si>
  <si>
    <t>B) ODLOŽENA POREZNA SREDSTVA</t>
  </si>
  <si>
    <t>034</t>
  </si>
  <si>
    <t>C) TEKUĆA SREDSTVA (036+043)</t>
  </si>
  <si>
    <t>035</t>
  </si>
  <si>
    <t>10 do 15</t>
  </si>
  <si>
    <t>I. Zalihe i sredstva namijenjena prodaji (037 do 042)</t>
  </si>
  <si>
    <t>036</t>
  </si>
  <si>
    <t>10</t>
  </si>
  <si>
    <t>1. Sirovine, materijal, rezervni dijelovi i sitan inventar</t>
  </si>
  <si>
    <t>037</t>
  </si>
  <si>
    <t>11</t>
  </si>
  <si>
    <t>2. Proizvodnja u toku, poluproizvodi i nedovršene usluge</t>
  </si>
  <si>
    <t>038</t>
  </si>
  <si>
    <t>12</t>
  </si>
  <si>
    <t>3. Gotovi proizvodi</t>
  </si>
  <si>
    <t>039</t>
  </si>
  <si>
    <t>13</t>
  </si>
  <si>
    <t>4. Roba</t>
  </si>
  <si>
    <t>14</t>
  </si>
  <si>
    <t>5. Stalna sredstva namijenjena prodaji i obustavljeno poslovanje</t>
  </si>
  <si>
    <t>15</t>
  </si>
  <si>
    <t>6. Dati avansi</t>
  </si>
  <si>
    <t>II. Gotovina, kratkoročna potraživanja i kratkoročni plasmani (044+047+053+061+062)</t>
  </si>
  <si>
    <t>043</t>
  </si>
  <si>
    <t>20</t>
  </si>
  <si>
    <t>1. Gotovina i gotovinski ekvivalenti (045+046)</t>
  </si>
  <si>
    <t>044</t>
  </si>
  <si>
    <t>20 bez 207</t>
  </si>
  <si>
    <t xml:space="preserve">    a) Gotovina</t>
  </si>
  <si>
    <t>045</t>
  </si>
  <si>
    <t xml:space="preserve">    b) Gotovinski ekvivalenti</t>
  </si>
  <si>
    <t>046</t>
  </si>
  <si>
    <t>21, 22, 23</t>
  </si>
  <si>
    <t>2. Kratkoročna potraživanja (048 do 052)</t>
  </si>
  <si>
    <t>047</t>
  </si>
  <si>
    <t>048</t>
  </si>
  <si>
    <t xml:space="preserve">    b) Kupci u zemlji</t>
  </si>
  <si>
    <t>049</t>
  </si>
  <si>
    <t xml:space="preserve">    c) Kupci u inostranstvu</t>
  </si>
  <si>
    <t>050</t>
  </si>
  <si>
    <t>22</t>
  </si>
  <si>
    <t xml:space="preserve">    d) Potraživanja iz specifičnih poslova</t>
  </si>
  <si>
    <t>051</t>
  </si>
  <si>
    <t>23</t>
  </si>
  <si>
    <t xml:space="preserve">    e) Druga kratkoročna potraživanja</t>
  </si>
  <si>
    <t>052</t>
  </si>
  <si>
    <t>24</t>
  </si>
  <si>
    <t>053</t>
  </si>
  <si>
    <t>054</t>
  </si>
  <si>
    <t xml:space="preserve">    b) Kratkoročni krediti dati u zemlji</t>
  </si>
  <si>
    <t>055</t>
  </si>
  <si>
    <t xml:space="preserve">    c) Kratkoročni krediti dati u inostranstvo</t>
  </si>
  <si>
    <t>056</t>
  </si>
  <si>
    <t>243, 244</t>
  </si>
  <si>
    <t xml:space="preserve">    d) Kratkoročni dio dugoročnih plasmana</t>
  </si>
  <si>
    <t>057</t>
  </si>
  <si>
    <t>058</t>
  </si>
  <si>
    <t>059</t>
  </si>
  <si>
    <t xml:space="preserve">    g) Ostali kratkoročni plasmani</t>
  </si>
  <si>
    <t>27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</si>
  <si>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</si>
  <si>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</si>
  <si>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</si>
  <si>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</si>
  <si>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</si>
  <si>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POSLOVNA AKTIVA (001+034+035+063+064)</t>
  </si>
  <si>
    <t>88</t>
  </si>
  <si>
    <t>Ukupno aktiva (065+066)</t>
  </si>
  <si>
    <t>067</t>
  </si>
  <si>
    <t>Iznos prethodne godine</t>
  </si>
  <si>
    <t>4</t>
  </si>
  <si>
    <t>PASIVA</t>
  </si>
  <si>
    <t>A) KAPITAL (102-109+110+111+114+115-116+117-122-127)</t>
  </si>
  <si>
    <t>101</t>
  </si>
  <si>
    <t>102</t>
  </si>
  <si>
    <t>1. Dionički kapital</t>
  </si>
  <si>
    <t>103</t>
  </si>
  <si>
    <t>2. Udjeli članova društva sa ograničenom odgovornošću</t>
  </si>
  <si>
    <t>104</t>
  </si>
  <si>
    <t>3. Zadružni udjeli</t>
  </si>
  <si>
    <t>105</t>
  </si>
  <si>
    <t>4. Ulozi</t>
  </si>
  <si>
    <t>106</t>
  </si>
  <si>
    <t>5. Državni kapital</t>
  </si>
  <si>
    <t>107</t>
  </si>
  <si>
    <t>6. Ostali osnovni kapital</t>
  </si>
  <si>
    <t>108</t>
  </si>
  <si>
    <t>II. Upisani neuplaćeni kapital</t>
  </si>
  <si>
    <t>109</t>
  </si>
  <si>
    <t>III. Emisiona premija</t>
  </si>
  <si>
    <t>110</t>
  </si>
  <si>
    <t>IV. Rezerve (112+113)</t>
  </si>
  <si>
    <t>111</t>
  </si>
  <si>
    <t>1. Zakonske rezerve</t>
  </si>
  <si>
    <t>112</t>
  </si>
  <si>
    <t>2. Statutarne i druge rezerve</t>
  </si>
  <si>
    <t>113</t>
  </si>
  <si>
    <t>dio 33</t>
  </si>
  <si>
    <t>V. Revalorizacione rezerve</t>
  </si>
  <si>
    <t>114</t>
  </si>
  <si>
    <t>VI. Nerealizovani dobici</t>
  </si>
  <si>
    <t>115</t>
  </si>
  <si>
    <t>VII. Nerealizovani gubici</t>
  </si>
  <si>
    <t>116</t>
  </si>
  <si>
    <t>VIII. Neraspoređena dobit (118 do 121)</t>
  </si>
  <si>
    <t>117</t>
  </si>
  <si>
    <t>1. Neraspoređena dobit ranijih godina</t>
  </si>
  <si>
    <t>118</t>
  </si>
  <si>
    <t>2. Neraspoređena dobit izvještajne godine</t>
  </si>
  <si>
    <t>119</t>
  </si>
  <si>
    <t>3. Neraspoređeni višak prihoda ranijih godina</t>
  </si>
  <si>
    <t>120</t>
  </si>
  <si>
    <t>4. Neraspoređeni višak prihoda izvještajne godine</t>
  </si>
  <si>
    <t>121</t>
  </si>
  <si>
    <t>IX. Gubitak do visine kapitala (123 do 126)</t>
  </si>
  <si>
    <t>122</t>
  </si>
  <si>
    <t>1. Gubitak ranijih godina</t>
  </si>
  <si>
    <t>123</t>
  </si>
  <si>
    <t>2. Gubitak izvještajne godine</t>
  </si>
  <si>
    <t>124</t>
  </si>
  <si>
    <t>3. Nepokriveni višak rashoda ranijih godina</t>
  </si>
  <si>
    <t>125</t>
  </si>
  <si>
    <t>4. Nepokriveni višak rashoda izvještajne godine</t>
  </si>
  <si>
    <t>126</t>
  </si>
  <si>
    <t>X. Otkupljene vlastite dionice i udjeli</t>
  </si>
  <si>
    <t>127</t>
  </si>
  <si>
    <t>dio 40</t>
  </si>
  <si>
    <t>B) DUGOROČNA REZERVISANJA (129+130)</t>
  </si>
  <si>
    <t>128</t>
  </si>
  <si>
    <t>1. Dugoročna rezervisanja za troškove i rizike</t>
  </si>
  <si>
    <t>129</t>
  </si>
  <si>
    <t>2. Dugoročna razgraničenja</t>
  </si>
  <si>
    <t>130</t>
  </si>
  <si>
    <t>131</t>
  </si>
  <si>
    <t>132</t>
  </si>
  <si>
    <t>133</t>
  </si>
  <si>
    <t>134</t>
  </si>
  <si>
    <t>413, 414</t>
  </si>
  <si>
    <t>4. Dugoročni krediti</t>
  </si>
  <si>
    <t>135</t>
  </si>
  <si>
    <t>415, 416</t>
  </si>
  <si>
    <t>136</t>
  </si>
  <si>
    <t>137</t>
  </si>
  <si>
    <t>138</t>
  </si>
  <si>
    <t>139</t>
  </si>
  <si>
    <t>140</t>
  </si>
  <si>
    <t>141</t>
  </si>
  <si>
    <t>142</t>
  </si>
  <si>
    <t>143</t>
  </si>
  <si>
    <t>3. Kratkoročni krediti uzeti u zemlji</t>
  </si>
  <si>
    <t>144</t>
  </si>
  <si>
    <t>145</t>
  </si>
  <si>
    <t>424, 425</t>
  </si>
  <si>
    <t>146</t>
  </si>
  <si>
    <t>147</t>
  </si>
  <si>
    <t>148</t>
  </si>
  <si>
    <t>149</t>
  </si>
  <si>
    <t>150</t>
  </si>
  <si>
    <t>151</t>
  </si>
  <si>
    <t>3. Dobavljači u zemlji</t>
  </si>
  <si>
    <t>152</t>
  </si>
  <si>
    <t>153</t>
  </si>
  <si>
    <t>154</t>
  </si>
  <si>
    <t>155</t>
  </si>
  <si>
    <t>156</t>
  </si>
  <si>
    <t>450 do 452</t>
  </si>
  <si>
    <t>157</t>
  </si>
  <si>
    <t>453 do 455</t>
  </si>
  <si>
    <t>158</t>
  </si>
  <si>
    <t>456 do 458</t>
  </si>
  <si>
    <t>159</t>
  </si>
  <si>
    <t>160</t>
  </si>
  <si>
    <t>161</t>
  </si>
  <si>
    <t>48 bez 481</t>
  </si>
  <si>
    <t>162</t>
  </si>
  <si>
    <t>163</t>
  </si>
  <si>
    <t>49 bez 495</t>
  </si>
  <si>
    <t>F) PASIVNA VREMENSKA RAZGRANIČENJA</t>
  </si>
  <si>
    <t>164</t>
  </si>
  <si>
    <t>165</t>
  </si>
  <si>
    <t>POSLOVNA PASIVA (101+128+131+139+140+164+165)</t>
  </si>
  <si>
    <t>166</t>
  </si>
  <si>
    <t>167</t>
  </si>
  <si>
    <t>Ukupno pasiva (166+167)</t>
  </si>
  <si>
    <t>168</t>
  </si>
  <si>
    <t>Direktor</t>
  </si>
  <si>
    <t xml:space="preserve">Broj dozvole ________    </t>
  </si>
  <si>
    <t>VRSTA PROMJENE NA KAPITALU</t>
  </si>
  <si>
    <t>MANJINSKI INTERES</t>
  </si>
  <si>
    <t>UKUPNI KAPITAL (8+9)</t>
  </si>
  <si>
    <t>Dionički kapital i udjeli u društvu sa ograničenom odgovornošću</t>
  </si>
  <si>
    <t>Revalorizacione rezerve (MRS 16, MRS 21 i MRS 38)</t>
  </si>
  <si>
    <t>Ostale rezerve (emisiona premija, zakonske i statutarne rezerve, zaštita gotovinskih tokova)</t>
  </si>
  <si>
    <t>Akumulirana neraspoređena dobit / nepokriveni gubitak</t>
  </si>
  <si>
    <t>UKUPNO (3+4±5±6±7)</t>
  </si>
  <si>
    <t>1.</t>
  </si>
  <si>
    <t>2.</t>
  </si>
  <si>
    <t>Efekti promjena u računovodstvenim politikama</t>
  </si>
  <si>
    <t>3.</t>
  </si>
  <si>
    <t>Efekti ispravki grešaka</t>
  </si>
  <si>
    <t>4.</t>
  </si>
  <si>
    <t>5.</t>
  </si>
  <si>
    <t>Efekti revalorizacije materijalnih i nematerijalnih sredstava</t>
  </si>
  <si>
    <t>6.</t>
  </si>
  <si>
    <t>7.</t>
  </si>
  <si>
    <t>8.</t>
  </si>
  <si>
    <t>9.</t>
  </si>
  <si>
    <t>10.</t>
  </si>
  <si>
    <t>Objavljene dividende i drugi oblici raspodjele dobiti i pokriće gubitka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</si>
  <si>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</si>
  <si>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</si>
  <si>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</si>
  <si>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</si>
  <si>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</si>
  <si>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</si>
  <si>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</si>
  <si>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</si>
  <si>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</si>
  <si>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</si>
  <si>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</si>
  <si>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</si>
  <si>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</si>
  <si>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IZVJEŠTAJ O PROMJENAMA NA KAPITALU</t>
  </si>
  <si>
    <t>za period koji se završava na dan 31.01.2014. godine</t>
  </si>
  <si>
    <t>U Sarajevo</t>
  </si>
  <si>
    <t xml:space="preserve">Certificirano lice              </t>
  </si>
  <si>
    <t>Dana, 28.02.2015 godine</t>
  </si>
  <si>
    <t>DIO KAPITALA KOJI PRIPADA VLASNICIMA MATIČNOG PRIVREDNOG DRUŠTVA</t>
  </si>
  <si>
    <t>Nerealizovani dobici/gubici po osnovu finansijskih sredstava raspoloživih za prodaju</t>
  </si>
  <si>
    <t>Stanje na dan 31.12.2012. godine</t>
  </si>
  <si>
    <t>Ponovo iskazano stanje na dan 31.12.2012, odnosno 01.01.2013. godine (901±902±903)</t>
  </si>
  <si>
    <t>Kursne razlike nastale prevođenjem finansijskih izvještaja u drugu valutu prezentacije</t>
  </si>
  <si>
    <t>Neto dobit/gubitak perioda iskazan u bilansu uspjeha</t>
  </si>
  <si>
    <t>Neto dobici/gubici perioda priznati direktno u kapitalu</t>
  </si>
  <si>
    <t>Emisija dioničkog kapitala i drugi oblici povećanja ili smanjenje osnovnog kapitala</t>
  </si>
  <si>
    <t>Stanje na dan 31.12.2013, odnosno 01.01.2014. god. (904±905±906±907±908±909-910+911)</t>
  </si>
  <si>
    <t>Ponovo iskazano stanje na dan 31.12.2013, odnosno 01.01.2014. godine (912±913±914)</t>
  </si>
  <si>
    <t>Stanje na dan 31.01.2014. godine (915±916±917±918±919±920-921+922)</t>
  </si>
  <si>
    <t>R. Br.</t>
  </si>
  <si>
    <t>OPIS</t>
  </si>
  <si>
    <t>Ozn. (+/-)</t>
  </si>
  <si>
    <t>A. GOTOVINSKI TOKOVI IZ POSLOVNIH AKTIVNOSTI</t>
  </si>
  <si>
    <t>Usklađenje za:</t>
  </si>
  <si>
    <t>Amortizacija / vrijednost usklađenja nematerijalnih sredstava</t>
  </si>
  <si>
    <t>+</t>
  </si>
  <si>
    <t>Gubici (dobici) od otuđenja nematerijalnih sredstava</t>
  </si>
  <si>
    <t>+(-)</t>
  </si>
  <si>
    <t>Amortizacija / vrijednost usklađenja materijalnih sredstava</t>
  </si>
  <si>
    <t>Gubici (dobici) od otuđenja materijalnih sredstava</t>
  </si>
  <si>
    <r>
      <rPr>
        <b/>
        <sz val="10"/>
        <color theme="1"/>
        <rFont val="Arial Narrow"/>
        <family val="2"/>
        <charset val="238"/>
      </rPr>
      <t>Ukupno</t>
    </r>
    <r>
      <rPr>
        <sz val="10"/>
        <color theme="1"/>
        <rFont val="Arial Narrow"/>
        <family val="2"/>
        <charset val="238"/>
      </rPr>
      <t xml:space="preserve"> (2 do 8)</t>
    </r>
  </si>
  <si>
    <t>Smanjenje (povećanje) zaliha</t>
  </si>
  <si>
    <t>Smanjenje (povećanje) potraživanja od prodaje</t>
  </si>
  <si>
    <t>Smanjenje (povećanje) drugih potraživanja</t>
  </si>
  <si>
    <t>Smanjenje (povećanje) aktivnih vremenskih razgraničenja</t>
  </si>
  <si>
    <t>Povećanje (smanjenje) pasivnih vremenskih razgraničenja</t>
  </si>
  <si>
    <r>
      <rPr>
        <b/>
        <sz val="10"/>
        <color theme="1"/>
        <rFont val="Arial Narrow"/>
        <family val="2"/>
        <charset val="238"/>
      </rPr>
      <t>Ukupno</t>
    </r>
    <r>
      <rPr>
        <sz val="10"/>
        <color theme="1"/>
        <rFont val="Arial Narrow"/>
        <family val="2"/>
        <charset val="238"/>
      </rPr>
      <t xml:space="preserve"> (10 do 16)</t>
    </r>
  </si>
  <si>
    <r>
      <rPr>
        <b/>
        <sz val="10"/>
        <color theme="1"/>
        <rFont val="Arial Narrow"/>
        <family val="2"/>
        <charset val="238"/>
      </rPr>
      <t>Neto gotovinski tok iz poslovnih aktivnosti</t>
    </r>
    <r>
      <rPr>
        <sz val="10"/>
        <color theme="1"/>
        <rFont val="Arial Narrow"/>
        <family val="2"/>
        <charset val="238"/>
      </rPr>
      <t xml:space="preserve"> (1+9+17)</t>
    </r>
  </si>
  <si>
    <t>B. GOVINSKI TOKOVI IZ ULAGAČKIH AKTIVNOSTI</t>
  </si>
  <si>
    <r>
      <rPr>
        <b/>
        <sz val="10"/>
        <color theme="1"/>
        <rFont val="Arial Narrow"/>
        <family val="2"/>
        <charset val="238"/>
      </rPr>
      <t>Prilivi gotovine iz ulagačkih aktivnosti</t>
    </r>
    <r>
      <rPr>
        <sz val="10"/>
        <color theme="1"/>
        <rFont val="Arial Narrow"/>
        <family val="2"/>
        <charset val="238"/>
      </rPr>
      <t xml:space="preserve"> (20 do 25)</t>
    </r>
  </si>
  <si>
    <t>Prilivi iz osnova prodaje dionica i udjela</t>
  </si>
  <si>
    <t>Prilivi iz osnova prodaje stalnih sredstava</t>
  </si>
  <si>
    <t>Prilivi iz osnova kamata</t>
  </si>
  <si>
    <t>24.</t>
  </si>
  <si>
    <t>Prilivi od dividendi i učešća u dobiti</t>
  </si>
  <si>
    <t>25.</t>
  </si>
  <si>
    <t>26.</t>
  </si>
  <si>
    <r>
      <rPr>
        <b/>
        <sz val="10"/>
        <color theme="1"/>
        <rFont val="Arial Narrow"/>
        <family val="2"/>
        <charset val="238"/>
      </rPr>
      <t>Odlivi gotovine iz ulagačkih aktivnosti</t>
    </r>
    <r>
      <rPr>
        <sz val="10"/>
        <color theme="1"/>
        <rFont val="Arial Narrow"/>
        <family val="2"/>
        <charset val="238"/>
      </rPr>
      <t xml:space="preserve"> (27 do 30)</t>
    </r>
  </si>
  <si>
    <t>27.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</si>
  <si>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</si>
  <si>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</si>
  <si>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</si>
  <si>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</si>
  <si>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</si>
  <si>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</si>
  <si>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31.</t>
  </si>
  <si>
    <r>
      <rPr>
        <b/>
        <sz val="10"/>
        <color theme="1"/>
        <rFont val="Arial Narrow"/>
        <family val="2"/>
        <charset val="238"/>
      </rPr>
      <t>Neto priliv gotovine iz ulagačkih aktivnosti</t>
    </r>
    <r>
      <rPr>
        <sz val="10"/>
        <color theme="1"/>
        <rFont val="Arial Narrow"/>
        <family val="2"/>
        <charset val="238"/>
      </rPr>
      <t xml:space="preserve"> (19-26)</t>
    </r>
  </si>
  <si>
    <t>32.</t>
  </si>
  <si>
    <r>
      <rPr>
        <b/>
        <sz val="10"/>
        <color theme="1"/>
        <rFont val="Arial Narrow"/>
        <family val="2"/>
        <charset val="238"/>
      </rPr>
      <t>Neto odliv gotovine iz ulagačkih aktivnosti</t>
    </r>
    <r>
      <rPr>
        <sz val="10"/>
        <color theme="1"/>
        <rFont val="Arial Narrow"/>
        <family val="2"/>
        <charset val="238"/>
      </rPr>
      <t xml:space="preserve"> (26-19)</t>
    </r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</si>
  <si>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</si>
  <si>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</si>
  <si>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</si>
  <si>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</si>
  <si>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</si>
  <si>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</si>
  <si>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</si>
  <si>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</si>
  <si>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</si>
  <si>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</si>
  <si>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</si>
  <si>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</si>
  <si>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</si>
  <si>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</si>
  <si>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</si>
  <si>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</si>
  <si>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43.</t>
  </si>
  <si>
    <t>Odlivi iz osnova isplaćenih dividendi</t>
  </si>
  <si>
    <t>44.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</si>
  <si>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</si>
  <si>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</si>
  <si>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</si>
  <si>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</si>
  <si>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</si>
  <si>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</si>
  <si>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</si>
  <si>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</si>
  <si>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</si>
  <si>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</si>
  <si>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</si>
  <si>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</si>
  <si>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</si>
  <si>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53.</t>
  </si>
  <si>
    <t>54.</t>
  </si>
  <si>
    <t>K. Gotovina na kraju izvještajnog perioda (51+49-50+52-53)</t>
  </si>
  <si>
    <t>IZVJEŠTAJ O GOTOVINSKIM TOKOVIMA</t>
  </si>
  <si>
    <t>- Izvještaj o tokovima gotovine -</t>
  </si>
  <si>
    <t>- INDIREKTNA METODA -</t>
  </si>
  <si>
    <t>za period od 01.01.2014. do 31.01.2014. godine</t>
  </si>
  <si>
    <t>Neto dobit (gubitak) za period</t>
  </si>
  <si>
    <t>Usklađenja iz osnova dugoročnih finansijskih sredstava</t>
  </si>
  <si>
    <t>Nerealizovani rashodi (prihodi) od kursnih razlika</t>
  </si>
  <si>
    <t>Ostala usklađenja za negotovinske stavke i gotovinski tokovi koji se odnose na ulagačke i finansijske aktivnosti</t>
  </si>
  <si>
    <t>Povećanje (smanjenje) obaveza prema dobavljačima</t>
  </si>
  <si>
    <t>Povećanje (smanjenje) drugih obaveza</t>
  </si>
  <si>
    <t>Prilivi iz osnova kratkoročnih finansijskih plasmana</t>
  </si>
  <si>
    <t>Prilivi iz osnova ostalih dugoročnih finansijskih plasmana</t>
  </si>
  <si>
    <t>Odlivi iz osnova kratkoročnih finansijskih plasmana</t>
  </si>
  <si>
    <t>Odlivi iz osnova ostalih dugoročnih finansijskih plasmana</t>
  </si>
  <si>
    <t>C. GOTOVINSKI TOKOVI IZ FINANSIJSKIH AKTIVNOSTI</t>
  </si>
  <si>
    <t>Prilivi gotovine iz finansijskih aktivnosti (34 do 37)</t>
  </si>
  <si>
    <t>Prilivi iz osnova ostalih dugoročnih i kratkoročnih obaveza</t>
  </si>
  <si>
    <t>Odlivi gotovine iz finansijskih aktivnosti (39 do 44)</t>
  </si>
  <si>
    <t>Odlivi iz osnova finansijskog lizinga</t>
  </si>
  <si>
    <t>Odlivi iz osnova ostalih dugoročnih i kratkoročnih obaveza</t>
  </si>
  <si>
    <t>Neto priliv gotovine iz finansijskih aktivnosti (33-38)</t>
  </si>
  <si>
    <t>Neto odliv gotovine iz finansijskih aktivnosti (38-33)</t>
  </si>
  <si>
    <t>I. Pozitivne kursne razlike iz osnova preračuna gotovine</t>
  </si>
  <si>
    <t>J. Negativne kursne razlike iz osnova preračuna gotovine</t>
  </si>
  <si>
    <t xml:space="preserve">Certificirano lice         </t>
  </si>
  <si>
    <t>Izvršni direktor</t>
  </si>
  <si>
    <t xml:space="preserve">Broj dozvole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</si>
</sst>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ourier New"/>
      <family val="3"/>
      <charset val="238"/>
    </font>
    <font>
      <sz val="10"/>
      <color theme="1"/>
      <name val="Arial Black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ourier New"/>
      <family val="3"/>
      <charset val="238"/>
    </font>
    <font>
      <sz val="9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3" fontId="11" fillId="0" borderId="4" xfId="0" quotePrefix="1" applyNumberFormat="1" applyFont="1" applyFill="1" applyBorder="1" applyAlignment="1">
      <alignment horizontal="right" vertical="center" wrapText="1"/>
    </xf>
    <xf numFmtId="0" fontId="1" fillId="0" borderId="0" xfId="0" quotePrefix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3" fontId="1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textRotation="180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fijaz\AppData\Local\Microsoft\Windows\Temporary%20Internet%20Files\Content.Outlook\LRMDTVUM\ObrasciPred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fijaz\AppData\Local\Microsoft\Windows\Temporary%20Internet%20Files\Content.Outlook\LRMDTVUM\Izvjestaj%20ProfIn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PR_PD"/>
      <sheetName val="PB_DOB"/>
      <sheetName val="GU_DOB"/>
      <sheetName val="Izjava"/>
      <sheetName val="ibs0"/>
      <sheetName val="ibs1"/>
      <sheetName val="BS"/>
      <sheetName val="IPK"/>
      <sheetName val="gt0"/>
      <sheetName val="gt1"/>
      <sheetName val="GTDir"/>
      <sheetName val="ogt"/>
      <sheetName val="GTInd"/>
      <sheetName val="Raz"/>
      <sheetName val="PPP"/>
      <sheetName val="StatAneks"/>
      <sheetName val="Aneks"/>
      <sheetName val="INV1"/>
      <sheetName val="INV2"/>
      <sheetName val="INV3"/>
      <sheetName val="OVN"/>
      <sheetName val="ONŠ"/>
      <sheetName val="TZ"/>
      <sheetName val="OZ"/>
      <sheetName val="#BS_A"/>
      <sheetName val="#BS_P"/>
      <sheetName val="#BU"/>
      <sheetName val="#IPK"/>
      <sheetName val="#GT_1"/>
      <sheetName val="#GT_2"/>
      <sheetName val="#PPP"/>
      <sheetName val="#ANEX"/>
    </sheetNames>
    <sheetDataSet>
      <sheetData sheetId="0"/>
      <sheetData sheetId="1">
        <row r="2">
          <cell r="B2" t="str">
            <v>PROF-IN d.o.o.Sarajevevo</v>
          </cell>
        </row>
        <row r="3">
          <cell r="B3" t="str">
            <v>Sarajevo</v>
          </cell>
        </row>
        <row r="4">
          <cell r="B4" t="str">
            <v>M.P.Sokolovića</v>
          </cell>
        </row>
        <row r="5">
          <cell r="B5" t="str">
            <v>15</v>
          </cell>
        </row>
        <row r="15">
          <cell r="B15" t="str">
            <v>4200135320009</v>
          </cell>
        </row>
        <row r="16">
          <cell r="B16" t="str">
            <v>4200135320009</v>
          </cell>
        </row>
        <row r="18">
          <cell r="B18" t="str">
            <v>6630</v>
          </cell>
        </row>
        <row r="20">
          <cell r="B20" t="str">
            <v>67120</v>
          </cell>
        </row>
        <row r="29">
          <cell r="B29" t="str">
            <v>3386902213554277</v>
          </cell>
        </row>
        <row r="30">
          <cell r="B30" t="str">
            <v>1990490050099577</v>
          </cell>
        </row>
        <row r="35">
          <cell r="B35">
            <v>41640</v>
          </cell>
        </row>
        <row r="36">
          <cell r="B36">
            <v>41670</v>
          </cell>
        </row>
        <row r="37">
          <cell r="B37" t="str">
            <v>Sarajevo</v>
          </cell>
        </row>
        <row r="38">
          <cell r="B38">
            <v>42063</v>
          </cell>
        </row>
        <row r="44">
          <cell r="B44" t="str">
            <v>B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rzaj"/>
      <sheetName val="podaci"/>
      <sheetName val="ibu0"/>
      <sheetName val="ibu1"/>
      <sheetName val="Raz"/>
      <sheetName val="BU"/>
      <sheetName val="PR_PD"/>
      <sheetName val="PB_DOB"/>
      <sheetName val="GU_DOB"/>
      <sheetName val="Izjava"/>
      <sheetName val="ibs0"/>
      <sheetName val="ibs1"/>
      <sheetName val="BS"/>
      <sheetName val="IPK"/>
      <sheetName val="gt0"/>
      <sheetName val="gt1"/>
      <sheetName val="GTDir"/>
      <sheetName val="ogt"/>
      <sheetName val="GTInd"/>
      <sheetName val="PPP"/>
      <sheetName val="Aneks"/>
      <sheetName val="StatAneks"/>
      <sheetName val="INV1"/>
      <sheetName val="INV2"/>
      <sheetName val="INV3"/>
      <sheetName val="OVN"/>
      <sheetName val="ONŠ"/>
      <sheetName val="TZ"/>
      <sheetName val="OZ"/>
      <sheetName val="#DefS"/>
      <sheetName val="#Special"/>
      <sheetName val="#DefP"/>
      <sheetName val="#Def"/>
      <sheetName val="#Data"/>
      <sheetName val="#Kontrole"/>
      <sheetName val="#Copy"/>
      <sheetName val="#XML"/>
      <sheetName val="#BS_A"/>
      <sheetName val="#BS_P"/>
      <sheetName val="#BU"/>
      <sheetName val="#IPK"/>
      <sheetName val="#GT_1"/>
      <sheetName val="#GT_2"/>
      <sheetName val="#PPP"/>
      <sheetName val="#ANEX"/>
    </sheetNames>
    <sheetDataSet>
      <sheetData sheetId="0" refreshError="1"/>
      <sheetData sheetId="1">
        <row r="13">
          <cell r="B13" t="str">
            <v>4200135320009</v>
          </cell>
        </row>
        <row r="34">
          <cell r="B34" t="str">
            <v>01.01.2014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3743</v>
          </cell>
        </row>
        <row r="17">
          <cell r="N17">
            <v>0</v>
          </cell>
        </row>
        <row r="18">
          <cell r="N18">
            <v>0</v>
          </cell>
        </row>
        <row r="20">
          <cell r="N20">
            <v>0</v>
          </cell>
        </row>
        <row r="21">
          <cell r="N21">
            <v>463570</v>
          </cell>
        </row>
        <row r="22">
          <cell r="N22">
            <v>8796</v>
          </cell>
        </row>
        <row r="23">
          <cell r="N23">
            <v>1883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6">
          <cell r="N46">
            <v>0</v>
          </cell>
        </row>
        <row r="47">
          <cell r="N47">
            <v>18163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1722142</v>
          </cell>
        </row>
        <row r="52">
          <cell r="N52">
            <v>0</v>
          </cell>
        </row>
        <row r="53">
          <cell r="N53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6">
          <cell r="N76">
            <v>0</v>
          </cell>
        </row>
        <row r="84">
          <cell r="N84">
            <v>0</v>
          </cell>
        </row>
        <row r="93">
          <cell r="N93">
            <v>0</v>
          </cell>
        </row>
        <row r="103">
          <cell r="N103">
            <v>0</v>
          </cell>
        </row>
        <row r="114">
          <cell r="N114">
            <v>0</v>
          </cell>
        </row>
        <row r="124">
          <cell r="N124">
            <v>0</v>
          </cell>
        </row>
        <row r="130">
          <cell r="N130">
            <v>331525</v>
          </cell>
        </row>
        <row r="131">
          <cell r="N131">
            <v>15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450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2">
          <cell r="N142">
            <v>486166</v>
          </cell>
        </row>
        <row r="143">
          <cell r="N143">
            <v>0</v>
          </cell>
        </row>
        <row r="148">
          <cell r="N148">
            <v>0</v>
          </cell>
        </row>
        <row r="155">
          <cell r="N155">
            <v>24459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1000000</v>
          </cell>
        </row>
        <row r="181">
          <cell r="N181">
            <v>0</v>
          </cell>
        </row>
        <row r="192">
          <cell r="N192">
            <v>1529</v>
          </cell>
        </row>
        <row r="193">
          <cell r="N193">
            <v>9766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9">
          <cell r="N199">
            <v>0</v>
          </cell>
        </row>
        <row r="202">
          <cell r="N202">
            <v>0</v>
          </cell>
        </row>
        <row r="203">
          <cell r="N203">
            <v>1250007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312502</v>
          </cell>
        </row>
        <row r="217">
          <cell r="N217">
            <v>0</v>
          </cell>
        </row>
        <row r="221">
          <cell r="N221">
            <v>0</v>
          </cell>
        </row>
        <row r="225">
          <cell r="N225">
            <v>1641842</v>
          </cell>
        </row>
        <row r="226">
          <cell r="N226">
            <v>805577</v>
          </cell>
        </row>
        <row r="227">
          <cell r="N227">
            <v>0</v>
          </cell>
        </row>
        <row r="228">
          <cell r="N228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5">
          <cell r="N235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1471</v>
          </cell>
        </row>
        <row r="247">
          <cell r="N247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77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1384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6315</v>
          </cell>
        </row>
        <row r="272">
          <cell r="N272">
            <v>2896</v>
          </cell>
        </row>
        <row r="273">
          <cell r="N273">
            <v>0</v>
          </cell>
        </row>
        <row r="274">
          <cell r="N274">
            <v>0</v>
          </cell>
        </row>
        <row r="281">
          <cell r="N281">
            <v>11848</v>
          </cell>
        </row>
        <row r="282">
          <cell r="N282">
            <v>154</v>
          </cell>
        </row>
        <row r="283">
          <cell r="N283">
            <v>7918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75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4132</v>
          </cell>
        </row>
        <row r="301">
          <cell r="N301">
            <v>0</v>
          </cell>
        </row>
        <row r="311">
          <cell r="N311">
            <v>0</v>
          </cell>
        </row>
        <row r="312">
          <cell r="N312">
            <v>322</v>
          </cell>
        </row>
        <row r="313">
          <cell r="N313">
            <v>0</v>
          </cell>
        </row>
        <row r="314">
          <cell r="N314">
            <v>988</v>
          </cell>
        </row>
        <row r="315">
          <cell r="N315">
            <v>0</v>
          </cell>
        </row>
        <row r="316">
          <cell r="N316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11462</v>
          </cell>
        </row>
        <row r="326">
          <cell r="N326">
            <v>11225</v>
          </cell>
        </row>
        <row r="336">
          <cell r="N336">
            <v>11225</v>
          </cell>
        </row>
      </sheetData>
      <sheetData sheetId="11"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27360</v>
          </cell>
          <cell r="M16">
            <v>26362</v>
          </cell>
        </row>
        <row r="17">
          <cell r="K17">
            <v>0</v>
          </cell>
          <cell r="M17">
            <v>0</v>
          </cell>
        </row>
        <row r="18">
          <cell r="K18">
            <v>0</v>
          </cell>
          <cell r="M18">
            <v>0</v>
          </cell>
        </row>
        <row r="20">
          <cell r="K20">
            <v>0</v>
          </cell>
          <cell r="M20">
            <v>0</v>
          </cell>
        </row>
        <row r="21">
          <cell r="K21">
            <v>577825</v>
          </cell>
          <cell r="M21">
            <v>131589</v>
          </cell>
        </row>
        <row r="22">
          <cell r="K22">
            <v>36376</v>
          </cell>
          <cell r="M22">
            <v>30539</v>
          </cell>
        </row>
        <row r="23">
          <cell r="K23">
            <v>30187</v>
          </cell>
          <cell r="M23">
            <v>28931</v>
          </cell>
        </row>
        <row r="24">
          <cell r="K24">
            <v>0</v>
          </cell>
          <cell r="M24">
            <v>0</v>
          </cell>
        </row>
        <row r="25">
          <cell r="K25">
            <v>0</v>
          </cell>
          <cell r="M25">
            <v>0</v>
          </cell>
        </row>
        <row r="26">
          <cell r="K26">
            <v>0</v>
          </cell>
          <cell r="M26">
            <v>0</v>
          </cell>
        </row>
        <row r="27">
          <cell r="K27">
            <v>0</v>
          </cell>
          <cell r="M27">
            <v>0</v>
          </cell>
        </row>
        <row r="28">
          <cell r="K28">
            <v>0</v>
          </cell>
          <cell r="M28">
            <v>0</v>
          </cell>
        </row>
        <row r="36">
          <cell r="K36">
            <v>0</v>
          </cell>
          <cell r="M36">
            <v>0</v>
          </cell>
        </row>
        <row r="37">
          <cell r="K37">
            <v>0</v>
          </cell>
          <cell r="M37">
            <v>0</v>
          </cell>
        </row>
        <row r="38">
          <cell r="K38">
            <v>0</v>
          </cell>
          <cell r="M38">
            <v>0</v>
          </cell>
        </row>
        <row r="39">
          <cell r="K39">
            <v>0</v>
          </cell>
          <cell r="M39">
            <v>0</v>
          </cell>
        </row>
        <row r="40">
          <cell r="K40">
            <v>0</v>
          </cell>
          <cell r="M40">
            <v>0</v>
          </cell>
        </row>
        <row r="41">
          <cell r="K41">
            <v>0</v>
          </cell>
          <cell r="M41">
            <v>0</v>
          </cell>
        </row>
        <row r="46">
          <cell r="K46">
            <v>0</v>
          </cell>
          <cell r="M46">
            <v>0</v>
          </cell>
        </row>
        <row r="47">
          <cell r="K47">
            <v>18163</v>
          </cell>
          <cell r="M47">
            <v>0</v>
          </cell>
        </row>
        <row r="48">
          <cell r="K48">
            <v>0</v>
          </cell>
          <cell r="M48">
            <v>0</v>
          </cell>
        </row>
        <row r="49">
          <cell r="K49">
            <v>0</v>
          </cell>
          <cell r="M49">
            <v>0</v>
          </cell>
        </row>
        <row r="50">
          <cell r="K50">
            <v>0</v>
          </cell>
          <cell r="M50">
            <v>0</v>
          </cell>
        </row>
        <row r="51">
          <cell r="K51">
            <v>1912686</v>
          </cell>
          <cell r="M51">
            <v>4055</v>
          </cell>
        </row>
        <row r="52">
          <cell r="K52">
            <v>0</v>
          </cell>
          <cell r="M52">
            <v>0</v>
          </cell>
        </row>
        <row r="53">
          <cell r="K53">
            <v>548660</v>
          </cell>
          <cell r="M53">
            <v>0</v>
          </cell>
        </row>
        <row r="63">
          <cell r="K63">
            <v>0</v>
          </cell>
          <cell r="M63">
            <v>0</v>
          </cell>
        </row>
        <row r="64">
          <cell r="K64">
            <v>0</v>
          </cell>
          <cell r="M64">
            <v>0</v>
          </cell>
        </row>
        <row r="65">
          <cell r="K65">
            <v>0</v>
          </cell>
          <cell r="M65">
            <v>0</v>
          </cell>
        </row>
        <row r="66">
          <cell r="K66">
            <v>0</v>
          </cell>
          <cell r="M66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6">
          <cell r="K76">
            <v>7082</v>
          </cell>
          <cell r="M76">
            <v>7082</v>
          </cell>
        </row>
        <row r="84">
          <cell r="K84">
            <v>0</v>
          </cell>
          <cell r="M84">
            <v>0</v>
          </cell>
        </row>
        <row r="93">
          <cell r="K93">
            <v>0</v>
          </cell>
          <cell r="M93">
            <v>0</v>
          </cell>
        </row>
        <row r="103">
          <cell r="K103">
            <v>0</v>
          </cell>
          <cell r="M103">
            <v>0</v>
          </cell>
        </row>
        <row r="114">
          <cell r="K114">
            <v>0</v>
          </cell>
          <cell r="M114">
            <v>0</v>
          </cell>
        </row>
        <row r="124">
          <cell r="K124">
            <v>0</v>
          </cell>
          <cell r="M124">
            <v>0</v>
          </cell>
        </row>
        <row r="130">
          <cell r="K130">
            <v>202579</v>
          </cell>
        </row>
        <row r="131">
          <cell r="K131">
            <v>28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329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1">
          <cell r="K141">
            <v>0</v>
          </cell>
          <cell r="M141">
            <v>0</v>
          </cell>
        </row>
        <row r="142">
          <cell r="K142">
            <v>343088</v>
          </cell>
          <cell r="M142">
            <v>0</v>
          </cell>
        </row>
        <row r="143">
          <cell r="K143">
            <v>0</v>
          </cell>
          <cell r="M143">
            <v>0</v>
          </cell>
        </row>
        <row r="148">
          <cell r="K148">
            <v>0</v>
          </cell>
          <cell r="M148">
            <v>0</v>
          </cell>
        </row>
        <row r="155">
          <cell r="K155">
            <v>14775</v>
          </cell>
          <cell r="M155">
            <v>0</v>
          </cell>
        </row>
        <row r="165">
          <cell r="K165">
            <v>0</v>
          </cell>
          <cell r="M165">
            <v>0</v>
          </cell>
        </row>
        <row r="166">
          <cell r="K166">
            <v>0</v>
          </cell>
          <cell r="M166">
            <v>0</v>
          </cell>
        </row>
        <row r="167">
          <cell r="K167">
            <v>0</v>
          </cell>
          <cell r="M167">
            <v>0</v>
          </cell>
        </row>
        <row r="168">
          <cell r="K168">
            <v>0</v>
          </cell>
          <cell r="M168">
            <v>0</v>
          </cell>
        </row>
        <row r="169">
          <cell r="K169">
            <v>0</v>
          </cell>
          <cell r="M169">
            <v>0</v>
          </cell>
        </row>
        <row r="170">
          <cell r="K170">
            <v>0</v>
          </cell>
          <cell r="M170">
            <v>0</v>
          </cell>
        </row>
        <row r="171">
          <cell r="K171">
            <v>0</v>
          </cell>
          <cell r="M171">
            <v>0</v>
          </cell>
        </row>
        <row r="172">
          <cell r="K172">
            <v>1500000</v>
          </cell>
          <cell r="M172">
            <v>0</v>
          </cell>
        </row>
        <row r="181">
          <cell r="K181">
            <v>0</v>
          </cell>
          <cell r="M181">
            <v>0</v>
          </cell>
        </row>
        <row r="192">
          <cell r="K192">
            <v>1609</v>
          </cell>
        </row>
        <row r="193">
          <cell r="K193">
            <v>6435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9">
          <cell r="K199">
            <v>0</v>
          </cell>
        </row>
        <row r="202">
          <cell r="N202">
            <v>0</v>
          </cell>
        </row>
        <row r="203">
          <cell r="N203">
            <v>1250007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312502</v>
          </cell>
        </row>
        <row r="217">
          <cell r="N217">
            <v>0</v>
          </cell>
        </row>
        <row r="221">
          <cell r="N221">
            <v>0</v>
          </cell>
        </row>
        <row r="225">
          <cell r="N225">
            <v>2447419</v>
          </cell>
        </row>
        <row r="226">
          <cell r="N226">
            <v>685047</v>
          </cell>
        </row>
        <row r="227">
          <cell r="N227">
            <v>0</v>
          </cell>
        </row>
        <row r="228">
          <cell r="N228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5">
          <cell r="N235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26090</v>
          </cell>
        </row>
        <row r="247">
          <cell r="N247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780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8807</v>
          </cell>
        </row>
        <row r="272">
          <cell r="N272">
            <v>258</v>
          </cell>
        </row>
        <row r="273">
          <cell r="N273">
            <v>0</v>
          </cell>
        </row>
        <row r="274">
          <cell r="N274">
            <v>0</v>
          </cell>
        </row>
        <row r="281">
          <cell r="N281">
            <v>12009</v>
          </cell>
        </row>
        <row r="282">
          <cell r="N282">
            <v>1585</v>
          </cell>
        </row>
        <row r="283">
          <cell r="N283">
            <v>8025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4194</v>
          </cell>
        </row>
        <row r="301">
          <cell r="N301">
            <v>0</v>
          </cell>
        </row>
        <row r="311">
          <cell r="N311">
            <v>0</v>
          </cell>
        </row>
        <row r="312">
          <cell r="N312">
            <v>57</v>
          </cell>
        </row>
        <row r="313">
          <cell r="N313">
            <v>0</v>
          </cell>
        </row>
        <row r="314">
          <cell r="N314">
            <v>975</v>
          </cell>
        </row>
        <row r="315">
          <cell r="N315">
            <v>0</v>
          </cell>
        </row>
        <row r="316">
          <cell r="N316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6060</v>
          </cell>
        </row>
        <row r="326">
          <cell r="K326">
            <v>11225</v>
          </cell>
          <cell r="M326">
            <v>0</v>
          </cell>
        </row>
        <row r="336">
          <cell r="N336">
            <v>11225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opLeftCell="A151" workbookViewId="0">
      <selection activeCell="F176" sqref="F176:G176"/>
    </sheetView>
  </sheetViews>
  <sheetFormatPr defaultRowHeight="12.75"/>
  <cols>
    <col min="1" max="1" width="8.7109375" style="1" customWidth="1"/>
    <col min="2" max="2" width="12.7109375" style="1" customWidth="1"/>
    <col min="3" max="3" width="33.7109375" style="1" customWidth="1"/>
    <col min="4" max="4" width="3.42578125" style="12" customWidth="1"/>
    <col min="5" max="5" width="7" style="1" customWidth="1"/>
    <col min="6" max="7" width="16.7109375" style="1" customWidth="1"/>
    <col min="8" max="16384" width="9.140625" style="1"/>
  </cols>
  <sheetData>
    <row r="1" spans="1:7">
      <c r="A1" s="98" t="s">
        <v>272</v>
      </c>
      <c r="B1" s="98"/>
      <c r="C1" s="101" t="s">
        <v>273</v>
      </c>
      <c r="D1" s="101"/>
      <c r="F1" s="98" t="s">
        <v>0</v>
      </c>
      <c r="G1" s="98"/>
    </row>
    <row r="2" spans="1:7" ht="15.75">
      <c r="A2" s="98"/>
      <c r="B2" s="98"/>
      <c r="C2" s="102"/>
      <c r="D2" s="102"/>
      <c r="F2" s="100" t="s">
        <v>274</v>
      </c>
      <c r="G2" s="100"/>
    </row>
    <row r="3" spans="1:7" ht="15.75">
      <c r="A3" s="98" t="s">
        <v>1</v>
      </c>
      <c r="B3" s="98"/>
      <c r="C3" s="103" t="s">
        <v>275</v>
      </c>
      <c r="D3" s="103"/>
      <c r="F3" s="100" t="s">
        <v>276</v>
      </c>
      <c r="G3" s="100"/>
    </row>
    <row r="4" spans="1:7" ht="15.75">
      <c r="A4" s="98" t="s">
        <v>2</v>
      </c>
      <c r="B4" s="98"/>
      <c r="C4" s="99" t="s">
        <v>277</v>
      </c>
      <c r="D4" s="99"/>
      <c r="F4" s="100">
        <v>0</v>
      </c>
      <c r="G4" s="100"/>
    </row>
    <row r="5" spans="1:7" ht="15.75">
      <c r="A5" s="98" t="s">
        <v>3</v>
      </c>
      <c r="B5" s="98"/>
      <c r="C5" s="99" t="s">
        <v>278</v>
      </c>
      <c r="D5" s="99"/>
      <c r="F5" s="100">
        <v>0</v>
      </c>
      <c r="G5" s="100"/>
    </row>
    <row r="6" spans="1:7" ht="15.75">
      <c r="A6" s="98" t="s">
        <v>4</v>
      </c>
      <c r="B6" s="98"/>
      <c r="C6" s="99" t="s">
        <v>278</v>
      </c>
      <c r="D6" s="99"/>
      <c r="F6" s="100">
        <v>0</v>
      </c>
      <c r="G6" s="100"/>
    </row>
    <row r="7" spans="1:7">
      <c r="C7" s="110"/>
      <c r="D7" s="110"/>
      <c r="F7" s="110"/>
      <c r="G7" s="110"/>
    </row>
    <row r="8" spans="1:7" ht="15">
      <c r="A8" s="111" t="s">
        <v>279</v>
      </c>
      <c r="B8" s="111"/>
      <c r="C8" s="111"/>
      <c r="D8" s="111"/>
      <c r="E8" s="111"/>
      <c r="F8" s="111"/>
      <c r="G8" s="111"/>
    </row>
    <row r="9" spans="1:7">
      <c r="A9" s="104" t="s">
        <v>280</v>
      </c>
      <c r="B9" s="104"/>
      <c r="C9" s="104"/>
      <c r="D9" s="104"/>
      <c r="E9" s="104"/>
      <c r="F9" s="104"/>
      <c r="G9" s="104"/>
    </row>
    <row r="10" spans="1:7">
      <c r="A10" s="104" t="s">
        <v>281</v>
      </c>
      <c r="B10" s="104"/>
      <c r="C10" s="104"/>
      <c r="D10" s="104"/>
      <c r="E10" s="104"/>
      <c r="F10" s="104"/>
      <c r="G10" s="104"/>
    </row>
    <row r="11" spans="1:7">
      <c r="A11" s="105" t="s">
        <v>5</v>
      </c>
      <c r="B11" s="105"/>
      <c r="C11" s="105"/>
      <c r="D11" s="105"/>
      <c r="E11" s="105"/>
      <c r="F11" s="105"/>
      <c r="G11" s="105"/>
    </row>
    <row r="12" spans="1:7">
      <c r="A12" s="106" t="s">
        <v>6</v>
      </c>
      <c r="B12" s="106" t="s">
        <v>7</v>
      </c>
      <c r="C12" s="106"/>
      <c r="D12" s="107" t="s">
        <v>8</v>
      </c>
      <c r="E12" s="108" t="s">
        <v>9</v>
      </c>
      <c r="F12" s="109" t="s">
        <v>10</v>
      </c>
      <c r="G12" s="109"/>
    </row>
    <row r="13" spans="1:7" ht="25.5">
      <c r="A13" s="106"/>
      <c r="B13" s="106"/>
      <c r="C13" s="106"/>
      <c r="D13" s="107"/>
      <c r="E13" s="108"/>
      <c r="F13" s="2" t="s">
        <v>11</v>
      </c>
      <c r="G13" s="2" t="s">
        <v>12</v>
      </c>
    </row>
    <row r="14" spans="1:7">
      <c r="A14" s="3">
        <v>1</v>
      </c>
      <c r="B14" s="113">
        <v>2</v>
      </c>
      <c r="C14" s="113"/>
      <c r="D14" s="3">
        <v>3</v>
      </c>
      <c r="E14" s="3">
        <v>4</v>
      </c>
      <c r="F14" s="4">
        <v>5</v>
      </c>
      <c r="G14" s="4">
        <v>6</v>
      </c>
    </row>
    <row r="15" spans="1:7" ht="16.5">
      <c r="A15" s="5"/>
      <c r="B15" s="114" t="s">
        <v>13</v>
      </c>
      <c r="C15" s="114"/>
      <c r="D15" s="6"/>
      <c r="E15" s="7"/>
      <c r="F15" s="8"/>
      <c r="G15" s="8"/>
    </row>
    <row r="16" spans="1:7" ht="15.75">
      <c r="A16" s="5"/>
      <c r="B16" s="112" t="s">
        <v>14</v>
      </c>
      <c r="C16" s="112"/>
      <c r="D16" s="9"/>
      <c r="E16" s="10"/>
      <c r="F16" s="8"/>
      <c r="G16" s="8"/>
    </row>
    <row r="17" spans="1:7" ht="16.5">
      <c r="A17" s="5"/>
      <c r="B17" s="112" t="s">
        <v>15</v>
      </c>
      <c r="C17" s="112"/>
      <c r="D17" s="6"/>
      <c r="E17" s="7" t="s">
        <v>16</v>
      </c>
      <c r="F17" s="15">
        <v>1364769</v>
      </c>
      <c r="G17" s="15">
        <v>1489672</v>
      </c>
    </row>
    <row r="18" spans="1:7" ht="15.75">
      <c r="A18" s="5">
        <v>60</v>
      </c>
      <c r="B18" s="112" t="s">
        <v>17</v>
      </c>
      <c r="C18" s="112"/>
      <c r="D18" s="9"/>
      <c r="E18" s="10" t="s">
        <v>18</v>
      </c>
      <c r="F18" s="16">
        <v>0</v>
      </c>
      <c r="G18" s="16">
        <v>0</v>
      </c>
    </row>
    <row r="19" spans="1:7" ht="15.75">
      <c r="A19" s="5">
        <v>600</v>
      </c>
      <c r="B19" s="112" t="s">
        <v>282</v>
      </c>
      <c r="C19" s="112"/>
      <c r="D19" s="9"/>
      <c r="E19" s="10" t="s">
        <v>19</v>
      </c>
      <c r="F19" s="16">
        <v>0</v>
      </c>
      <c r="G19" s="16">
        <v>0</v>
      </c>
    </row>
    <row r="20" spans="1:7" ht="15.75">
      <c r="A20" s="5">
        <v>601</v>
      </c>
      <c r="B20" s="112" t="s">
        <v>20</v>
      </c>
      <c r="C20" s="112"/>
      <c r="D20" s="9"/>
      <c r="E20" s="10" t="s">
        <v>21</v>
      </c>
      <c r="F20" s="16">
        <v>0</v>
      </c>
      <c r="G20" s="16">
        <v>0</v>
      </c>
    </row>
    <row r="21" spans="1:7" ht="15.75">
      <c r="A21" s="5">
        <v>602</v>
      </c>
      <c r="B21" s="112" t="s">
        <v>22</v>
      </c>
      <c r="C21" s="112"/>
      <c r="D21" s="9"/>
      <c r="E21" s="10" t="s">
        <v>23</v>
      </c>
      <c r="F21" s="16">
        <v>0</v>
      </c>
      <c r="G21" s="16">
        <v>0</v>
      </c>
    </row>
    <row r="22" spans="1:7" ht="15.75">
      <c r="A22" s="5">
        <v>61</v>
      </c>
      <c r="B22" s="112" t="s">
        <v>24</v>
      </c>
      <c r="C22" s="112"/>
      <c r="D22" s="9"/>
      <c r="E22" s="10" t="s">
        <v>25</v>
      </c>
      <c r="F22" s="16">
        <v>1364769</v>
      </c>
      <c r="G22" s="16">
        <v>1489672</v>
      </c>
    </row>
    <row r="23" spans="1:7" ht="15.75">
      <c r="A23" s="5">
        <v>610</v>
      </c>
      <c r="B23" s="112" t="s">
        <v>283</v>
      </c>
      <c r="C23" s="112"/>
      <c r="D23" s="9"/>
      <c r="E23" s="10" t="s">
        <v>26</v>
      </c>
      <c r="F23" s="16">
        <v>0</v>
      </c>
      <c r="G23" s="16">
        <v>0</v>
      </c>
    </row>
    <row r="24" spans="1:7" ht="15.75">
      <c r="A24" s="5">
        <v>611</v>
      </c>
      <c r="B24" s="112" t="s">
        <v>27</v>
      </c>
      <c r="C24" s="112"/>
      <c r="D24" s="9"/>
      <c r="E24" s="10" t="s">
        <v>28</v>
      </c>
      <c r="F24" s="16">
        <v>1364769</v>
      </c>
      <c r="G24" s="16">
        <v>1489672</v>
      </c>
    </row>
    <row r="25" spans="1:7" ht="15.75">
      <c r="A25" s="5">
        <v>612</v>
      </c>
      <c r="B25" s="112" t="s">
        <v>29</v>
      </c>
      <c r="C25" s="112"/>
      <c r="D25" s="9"/>
      <c r="E25" s="10" t="s">
        <v>30</v>
      </c>
      <c r="F25" s="16">
        <v>0</v>
      </c>
      <c r="G25" s="16">
        <v>0</v>
      </c>
    </row>
    <row r="26" spans="1:7" ht="15.75">
      <c r="A26" s="5">
        <v>62</v>
      </c>
      <c r="B26" s="112" t="s">
        <v>31</v>
      </c>
      <c r="C26" s="112"/>
      <c r="D26" s="9"/>
      <c r="E26" s="10" t="s">
        <v>32</v>
      </c>
      <c r="F26" s="16">
        <v>0</v>
      </c>
      <c r="G26" s="16">
        <v>0</v>
      </c>
    </row>
    <row r="27" spans="1:7" ht="15.75">
      <c r="A27" s="5" t="s">
        <v>33</v>
      </c>
      <c r="B27" s="112" t="s">
        <v>34</v>
      </c>
      <c r="C27" s="112"/>
      <c r="D27" s="9"/>
      <c r="E27" s="10" t="s">
        <v>35</v>
      </c>
      <c r="F27" s="16">
        <v>0</v>
      </c>
      <c r="G27" s="16">
        <v>0</v>
      </c>
    </row>
    <row r="28" spans="1:7" ht="16.5">
      <c r="A28" s="5"/>
      <c r="B28" s="112" t="s">
        <v>36</v>
      </c>
      <c r="C28" s="112"/>
      <c r="D28" s="6"/>
      <c r="E28" s="7" t="s">
        <v>37</v>
      </c>
      <c r="F28" s="15">
        <v>623421</v>
      </c>
      <c r="G28" s="15">
        <v>632153</v>
      </c>
    </row>
    <row r="29" spans="1:7" ht="15.75">
      <c r="A29" s="5">
        <v>50</v>
      </c>
      <c r="B29" s="112" t="s">
        <v>38</v>
      </c>
      <c r="C29" s="112"/>
      <c r="D29" s="9"/>
      <c r="E29" s="10" t="s">
        <v>39</v>
      </c>
      <c r="F29" s="16">
        <v>0</v>
      </c>
      <c r="G29" s="16">
        <v>0</v>
      </c>
    </row>
    <row r="30" spans="1:7" ht="15.75">
      <c r="A30" s="5">
        <v>51</v>
      </c>
      <c r="B30" s="112" t="s">
        <v>40</v>
      </c>
      <c r="C30" s="112"/>
      <c r="D30" s="9"/>
      <c r="E30" s="10" t="s">
        <v>41</v>
      </c>
      <c r="F30" s="16">
        <v>11929</v>
      </c>
      <c r="G30" s="16">
        <v>11989</v>
      </c>
    </row>
    <row r="31" spans="1:7" ht="15.75">
      <c r="A31" s="5">
        <v>52</v>
      </c>
      <c r="B31" s="112" t="s">
        <v>284</v>
      </c>
      <c r="C31" s="112"/>
      <c r="D31" s="9"/>
      <c r="E31" s="10" t="s">
        <v>42</v>
      </c>
      <c r="F31" s="16">
        <v>417027</v>
      </c>
      <c r="G31" s="16">
        <v>443561</v>
      </c>
    </row>
    <row r="32" spans="1:7" ht="15.75">
      <c r="A32" s="5" t="s">
        <v>43</v>
      </c>
      <c r="B32" s="112" t="s">
        <v>44</v>
      </c>
      <c r="C32" s="112"/>
      <c r="D32" s="9"/>
      <c r="E32" s="10" t="s">
        <v>45</v>
      </c>
      <c r="F32" s="16">
        <v>320406</v>
      </c>
      <c r="G32" s="16">
        <v>337911</v>
      </c>
    </row>
    <row r="33" spans="1:7" ht="15.75">
      <c r="A33" s="5" t="s">
        <v>46</v>
      </c>
      <c r="B33" s="112" t="s">
        <v>47</v>
      </c>
      <c r="C33" s="112"/>
      <c r="D33" s="9"/>
      <c r="E33" s="10" t="s">
        <v>48</v>
      </c>
      <c r="F33" s="16">
        <v>60924</v>
      </c>
      <c r="G33" s="16">
        <v>65657</v>
      </c>
    </row>
    <row r="34" spans="1:7" ht="15.75">
      <c r="A34" s="5" t="s">
        <v>49</v>
      </c>
      <c r="B34" s="112" t="s">
        <v>285</v>
      </c>
      <c r="C34" s="112"/>
      <c r="D34" s="9"/>
      <c r="E34" s="10" t="s">
        <v>50</v>
      </c>
      <c r="F34" s="16">
        <v>35697</v>
      </c>
      <c r="G34" s="16">
        <v>39993</v>
      </c>
    </row>
    <row r="35" spans="1:7" ht="15.75">
      <c r="A35" s="5">
        <v>53</v>
      </c>
      <c r="B35" s="112" t="s">
        <v>51</v>
      </c>
      <c r="C35" s="112"/>
      <c r="D35" s="9"/>
      <c r="E35" s="10" t="s">
        <v>52</v>
      </c>
      <c r="F35" s="16">
        <v>37607</v>
      </c>
      <c r="G35" s="16">
        <v>33226</v>
      </c>
    </row>
    <row r="36" spans="1:7" ht="15.75">
      <c r="A36" s="5" t="s">
        <v>53</v>
      </c>
      <c r="B36" s="112" t="s">
        <v>54</v>
      </c>
      <c r="C36" s="112"/>
      <c r="D36" s="9"/>
      <c r="E36" s="10" t="s">
        <v>55</v>
      </c>
      <c r="F36" s="16">
        <v>26647</v>
      </c>
      <c r="G36" s="16">
        <v>34289</v>
      </c>
    </row>
    <row r="37" spans="1:7" ht="15.75">
      <c r="A37" s="5" t="s">
        <v>56</v>
      </c>
      <c r="B37" s="112" t="s">
        <v>57</v>
      </c>
      <c r="C37" s="112"/>
      <c r="D37" s="9"/>
      <c r="E37" s="10" t="s">
        <v>58</v>
      </c>
      <c r="F37" s="16">
        <v>0</v>
      </c>
      <c r="G37" s="16">
        <v>0</v>
      </c>
    </row>
    <row r="38" spans="1:7" ht="15.75">
      <c r="A38" s="5">
        <v>55</v>
      </c>
      <c r="B38" s="112" t="s">
        <v>59</v>
      </c>
      <c r="C38" s="112"/>
      <c r="D38" s="9"/>
      <c r="E38" s="10" t="s">
        <v>60</v>
      </c>
      <c r="F38" s="16">
        <v>130211</v>
      </c>
      <c r="G38" s="16">
        <v>109088</v>
      </c>
    </row>
    <row r="39" spans="1:7" ht="25.5">
      <c r="A39" s="5" t="s">
        <v>61</v>
      </c>
      <c r="B39" s="112" t="s">
        <v>62</v>
      </c>
      <c r="C39" s="112"/>
      <c r="D39" s="9"/>
      <c r="E39" s="10" t="s">
        <v>63</v>
      </c>
      <c r="F39" s="16">
        <v>0</v>
      </c>
      <c r="G39" s="16">
        <v>0</v>
      </c>
    </row>
    <row r="40" spans="1:7" ht="25.5">
      <c r="A40" s="5" t="s">
        <v>64</v>
      </c>
      <c r="B40" s="112" t="s">
        <v>65</v>
      </c>
      <c r="C40" s="112"/>
      <c r="D40" s="9"/>
      <c r="E40" s="10" t="s">
        <v>66</v>
      </c>
      <c r="F40" s="16">
        <v>0</v>
      </c>
      <c r="G40" s="16">
        <v>0</v>
      </c>
    </row>
    <row r="41" spans="1:7" ht="16.5">
      <c r="A41" s="5"/>
      <c r="B41" s="112" t="s">
        <v>67</v>
      </c>
      <c r="C41" s="112"/>
      <c r="D41" s="9"/>
      <c r="E41" s="7" t="s">
        <v>68</v>
      </c>
      <c r="F41" s="15">
        <v>741348</v>
      </c>
      <c r="G41" s="15">
        <v>857519</v>
      </c>
    </row>
    <row r="42" spans="1:7" ht="16.5">
      <c r="A42" s="5"/>
      <c r="B42" s="112" t="s">
        <v>69</v>
      </c>
      <c r="C42" s="112"/>
      <c r="D42" s="9"/>
      <c r="E42" s="7" t="s">
        <v>70</v>
      </c>
      <c r="F42" s="15">
        <v>0</v>
      </c>
      <c r="G42" s="15">
        <v>0</v>
      </c>
    </row>
    <row r="43" spans="1:7" ht="15.75">
      <c r="A43" s="5"/>
      <c r="B43" s="112" t="s">
        <v>286</v>
      </c>
      <c r="C43" s="112"/>
      <c r="D43" s="9"/>
      <c r="E43" s="10"/>
      <c r="F43" s="16"/>
      <c r="G43" s="16"/>
    </row>
    <row r="44" spans="1:7" ht="16.5">
      <c r="A44" s="5">
        <v>66</v>
      </c>
      <c r="B44" s="114" t="s">
        <v>287</v>
      </c>
      <c r="C44" s="114"/>
      <c r="D44" s="9"/>
      <c r="E44" s="7" t="s">
        <v>71</v>
      </c>
      <c r="F44" s="15">
        <v>28500</v>
      </c>
      <c r="G44" s="15">
        <v>58480</v>
      </c>
    </row>
    <row r="45" spans="1:7" ht="15.75">
      <c r="A45" s="5">
        <v>660</v>
      </c>
      <c r="B45" s="112" t="s">
        <v>288</v>
      </c>
      <c r="C45" s="112"/>
      <c r="D45" s="9"/>
      <c r="E45" s="10" t="s">
        <v>72</v>
      </c>
      <c r="F45" s="16">
        <v>0</v>
      </c>
      <c r="G45" s="16">
        <v>0</v>
      </c>
    </row>
    <row r="46" spans="1:7" ht="15.75">
      <c r="A46" s="5">
        <v>661</v>
      </c>
      <c r="B46" s="112" t="s">
        <v>73</v>
      </c>
      <c r="C46" s="112"/>
      <c r="D46" s="9"/>
      <c r="E46" s="10" t="s">
        <v>74</v>
      </c>
      <c r="F46" s="16">
        <v>28500</v>
      </c>
      <c r="G46" s="16">
        <v>58480</v>
      </c>
    </row>
    <row r="47" spans="1:7" ht="15.75">
      <c r="A47" s="5">
        <v>662</v>
      </c>
      <c r="B47" s="112" t="s">
        <v>75</v>
      </c>
      <c r="C47" s="112"/>
      <c r="D47" s="9"/>
      <c r="E47" s="10" t="s">
        <v>76</v>
      </c>
      <c r="F47" s="16">
        <v>0</v>
      </c>
      <c r="G47" s="16">
        <v>0</v>
      </c>
    </row>
    <row r="48" spans="1:7" ht="15.75">
      <c r="A48" s="5">
        <v>663</v>
      </c>
      <c r="B48" s="112" t="s">
        <v>77</v>
      </c>
      <c r="C48" s="112"/>
      <c r="D48" s="9"/>
      <c r="E48" s="10" t="s">
        <v>78</v>
      </c>
      <c r="F48" s="16">
        <v>0</v>
      </c>
      <c r="G48" s="16">
        <v>0</v>
      </c>
    </row>
    <row r="49" spans="1:7" ht="15.75">
      <c r="A49" s="5">
        <v>664</v>
      </c>
      <c r="B49" s="112" t="s">
        <v>79</v>
      </c>
      <c r="C49" s="112"/>
      <c r="D49" s="9"/>
      <c r="E49" s="10" t="s">
        <v>80</v>
      </c>
      <c r="F49" s="16">
        <v>0</v>
      </c>
      <c r="G49" s="16">
        <v>0</v>
      </c>
    </row>
    <row r="50" spans="1:7" ht="15.75">
      <c r="A50" s="5">
        <v>669</v>
      </c>
      <c r="B50" s="112" t="s">
        <v>289</v>
      </c>
      <c r="C50" s="112"/>
      <c r="D50" s="9"/>
      <c r="E50" s="10" t="s">
        <v>81</v>
      </c>
      <c r="F50" s="16">
        <v>0</v>
      </c>
      <c r="G50" s="16">
        <v>0</v>
      </c>
    </row>
    <row r="51" spans="1:7" ht="16.5">
      <c r="A51" s="5">
        <v>56</v>
      </c>
      <c r="B51" s="114" t="s">
        <v>290</v>
      </c>
      <c r="C51" s="114"/>
      <c r="D51" s="9"/>
      <c r="E51" s="7" t="s">
        <v>82</v>
      </c>
      <c r="F51" s="15">
        <v>0</v>
      </c>
      <c r="G51" s="15">
        <v>0</v>
      </c>
    </row>
    <row r="52" spans="1:7" ht="15.75">
      <c r="A52" s="5">
        <v>560</v>
      </c>
      <c r="B52" s="112" t="s">
        <v>291</v>
      </c>
      <c r="C52" s="112"/>
      <c r="D52" s="9"/>
      <c r="E52" s="10" t="s">
        <v>83</v>
      </c>
      <c r="F52" s="16">
        <v>0</v>
      </c>
      <c r="G52" s="16">
        <v>0</v>
      </c>
    </row>
    <row r="53" spans="1:7" ht="15.75">
      <c r="A53" s="5">
        <v>561</v>
      </c>
      <c r="B53" s="112" t="s">
        <v>84</v>
      </c>
      <c r="C53" s="112"/>
      <c r="D53" s="9"/>
      <c r="E53" s="10" t="s">
        <v>85</v>
      </c>
      <c r="F53" s="16">
        <v>0</v>
      </c>
      <c r="G53" s="16">
        <v>0</v>
      </c>
    </row>
    <row r="54" spans="1:7" ht="15.75">
      <c r="A54" s="5">
        <v>562</v>
      </c>
      <c r="B54" s="112" t="s">
        <v>86</v>
      </c>
      <c r="C54" s="112"/>
      <c r="D54" s="9"/>
      <c r="E54" s="10" t="s">
        <v>87</v>
      </c>
      <c r="F54" s="16">
        <v>0</v>
      </c>
      <c r="G54" s="16">
        <v>0</v>
      </c>
    </row>
    <row r="55" spans="1:7" ht="15.75">
      <c r="A55" s="5">
        <v>563</v>
      </c>
      <c r="B55" s="112" t="s">
        <v>88</v>
      </c>
      <c r="C55" s="112"/>
      <c r="D55" s="9"/>
      <c r="E55" s="10" t="s">
        <v>89</v>
      </c>
      <c r="F55" s="16">
        <v>0</v>
      </c>
      <c r="G55" s="16">
        <v>0</v>
      </c>
    </row>
    <row r="56" spans="1:7" ht="15.75">
      <c r="A56" s="5">
        <v>569</v>
      </c>
      <c r="B56" s="112" t="s">
        <v>292</v>
      </c>
      <c r="C56" s="112"/>
      <c r="D56" s="9"/>
      <c r="E56" s="10" t="s">
        <v>90</v>
      </c>
      <c r="F56" s="16">
        <v>0</v>
      </c>
      <c r="G56" s="16">
        <v>0</v>
      </c>
    </row>
    <row r="57" spans="1:7" ht="16.5">
      <c r="A57" s="5"/>
      <c r="B57" s="114" t="s">
        <v>293</v>
      </c>
      <c r="C57" s="114"/>
      <c r="D57" s="9"/>
      <c r="E57" s="7" t="s">
        <v>91</v>
      </c>
      <c r="F57" s="15">
        <v>28500</v>
      </c>
      <c r="G57" s="15">
        <v>58480</v>
      </c>
    </row>
    <row r="58" spans="1:7" ht="16.5">
      <c r="A58" s="5"/>
      <c r="B58" s="114" t="s">
        <v>294</v>
      </c>
      <c r="C58" s="114"/>
      <c r="D58" s="9"/>
      <c r="E58" s="7" t="s">
        <v>92</v>
      </c>
      <c r="F58" s="15">
        <v>0</v>
      </c>
      <c r="G58" s="15">
        <v>0</v>
      </c>
    </row>
    <row r="59" spans="1:7" ht="16.5">
      <c r="A59" s="5"/>
      <c r="B59" s="112" t="s">
        <v>93</v>
      </c>
      <c r="C59" s="112"/>
      <c r="D59" s="9"/>
      <c r="E59" s="7" t="s">
        <v>94</v>
      </c>
      <c r="F59" s="15">
        <v>769848</v>
      </c>
      <c r="G59" s="15">
        <v>915999</v>
      </c>
    </row>
    <row r="60" spans="1:7" ht="16.5">
      <c r="A60" s="5"/>
      <c r="B60" s="112" t="s">
        <v>95</v>
      </c>
      <c r="C60" s="112"/>
      <c r="D60" s="9"/>
      <c r="E60" s="7" t="s">
        <v>96</v>
      </c>
      <c r="F60" s="15">
        <v>0</v>
      </c>
      <c r="G60" s="15">
        <v>0</v>
      </c>
    </row>
    <row r="61" spans="1:7" ht="15.75">
      <c r="A61" s="5"/>
      <c r="B61" s="112" t="s">
        <v>97</v>
      </c>
      <c r="C61" s="112"/>
      <c r="D61" s="9"/>
      <c r="E61" s="10"/>
      <c r="F61" s="16"/>
      <c r="G61" s="16"/>
    </row>
    <row r="62" spans="1:7" ht="16.5">
      <c r="A62" s="5" t="s">
        <v>98</v>
      </c>
      <c r="B62" s="112" t="s">
        <v>99</v>
      </c>
      <c r="C62" s="112"/>
      <c r="D62" s="9"/>
      <c r="E62" s="7" t="s">
        <v>100</v>
      </c>
      <c r="F62" s="15">
        <v>0</v>
      </c>
      <c r="G62" s="15">
        <v>718</v>
      </c>
    </row>
    <row r="63" spans="1:7" ht="15.75">
      <c r="A63" s="5" t="s">
        <v>101</v>
      </c>
      <c r="B63" s="112" t="s">
        <v>102</v>
      </c>
      <c r="C63" s="112"/>
      <c r="D63" s="9"/>
      <c r="E63" s="10" t="s">
        <v>103</v>
      </c>
      <c r="F63" s="16">
        <v>0</v>
      </c>
      <c r="G63" s="16">
        <v>0</v>
      </c>
    </row>
    <row r="64" spans="1:7" ht="15.75">
      <c r="A64" s="5">
        <v>671</v>
      </c>
      <c r="B64" s="112" t="s">
        <v>104</v>
      </c>
      <c r="C64" s="112"/>
      <c r="D64" s="9"/>
      <c r="E64" s="10" t="s">
        <v>105</v>
      </c>
      <c r="F64" s="16">
        <v>0</v>
      </c>
      <c r="G64" s="16">
        <v>0</v>
      </c>
    </row>
    <row r="65" spans="1:7" ht="15.75">
      <c r="A65" s="5">
        <v>672</v>
      </c>
      <c r="B65" s="112" t="s">
        <v>106</v>
      </c>
      <c r="C65" s="112"/>
      <c r="D65" s="9"/>
      <c r="E65" s="10" t="s">
        <v>107</v>
      </c>
      <c r="F65" s="16">
        <v>0</v>
      </c>
      <c r="G65" s="16">
        <v>0</v>
      </c>
    </row>
    <row r="66" spans="1:7" ht="15.75">
      <c r="A66" s="5">
        <v>674</v>
      </c>
      <c r="B66" s="112" t="s">
        <v>108</v>
      </c>
      <c r="C66" s="112"/>
      <c r="D66" s="9"/>
      <c r="E66" s="10" t="s">
        <v>109</v>
      </c>
      <c r="F66" s="16">
        <v>0</v>
      </c>
      <c r="G66" s="16">
        <v>0</v>
      </c>
    </row>
    <row r="67" spans="1:7" ht="15.75">
      <c r="A67" s="5">
        <v>675</v>
      </c>
      <c r="B67" s="112" t="s">
        <v>110</v>
      </c>
      <c r="C67" s="112"/>
      <c r="D67" s="9"/>
      <c r="E67" s="10" t="s">
        <v>111</v>
      </c>
      <c r="F67" s="16">
        <v>0</v>
      </c>
      <c r="G67" s="16">
        <v>0</v>
      </c>
    </row>
    <row r="68" spans="1:7" ht="15.75">
      <c r="A68" s="5">
        <v>676</v>
      </c>
      <c r="B68" s="112" t="s">
        <v>112</v>
      </c>
      <c r="C68" s="112"/>
      <c r="D68" s="9"/>
      <c r="E68" s="10" t="s">
        <v>113</v>
      </c>
      <c r="F68" s="16">
        <v>0</v>
      </c>
      <c r="G68" s="16">
        <v>0</v>
      </c>
    </row>
    <row r="69" spans="1:7" ht="15.75">
      <c r="A69" s="5">
        <v>677</v>
      </c>
      <c r="B69" s="112" t="s">
        <v>114</v>
      </c>
      <c r="C69" s="112"/>
      <c r="D69" s="9"/>
      <c r="E69" s="10" t="s">
        <v>115</v>
      </c>
      <c r="F69" s="16">
        <v>0</v>
      </c>
      <c r="G69" s="16">
        <v>0</v>
      </c>
    </row>
    <row r="70" spans="1:7" ht="15.75">
      <c r="A70" s="5">
        <v>678</v>
      </c>
      <c r="B70" s="112" t="s">
        <v>116</v>
      </c>
      <c r="C70" s="112"/>
      <c r="D70" s="9"/>
      <c r="E70" s="10" t="s">
        <v>117</v>
      </c>
      <c r="F70" s="16">
        <v>0</v>
      </c>
      <c r="G70" s="16">
        <v>0</v>
      </c>
    </row>
    <row r="71" spans="1:7" ht="15.75">
      <c r="A71" s="5">
        <v>679</v>
      </c>
      <c r="B71" s="112" t="s">
        <v>118</v>
      </c>
      <c r="C71" s="112"/>
      <c r="D71" s="9"/>
      <c r="E71" s="10" t="s">
        <v>119</v>
      </c>
      <c r="F71" s="16">
        <v>0</v>
      </c>
      <c r="G71" s="16">
        <v>718</v>
      </c>
    </row>
    <row r="72" spans="1:7" ht="16.5">
      <c r="A72" s="5" t="s">
        <v>120</v>
      </c>
      <c r="B72" s="112" t="s">
        <v>121</v>
      </c>
      <c r="C72" s="112"/>
      <c r="D72" s="9"/>
      <c r="E72" s="7" t="s">
        <v>122</v>
      </c>
      <c r="F72" s="15">
        <v>0</v>
      </c>
      <c r="G72" s="15">
        <v>107</v>
      </c>
    </row>
    <row r="73" spans="1:7" ht="15.75">
      <c r="A73" s="5">
        <v>570</v>
      </c>
      <c r="B73" s="112" t="s">
        <v>123</v>
      </c>
      <c r="C73" s="112"/>
      <c r="D73" s="9"/>
      <c r="E73" s="10" t="s">
        <v>124</v>
      </c>
      <c r="F73" s="16">
        <v>0</v>
      </c>
      <c r="G73" s="16">
        <v>0</v>
      </c>
    </row>
    <row r="74" spans="1:7" ht="15.75">
      <c r="A74" s="5">
        <v>571</v>
      </c>
      <c r="B74" s="112" t="s">
        <v>125</v>
      </c>
      <c r="C74" s="112"/>
      <c r="D74" s="9"/>
      <c r="E74" s="10" t="s">
        <v>126</v>
      </c>
      <c r="F74" s="16">
        <v>0</v>
      </c>
      <c r="G74" s="16">
        <v>0</v>
      </c>
    </row>
    <row r="75" spans="1:7" ht="15.75">
      <c r="A75" s="5">
        <v>572</v>
      </c>
      <c r="B75" s="112" t="s">
        <v>127</v>
      </c>
      <c r="C75" s="112"/>
      <c r="D75" s="9"/>
      <c r="E75" s="10" t="s">
        <v>128</v>
      </c>
      <c r="F75" s="16">
        <v>0</v>
      </c>
      <c r="G75" s="16">
        <v>0</v>
      </c>
    </row>
    <row r="76" spans="1:7" ht="15.75">
      <c r="A76" s="5">
        <v>574</v>
      </c>
      <c r="B76" s="112" t="s">
        <v>129</v>
      </c>
      <c r="C76" s="112"/>
      <c r="D76" s="9"/>
      <c r="E76" s="10" t="s">
        <v>130</v>
      </c>
      <c r="F76" s="16">
        <v>0</v>
      </c>
      <c r="G76" s="16">
        <v>0</v>
      </c>
    </row>
    <row r="77" spans="1:7" ht="15.75">
      <c r="A77" s="5">
        <v>575</v>
      </c>
      <c r="B77" s="112" t="s">
        <v>131</v>
      </c>
      <c r="C77" s="112"/>
      <c r="D77" s="9"/>
      <c r="E77" s="10" t="s">
        <v>132</v>
      </c>
      <c r="F77" s="16">
        <v>0</v>
      </c>
      <c r="G77" s="16">
        <v>0</v>
      </c>
    </row>
    <row r="78" spans="1:7" ht="15.75">
      <c r="A78" s="5">
        <v>576</v>
      </c>
      <c r="B78" s="112" t="s">
        <v>133</v>
      </c>
      <c r="C78" s="112"/>
      <c r="D78" s="9"/>
      <c r="E78" s="10" t="s">
        <v>134</v>
      </c>
      <c r="F78" s="16">
        <v>0</v>
      </c>
      <c r="G78" s="16">
        <v>0</v>
      </c>
    </row>
    <row r="79" spans="1:7" ht="15.75">
      <c r="A79" s="5">
        <v>577</v>
      </c>
      <c r="B79" s="112" t="s">
        <v>135</v>
      </c>
      <c r="C79" s="112"/>
      <c r="D79" s="9"/>
      <c r="E79" s="10" t="s">
        <v>136</v>
      </c>
      <c r="F79" s="16">
        <v>0</v>
      </c>
      <c r="G79" s="16">
        <v>0</v>
      </c>
    </row>
    <row r="80" spans="1:7" ht="15.75">
      <c r="A80" s="5">
        <v>578</v>
      </c>
      <c r="B80" s="112" t="s">
        <v>137</v>
      </c>
      <c r="C80" s="112"/>
      <c r="D80" s="9"/>
      <c r="E80" s="10" t="s">
        <v>138</v>
      </c>
      <c r="F80" s="16">
        <v>0</v>
      </c>
      <c r="G80" s="16">
        <v>107</v>
      </c>
    </row>
    <row r="81" spans="1:7" ht="15.75">
      <c r="A81" s="5">
        <v>579</v>
      </c>
      <c r="B81" s="112" t="s">
        <v>139</v>
      </c>
      <c r="C81" s="112"/>
      <c r="D81" s="9"/>
      <c r="E81" s="10" t="s">
        <v>140</v>
      </c>
      <c r="F81" s="16">
        <v>0</v>
      </c>
      <c r="G81" s="16">
        <v>0</v>
      </c>
    </row>
    <row r="82" spans="1:7" ht="16.5">
      <c r="A82" s="5"/>
      <c r="B82" s="112" t="s">
        <v>141</v>
      </c>
      <c r="C82" s="112"/>
      <c r="D82" s="9"/>
      <c r="E82" s="7" t="s">
        <v>142</v>
      </c>
      <c r="F82" s="15">
        <v>0</v>
      </c>
      <c r="G82" s="15">
        <v>611</v>
      </c>
    </row>
    <row r="83" spans="1:7" ht="16.5">
      <c r="A83" s="5"/>
      <c r="B83" s="112" t="s">
        <v>143</v>
      </c>
      <c r="C83" s="112"/>
      <c r="D83" s="9"/>
      <c r="E83" s="7" t="s">
        <v>144</v>
      </c>
      <c r="F83" s="15">
        <v>0</v>
      </c>
      <c r="G83" s="15">
        <v>0</v>
      </c>
    </row>
    <row r="84" spans="1:7" ht="15.75">
      <c r="A84" s="5"/>
      <c r="B84" s="112" t="s">
        <v>145</v>
      </c>
      <c r="C84" s="112"/>
      <c r="D84" s="9"/>
      <c r="E84" s="10"/>
      <c r="F84" s="16"/>
      <c r="G84" s="16"/>
    </row>
    <row r="85" spans="1:7" ht="16.5">
      <c r="A85" s="5" t="s">
        <v>146</v>
      </c>
      <c r="B85" s="112" t="s">
        <v>147</v>
      </c>
      <c r="C85" s="112"/>
      <c r="D85" s="9"/>
      <c r="E85" s="7" t="s">
        <v>148</v>
      </c>
      <c r="F85" s="15">
        <v>0</v>
      </c>
      <c r="G85" s="15">
        <v>0</v>
      </c>
    </row>
    <row r="86" spans="1:7" ht="15.75">
      <c r="A86" s="5">
        <v>680</v>
      </c>
      <c r="B86" s="112" t="s">
        <v>149</v>
      </c>
      <c r="C86" s="112"/>
      <c r="D86" s="9"/>
      <c r="E86" s="10" t="s">
        <v>150</v>
      </c>
      <c r="F86" s="16">
        <v>0</v>
      </c>
      <c r="G86" s="16">
        <v>0</v>
      </c>
    </row>
    <row r="87" spans="1:7" ht="15.75">
      <c r="A87" s="5">
        <v>681</v>
      </c>
      <c r="B87" s="112" t="s">
        <v>151</v>
      </c>
      <c r="C87" s="112"/>
      <c r="D87" s="9"/>
      <c r="E87" s="10" t="s">
        <v>152</v>
      </c>
      <c r="F87" s="16">
        <v>0</v>
      </c>
      <c r="G87" s="16">
        <v>0</v>
      </c>
    </row>
    <row r="88" spans="1:7" ht="15.75">
      <c r="A88" s="5">
        <v>682</v>
      </c>
      <c r="B88" s="112" t="s">
        <v>153</v>
      </c>
      <c r="C88" s="112"/>
      <c r="D88" s="9"/>
      <c r="E88" s="10" t="s">
        <v>154</v>
      </c>
      <c r="F88" s="16">
        <v>0</v>
      </c>
      <c r="G88" s="16">
        <v>0</v>
      </c>
    </row>
    <row r="89" spans="1:7" ht="15.75">
      <c r="A89" s="5">
        <v>683</v>
      </c>
      <c r="B89" s="112" t="s">
        <v>155</v>
      </c>
      <c r="C89" s="112"/>
      <c r="D89" s="9"/>
      <c r="E89" s="10" t="s">
        <v>156</v>
      </c>
      <c r="F89" s="16">
        <v>0</v>
      </c>
      <c r="G89" s="16">
        <v>0</v>
      </c>
    </row>
    <row r="90" spans="1:7" ht="15.75">
      <c r="A90" s="5">
        <v>684</v>
      </c>
      <c r="B90" s="112" t="s">
        <v>295</v>
      </c>
      <c r="C90" s="112"/>
      <c r="D90" s="9"/>
      <c r="E90" s="10" t="s">
        <v>157</v>
      </c>
      <c r="F90" s="16">
        <v>0</v>
      </c>
      <c r="G90" s="16">
        <v>0</v>
      </c>
    </row>
    <row r="91" spans="1:7" ht="15.75">
      <c r="A91" s="5">
        <v>685</v>
      </c>
      <c r="B91" s="112" t="s">
        <v>158</v>
      </c>
      <c r="C91" s="112"/>
      <c r="D91" s="9"/>
      <c r="E91" s="10" t="s">
        <v>159</v>
      </c>
      <c r="F91" s="16">
        <v>0</v>
      </c>
      <c r="G91" s="16">
        <v>0</v>
      </c>
    </row>
    <row r="92" spans="1:7" ht="15.75">
      <c r="A92" s="5">
        <v>686</v>
      </c>
      <c r="B92" s="112" t="s">
        <v>160</v>
      </c>
      <c r="C92" s="112"/>
      <c r="D92" s="9"/>
      <c r="E92" s="10" t="s">
        <v>161</v>
      </c>
      <c r="F92" s="16">
        <v>0</v>
      </c>
      <c r="G92" s="16">
        <v>0</v>
      </c>
    </row>
    <row r="93" spans="1:7" ht="15.75">
      <c r="A93" s="5">
        <v>687</v>
      </c>
      <c r="B93" s="112" t="s">
        <v>162</v>
      </c>
      <c r="C93" s="112"/>
      <c r="D93" s="9"/>
      <c r="E93" s="10" t="s">
        <v>163</v>
      </c>
      <c r="F93" s="16">
        <v>0</v>
      </c>
      <c r="G93" s="16">
        <v>0</v>
      </c>
    </row>
    <row r="94" spans="1:7" ht="15.75">
      <c r="A94" s="5">
        <v>689</v>
      </c>
      <c r="B94" s="112" t="s">
        <v>164</v>
      </c>
      <c r="C94" s="112"/>
      <c r="D94" s="9"/>
      <c r="E94" s="10" t="s">
        <v>165</v>
      </c>
      <c r="F94" s="16">
        <v>0</v>
      </c>
      <c r="G94" s="16">
        <v>0</v>
      </c>
    </row>
    <row r="95" spans="1:7" ht="16.5">
      <c r="A95" s="5" t="s">
        <v>166</v>
      </c>
      <c r="B95" s="112" t="s">
        <v>167</v>
      </c>
      <c r="C95" s="112"/>
      <c r="D95" s="9"/>
      <c r="E95" s="7" t="s">
        <v>168</v>
      </c>
      <c r="F95" s="15">
        <v>0</v>
      </c>
      <c r="G95" s="15">
        <v>0</v>
      </c>
    </row>
    <row r="96" spans="1:7" ht="15.75">
      <c r="A96" s="5">
        <v>580</v>
      </c>
      <c r="B96" s="112" t="s">
        <v>169</v>
      </c>
      <c r="C96" s="112"/>
      <c r="D96" s="9"/>
      <c r="E96" s="10" t="s">
        <v>170</v>
      </c>
      <c r="F96" s="16">
        <v>0</v>
      </c>
      <c r="G96" s="16">
        <v>0</v>
      </c>
    </row>
    <row r="97" spans="1:7" ht="15.75">
      <c r="A97" s="5">
        <v>581</v>
      </c>
      <c r="B97" s="112" t="s">
        <v>171</v>
      </c>
      <c r="C97" s="112"/>
      <c r="D97" s="9"/>
      <c r="E97" s="10" t="s">
        <v>172</v>
      </c>
      <c r="F97" s="16">
        <v>0</v>
      </c>
      <c r="G97" s="16">
        <v>0</v>
      </c>
    </row>
    <row r="98" spans="1:7" ht="15.75">
      <c r="A98" s="5">
        <v>582</v>
      </c>
      <c r="B98" s="112" t="s">
        <v>173</v>
      </c>
      <c r="C98" s="112"/>
      <c r="D98" s="9"/>
      <c r="E98" s="10" t="s">
        <v>174</v>
      </c>
      <c r="F98" s="16">
        <v>0</v>
      </c>
      <c r="G98" s="16">
        <v>0</v>
      </c>
    </row>
    <row r="99" spans="1:7" ht="15.75">
      <c r="A99" s="5">
        <v>583</v>
      </c>
      <c r="B99" s="112" t="s">
        <v>175</v>
      </c>
      <c r="C99" s="112"/>
      <c r="D99" s="9"/>
      <c r="E99" s="10" t="s">
        <v>176</v>
      </c>
      <c r="F99" s="16">
        <v>0</v>
      </c>
      <c r="G99" s="16">
        <v>0</v>
      </c>
    </row>
    <row r="100" spans="1:7" ht="15.75">
      <c r="A100" s="5">
        <v>584</v>
      </c>
      <c r="B100" s="112" t="s">
        <v>296</v>
      </c>
      <c r="C100" s="112"/>
      <c r="D100" s="9"/>
      <c r="E100" s="10" t="s">
        <v>177</v>
      </c>
      <c r="F100" s="16">
        <v>0</v>
      </c>
      <c r="G100" s="16">
        <v>0</v>
      </c>
    </row>
    <row r="101" spans="1:7" ht="15.75">
      <c r="A101" s="5">
        <v>585</v>
      </c>
      <c r="B101" s="112" t="s">
        <v>178</v>
      </c>
      <c r="C101" s="112"/>
      <c r="D101" s="9"/>
      <c r="E101" s="10" t="s">
        <v>179</v>
      </c>
      <c r="F101" s="16">
        <v>0</v>
      </c>
      <c r="G101" s="16">
        <v>0</v>
      </c>
    </row>
    <row r="102" spans="1:7" ht="15.75">
      <c r="A102" s="5">
        <v>586</v>
      </c>
      <c r="B102" s="112" t="s">
        <v>297</v>
      </c>
      <c r="C102" s="112"/>
      <c r="D102" s="9"/>
      <c r="E102" s="10" t="s">
        <v>180</v>
      </c>
      <c r="F102" s="16">
        <v>0</v>
      </c>
      <c r="G102" s="16">
        <v>0</v>
      </c>
    </row>
    <row r="103" spans="1:7" ht="15.75">
      <c r="A103" s="5">
        <v>589</v>
      </c>
      <c r="B103" s="112" t="s">
        <v>181</v>
      </c>
      <c r="C103" s="112"/>
      <c r="D103" s="9"/>
      <c r="E103" s="10" t="s">
        <v>182</v>
      </c>
      <c r="F103" s="16">
        <v>0</v>
      </c>
      <c r="G103" s="16">
        <v>0</v>
      </c>
    </row>
    <row r="104" spans="1:7" ht="16.5">
      <c r="A104" s="5" t="s">
        <v>183</v>
      </c>
      <c r="B104" s="112" t="s">
        <v>184</v>
      </c>
      <c r="C104" s="112"/>
      <c r="D104" s="9"/>
      <c r="E104" s="7" t="s">
        <v>185</v>
      </c>
      <c r="F104" s="15">
        <v>0</v>
      </c>
      <c r="G104" s="15">
        <v>0</v>
      </c>
    </row>
    <row r="105" spans="1:7" ht="15.75">
      <c r="A105" s="5">
        <v>640</v>
      </c>
      <c r="B105" s="112" t="s">
        <v>186</v>
      </c>
      <c r="C105" s="112"/>
      <c r="D105" s="9"/>
      <c r="E105" s="10" t="s">
        <v>187</v>
      </c>
      <c r="F105" s="16">
        <v>0</v>
      </c>
      <c r="G105" s="16">
        <v>0</v>
      </c>
    </row>
    <row r="106" spans="1:7" ht="15.75">
      <c r="A106" s="5">
        <v>641</v>
      </c>
      <c r="B106" s="112" t="s">
        <v>188</v>
      </c>
      <c r="C106" s="112"/>
      <c r="D106" s="9"/>
      <c r="E106" s="10" t="s">
        <v>189</v>
      </c>
      <c r="F106" s="16">
        <v>0</v>
      </c>
      <c r="G106" s="16">
        <v>0</v>
      </c>
    </row>
    <row r="107" spans="1:7" ht="15.75">
      <c r="A107" s="5">
        <v>642</v>
      </c>
      <c r="B107" s="112" t="s">
        <v>190</v>
      </c>
      <c r="C107" s="112"/>
      <c r="D107" s="9"/>
      <c r="E107" s="10" t="s">
        <v>191</v>
      </c>
      <c r="F107" s="16">
        <v>0</v>
      </c>
      <c r="G107" s="16">
        <v>0</v>
      </c>
    </row>
    <row r="108" spans="1:7" ht="16.5">
      <c r="A108" s="5" t="s">
        <v>183</v>
      </c>
      <c r="B108" s="112" t="s">
        <v>192</v>
      </c>
      <c r="C108" s="112"/>
      <c r="D108" s="9"/>
      <c r="E108" s="7" t="s">
        <v>193</v>
      </c>
      <c r="F108" s="15">
        <v>0</v>
      </c>
      <c r="G108" s="15">
        <v>0</v>
      </c>
    </row>
    <row r="109" spans="1:7" ht="15.75">
      <c r="A109" s="5">
        <v>643</v>
      </c>
      <c r="B109" s="112" t="s">
        <v>194</v>
      </c>
      <c r="C109" s="112"/>
      <c r="D109" s="9"/>
      <c r="E109" s="10" t="s">
        <v>195</v>
      </c>
      <c r="F109" s="16">
        <v>0</v>
      </c>
      <c r="G109" s="16">
        <v>0</v>
      </c>
    </row>
    <row r="110" spans="1:7" ht="15.75">
      <c r="A110" s="5">
        <v>644</v>
      </c>
      <c r="B110" s="112" t="s">
        <v>196</v>
      </c>
      <c r="C110" s="112"/>
      <c r="D110" s="9"/>
      <c r="E110" s="10" t="s">
        <v>197</v>
      </c>
      <c r="F110" s="16">
        <v>0</v>
      </c>
      <c r="G110" s="16">
        <v>0</v>
      </c>
    </row>
    <row r="111" spans="1:7" ht="15.75">
      <c r="A111" s="5">
        <v>645</v>
      </c>
      <c r="B111" s="112" t="s">
        <v>198</v>
      </c>
      <c r="C111" s="112"/>
      <c r="D111" s="9"/>
      <c r="E111" s="10" t="s">
        <v>199</v>
      </c>
      <c r="F111" s="16">
        <v>0</v>
      </c>
      <c r="G111" s="16">
        <v>0</v>
      </c>
    </row>
    <row r="112" spans="1:7" ht="16.5">
      <c r="A112" s="5"/>
      <c r="B112" s="112" t="s">
        <v>200</v>
      </c>
      <c r="C112" s="112"/>
      <c r="D112" s="9"/>
      <c r="E112" s="7" t="s">
        <v>201</v>
      </c>
      <c r="F112" s="15">
        <v>0</v>
      </c>
      <c r="G112" s="15">
        <v>0</v>
      </c>
    </row>
    <row r="113" spans="1:7" ht="16.5">
      <c r="A113" s="5"/>
      <c r="B113" s="112" t="s">
        <v>202</v>
      </c>
      <c r="C113" s="112"/>
      <c r="D113" s="9"/>
      <c r="E113" s="7" t="s">
        <v>203</v>
      </c>
      <c r="F113" s="15">
        <v>0</v>
      </c>
      <c r="G113" s="15">
        <v>0</v>
      </c>
    </row>
    <row r="114" spans="1:7" ht="15.75">
      <c r="A114" s="5" t="s">
        <v>204</v>
      </c>
      <c r="B114" s="112" t="s">
        <v>205</v>
      </c>
      <c r="C114" s="112"/>
      <c r="D114" s="9"/>
      <c r="E114" s="10" t="s">
        <v>206</v>
      </c>
      <c r="F114" s="16">
        <v>0</v>
      </c>
      <c r="G114" s="16">
        <v>0</v>
      </c>
    </row>
    <row r="115" spans="1:7" ht="15.75">
      <c r="A115" s="5" t="s">
        <v>207</v>
      </c>
      <c r="B115" s="112" t="s">
        <v>208</v>
      </c>
      <c r="C115" s="112"/>
      <c r="D115" s="9"/>
      <c r="E115" s="10" t="s">
        <v>209</v>
      </c>
      <c r="F115" s="16">
        <v>0</v>
      </c>
      <c r="G115" s="16">
        <v>11462</v>
      </c>
    </row>
    <row r="116" spans="1:7" ht="15.75">
      <c r="A116" s="5"/>
      <c r="B116" s="112" t="s">
        <v>210</v>
      </c>
      <c r="C116" s="112"/>
      <c r="D116" s="9"/>
      <c r="E116" s="10"/>
      <c r="F116" s="16"/>
      <c r="G116" s="16"/>
    </row>
    <row r="117" spans="1:7" ht="16.5">
      <c r="A117" s="5"/>
      <c r="B117" s="112" t="s">
        <v>211</v>
      </c>
      <c r="C117" s="112"/>
      <c r="D117" s="9"/>
      <c r="E117" s="7" t="s">
        <v>212</v>
      </c>
      <c r="F117" s="15">
        <v>769848</v>
      </c>
      <c r="G117" s="15">
        <v>905148</v>
      </c>
    </row>
    <row r="118" spans="1:7" ht="16.5">
      <c r="A118" s="5"/>
      <c r="B118" s="112" t="s">
        <v>213</v>
      </c>
      <c r="C118" s="112"/>
      <c r="D118" s="9"/>
      <c r="E118" s="7">
        <v>298</v>
      </c>
      <c r="F118" s="15">
        <v>0</v>
      </c>
      <c r="G118" s="15">
        <v>0</v>
      </c>
    </row>
    <row r="119" spans="1:7" ht="15.75">
      <c r="A119" s="5"/>
      <c r="B119" s="112" t="s">
        <v>214</v>
      </c>
      <c r="C119" s="112"/>
      <c r="D119" s="9"/>
      <c r="E119" s="10"/>
      <c r="F119" s="16"/>
      <c r="G119" s="16"/>
    </row>
    <row r="120" spans="1:7" ht="15.75">
      <c r="A120" s="5" t="s">
        <v>215</v>
      </c>
      <c r="B120" s="112" t="s">
        <v>216</v>
      </c>
      <c r="C120" s="112"/>
      <c r="D120" s="9"/>
      <c r="E120" s="10">
        <v>299</v>
      </c>
      <c r="F120" s="16">
        <v>84801</v>
      </c>
      <c r="G120" s="16">
        <v>99571</v>
      </c>
    </row>
    <row r="121" spans="1:7" ht="15.75">
      <c r="A121" s="5" t="s">
        <v>217</v>
      </c>
      <c r="B121" s="112" t="s">
        <v>218</v>
      </c>
      <c r="C121" s="112"/>
      <c r="D121" s="9"/>
      <c r="E121" s="10">
        <v>300</v>
      </c>
      <c r="F121" s="16"/>
      <c r="G121" s="16"/>
    </row>
    <row r="122" spans="1:7" ht="15.75">
      <c r="A122" s="5" t="s">
        <v>217</v>
      </c>
      <c r="B122" s="112" t="s">
        <v>219</v>
      </c>
      <c r="C122" s="112"/>
      <c r="D122" s="9"/>
      <c r="E122" s="10">
        <v>301</v>
      </c>
      <c r="F122" s="16"/>
      <c r="G122" s="16"/>
    </row>
    <row r="123" spans="1:7" ht="15.75">
      <c r="A123" s="5"/>
      <c r="B123" s="112" t="s">
        <v>220</v>
      </c>
      <c r="C123" s="112"/>
      <c r="D123" s="9"/>
      <c r="E123" s="10"/>
      <c r="F123" s="16"/>
      <c r="G123" s="16"/>
    </row>
    <row r="124" spans="1:7" ht="16.5">
      <c r="A124" s="5"/>
      <c r="B124" s="112" t="s">
        <v>221</v>
      </c>
      <c r="C124" s="112"/>
      <c r="D124" s="9"/>
      <c r="E124" s="7">
        <v>302</v>
      </c>
      <c r="F124" s="15">
        <f>F117-F120</f>
        <v>685047</v>
      </c>
      <c r="G124" s="15">
        <v>805577</v>
      </c>
    </row>
    <row r="125" spans="1:7" ht="16.5">
      <c r="A125" s="5"/>
      <c r="B125" s="112" t="s">
        <v>222</v>
      </c>
      <c r="C125" s="112"/>
      <c r="D125" s="9"/>
      <c r="E125" s="7">
        <v>303</v>
      </c>
      <c r="F125" s="15">
        <v>0</v>
      </c>
      <c r="G125" s="15">
        <v>0</v>
      </c>
    </row>
    <row r="126" spans="1:7" ht="15.75">
      <c r="A126" s="5"/>
      <c r="B126" s="112" t="s">
        <v>223</v>
      </c>
      <c r="C126" s="112"/>
      <c r="D126" s="9"/>
      <c r="E126" s="10"/>
      <c r="F126" s="16"/>
      <c r="G126" s="16"/>
    </row>
    <row r="127" spans="1:7" ht="15.75">
      <c r="A127" s="5" t="s">
        <v>224</v>
      </c>
      <c r="B127" s="112" t="s">
        <v>225</v>
      </c>
      <c r="C127" s="112"/>
      <c r="D127" s="9"/>
      <c r="E127" s="10">
        <v>304</v>
      </c>
      <c r="F127" s="16">
        <v>0</v>
      </c>
      <c r="G127" s="16">
        <v>0</v>
      </c>
    </row>
    <row r="128" spans="1:7" ht="15.75">
      <c r="A128" s="5" t="s">
        <v>226</v>
      </c>
      <c r="B128" s="112" t="s">
        <v>227</v>
      </c>
      <c r="C128" s="112"/>
      <c r="D128" s="9"/>
      <c r="E128" s="10">
        <v>305</v>
      </c>
      <c r="F128" s="16">
        <v>0</v>
      </c>
      <c r="G128" s="16">
        <v>0</v>
      </c>
    </row>
    <row r="129" spans="1:9" ht="16.5">
      <c r="A129" s="5"/>
      <c r="B129" s="112" t="s">
        <v>228</v>
      </c>
      <c r="C129" s="112"/>
      <c r="D129" s="9"/>
      <c r="E129" s="7">
        <v>306</v>
      </c>
      <c r="F129" s="15">
        <v>0</v>
      </c>
      <c r="G129" s="15">
        <v>0</v>
      </c>
    </row>
    <row r="130" spans="1:9" ht="16.5">
      <c r="A130" s="5"/>
      <c r="B130" s="112" t="s">
        <v>229</v>
      </c>
      <c r="C130" s="112"/>
      <c r="D130" s="9"/>
      <c r="E130" s="7">
        <v>307</v>
      </c>
      <c r="F130" s="15">
        <v>0</v>
      </c>
      <c r="G130" s="15">
        <v>0</v>
      </c>
    </row>
    <row r="131" spans="1:9" ht="15.75">
      <c r="A131" s="5" t="s">
        <v>230</v>
      </c>
      <c r="B131" s="112" t="s">
        <v>231</v>
      </c>
      <c r="C131" s="112"/>
      <c r="D131" s="9"/>
      <c r="E131" s="10">
        <v>308</v>
      </c>
      <c r="F131" s="16">
        <v>0</v>
      </c>
      <c r="G131" s="16">
        <v>0</v>
      </c>
      <c r="I131" s="11"/>
    </row>
    <row r="132" spans="1:9" ht="16.5" customHeight="1">
      <c r="A132" s="5"/>
      <c r="B132" s="112" t="s">
        <v>232</v>
      </c>
      <c r="C132" s="112"/>
      <c r="D132" s="9"/>
      <c r="E132" s="7">
        <v>309</v>
      </c>
      <c r="F132" s="15">
        <v>0</v>
      </c>
      <c r="G132" s="15">
        <v>0</v>
      </c>
    </row>
    <row r="133" spans="1:9" ht="16.5" customHeight="1">
      <c r="A133" s="5"/>
      <c r="B133" s="112" t="s">
        <v>233</v>
      </c>
      <c r="C133" s="112"/>
      <c r="D133" s="9"/>
      <c r="E133" s="7">
        <v>310</v>
      </c>
      <c r="F133" s="15">
        <v>0</v>
      </c>
      <c r="G133" s="15">
        <v>0</v>
      </c>
    </row>
    <row r="134" spans="1:9" ht="15.75">
      <c r="A134" s="5"/>
      <c r="B134" s="112" t="s">
        <v>234</v>
      </c>
      <c r="C134" s="112"/>
      <c r="D134" s="9"/>
      <c r="E134" s="10"/>
      <c r="F134" s="16"/>
      <c r="G134" s="16"/>
    </row>
    <row r="135" spans="1:9" ht="16.5">
      <c r="A135" s="5"/>
      <c r="B135" s="112" t="s">
        <v>235</v>
      </c>
      <c r="C135" s="112"/>
      <c r="D135" s="9"/>
      <c r="E135" s="7">
        <v>311</v>
      </c>
      <c r="F135" s="15">
        <f>F124</f>
        <v>685047</v>
      </c>
      <c r="G135" s="15">
        <v>805577</v>
      </c>
    </row>
    <row r="136" spans="1:9" ht="16.5">
      <c r="A136" s="5"/>
      <c r="B136" s="112" t="s">
        <v>236</v>
      </c>
      <c r="C136" s="112"/>
      <c r="D136" s="9"/>
      <c r="E136" s="7">
        <v>312</v>
      </c>
      <c r="F136" s="15">
        <v>0</v>
      </c>
      <c r="G136" s="15">
        <v>0</v>
      </c>
    </row>
    <row r="137" spans="1:9" ht="16.5" customHeight="1">
      <c r="A137" s="5">
        <v>723</v>
      </c>
      <c r="B137" s="112" t="s">
        <v>237</v>
      </c>
      <c r="C137" s="112"/>
      <c r="D137" s="9"/>
      <c r="E137" s="10">
        <v>313</v>
      </c>
      <c r="F137" s="16"/>
      <c r="G137" s="16"/>
    </row>
    <row r="138" spans="1:9">
      <c r="B138" s="115"/>
      <c r="C138" s="115"/>
      <c r="F138" s="17"/>
      <c r="G138" s="17"/>
    </row>
    <row r="139" spans="1:9" ht="15.75">
      <c r="A139" s="5"/>
      <c r="B139" s="114" t="s">
        <v>238</v>
      </c>
      <c r="C139" s="114"/>
      <c r="D139" s="9"/>
      <c r="E139" s="10"/>
      <c r="F139" s="16"/>
      <c r="G139" s="16"/>
    </row>
    <row r="140" spans="1:9" ht="15.75">
      <c r="A140" s="5"/>
      <c r="B140" s="112" t="s">
        <v>239</v>
      </c>
      <c r="C140" s="112"/>
      <c r="D140" s="9"/>
      <c r="E140" s="10">
        <v>314</v>
      </c>
      <c r="F140" s="16">
        <v>246191</v>
      </c>
      <c r="G140" s="16">
        <v>54141</v>
      </c>
    </row>
    <row r="141" spans="1:9" ht="15.75">
      <c r="A141" s="5"/>
      <c r="B141" s="112" t="s">
        <v>240</v>
      </c>
      <c r="C141" s="112"/>
      <c r="D141" s="9"/>
      <c r="E141" s="10">
        <v>315</v>
      </c>
      <c r="F141" s="16">
        <v>0</v>
      </c>
      <c r="G141" s="16">
        <v>0</v>
      </c>
    </row>
    <row r="142" spans="1:9" ht="25.5" customHeight="1">
      <c r="A142" s="5"/>
      <c r="B142" s="112" t="s">
        <v>241</v>
      </c>
      <c r="C142" s="112"/>
      <c r="D142" s="9"/>
      <c r="E142" s="10">
        <v>316</v>
      </c>
      <c r="F142" s="16">
        <v>246191</v>
      </c>
      <c r="G142" s="16">
        <v>54141</v>
      </c>
    </row>
    <row r="143" spans="1:9" ht="25.5" customHeight="1">
      <c r="A143" s="5"/>
      <c r="B143" s="112" t="s">
        <v>242</v>
      </c>
      <c r="C143" s="112"/>
      <c r="D143" s="9"/>
      <c r="E143" s="10">
        <v>317</v>
      </c>
      <c r="F143" s="16">
        <v>0</v>
      </c>
      <c r="G143" s="16">
        <v>0</v>
      </c>
    </row>
    <row r="144" spans="1:9" ht="15.75">
      <c r="A144" s="5"/>
      <c r="B144" s="112" t="s">
        <v>243</v>
      </c>
      <c r="C144" s="112"/>
      <c r="D144" s="9"/>
      <c r="E144" s="10">
        <v>318</v>
      </c>
      <c r="F144" s="16">
        <v>0</v>
      </c>
      <c r="G144" s="16">
        <v>0</v>
      </c>
    </row>
    <row r="145" spans="1:7" ht="15.75">
      <c r="A145" s="5"/>
      <c r="B145" s="112" t="s">
        <v>244</v>
      </c>
      <c r="C145" s="112"/>
      <c r="D145" s="9"/>
      <c r="E145" s="10">
        <v>319</v>
      </c>
      <c r="F145" s="16">
        <v>0</v>
      </c>
      <c r="G145" s="16">
        <v>0</v>
      </c>
    </row>
    <row r="146" spans="1:7" ht="15.75">
      <c r="A146" s="5"/>
      <c r="B146" s="112" t="s">
        <v>245</v>
      </c>
      <c r="C146" s="112"/>
      <c r="D146" s="9"/>
      <c r="E146" s="10">
        <v>320</v>
      </c>
      <c r="F146" s="16">
        <v>0</v>
      </c>
      <c r="G146" s="16">
        <v>0</v>
      </c>
    </row>
    <row r="147" spans="1:7" ht="15.75">
      <c r="A147" s="5"/>
      <c r="B147" s="112" t="s">
        <v>246</v>
      </c>
      <c r="C147" s="112"/>
      <c r="D147" s="9"/>
      <c r="E147" s="10">
        <v>321</v>
      </c>
      <c r="F147" s="16">
        <v>0</v>
      </c>
      <c r="G147" s="16">
        <v>0</v>
      </c>
    </row>
    <row r="148" spans="1:7" ht="15.75">
      <c r="A148" s="5"/>
      <c r="B148" s="112" t="s">
        <v>247</v>
      </c>
      <c r="C148" s="112"/>
      <c r="D148" s="9"/>
      <c r="E148" s="10">
        <v>322</v>
      </c>
      <c r="F148" s="16">
        <v>0</v>
      </c>
      <c r="G148" s="16">
        <v>0</v>
      </c>
    </row>
    <row r="149" spans="1:7" ht="15.75">
      <c r="A149" s="5"/>
      <c r="B149" s="112" t="s">
        <v>248</v>
      </c>
      <c r="C149" s="112"/>
      <c r="D149" s="9"/>
      <c r="E149" s="10">
        <v>323</v>
      </c>
      <c r="F149" s="16">
        <v>0</v>
      </c>
      <c r="G149" s="16">
        <v>0</v>
      </c>
    </row>
    <row r="150" spans="1:7" ht="15.75">
      <c r="A150" s="5"/>
      <c r="B150" s="112" t="s">
        <v>249</v>
      </c>
      <c r="C150" s="112"/>
      <c r="D150" s="9"/>
      <c r="E150" s="10">
        <v>324</v>
      </c>
      <c r="F150" s="16">
        <v>0</v>
      </c>
      <c r="G150" s="16">
        <v>0</v>
      </c>
    </row>
    <row r="151" spans="1:7" ht="15.75">
      <c r="A151" s="5"/>
      <c r="B151" s="112" t="s">
        <v>250</v>
      </c>
      <c r="C151" s="112"/>
      <c r="D151" s="9"/>
      <c r="E151" s="10">
        <v>325</v>
      </c>
      <c r="F151" s="16">
        <v>0</v>
      </c>
      <c r="G151" s="16">
        <v>0</v>
      </c>
    </row>
    <row r="152" spans="1:7" ht="15.75">
      <c r="A152" s="5"/>
      <c r="B152" s="112" t="s">
        <v>251</v>
      </c>
      <c r="C152" s="112"/>
      <c r="D152" s="9"/>
      <c r="E152" s="10">
        <v>326</v>
      </c>
      <c r="F152" s="16">
        <v>0</v>
      </c>
      <c r="G152" s="16">
        <v>0</v>
      </c>
    </row>
    <row r="153" spans="1:7" ht="16.5">
      <c r="A153" s="5"/>
      <c r="B153" s="112" t="s">
        <v>252</v>
      </c>
      <c r="C153" s="112"/>
      <c r="D153" s="9"/>
      <c r="E153" s="7">
        <v>327</v>
      </c>
      <c r="F153" s="15">
        <v>246191</v>
      </c>
      <c r="G153" s="15">
        <v>54141</v>
      </c>
    </row>
    <row r="154" spans="1:7" ht="16.5">
      <c r="A154" s="5"/>
      <c r="B154" s="112" t="s">
        <v>253</v>
      </c>
      <c r="C154" s="112"/>
      <c r="D154" s="9"/>
      <c r="E154" s="7">
        <v>328</v>
      </c>
      <c r="F154" s="15">
        <v>0</v>
      </c>
      <c r="G154" s="15">
        <v>0</v>
      </c>
    </row>
    <row r="155" spans="1:7" ht="15.75">
      <c r="A155" s="5"/>
      <c r="B155" s="112" t="s">
        <v>254</v>
      </c>
      <c r="C155" s="112"/>
      <c r="D155" s="9"/>
      <c r="E155" s="10">
        <v>329</v>
      </c>
      <c r="F155" s="16">
        <v>24619</v>
      </c>
      <c r="G155" s="16">
        <v>5414</v>
      </c>
    </row>
    <row r="156" spans="1:7" ht="16.5">
      <c r="A156" s="5"/>
      <c r="B156" s="112" t="s">
        <v>255</v>
      </c>
      <c r="C156" s="112"/>
      <c r="D156" s="9"/>
      <c r="E156" s="7">
        <v>330</v>
      </c>
      <c r="F156" s="15">
        <v>221572</v>
      </c>
      <c r="G156" s="15">
        <v>48727</v>
      </c>
    </row>
    <row r="157" spans="1:7" ht="16.5">
      <c r="A157" s="5"/>
      <c r="B157" s="112" t="s">
        <v>256</v>
      </c>
      <c r="C157" s="112"/>
      <c r="D157" s="9"/>
      <c r="E157" s="7">
        <v>331</v>
      </c>
      <c r="F157" s="15">
        <v>0</v>
      </c>
      <c r="G157" s="15">
        <v>0</v>
      </c>
    </row>
    <row r="158" spans="1:7">
      <c r="B158" s="116"/>
      <c r="C158" s="116"/>
      <c r="F158" s="17"/>
      <c r="G158" s="17"/>
    </row>
    <row r="159" spans="1:7" ht="16.5">
      <c r="A159" s="5"/>
      <c r="B159" s="112" t="s">
        <v>257</v>
      </c>
      <c r="C159" s="112"/>
      <c r="D159" s="9"/>
      <c r="E159" s="7">
        <v>332</v>
      </c>
      <c r="F159" s="15">
        <f>F156+F135</f>
        <v>906619</v>
      </c>
      <c r="G159" s="15">
        <v>854304</v>
      </c>
    </row>
    <row r="160" spans="1:7" ht="16.5">
      <c r="A160" s="5"/>
      <c r="B160" s="112" t="s">
        <v>258</v>
      </c>
      <c r="C160" s="112"/>
      <c r="D160" s="9"/>
      <c r="E160" s="7">
        <v>333</v>
      </c>
      <c r="F160" s="15">
        <v>0</v>
      </c>
      <c r="G160" s="15">
        <v>0</v>
      </c>
    </row>
    <row r="161" spans="1:7">
      <c r="B161" s="116"/>
      <c r="C161" s="116"/>
      <c r="F161" s="17"/>
      <c r="G161" s="17"/>
    </row>
    <row r="162" spans="1:7" ht="15.75">
      <c r="A162" s="5"/>
      <c r="B162" s="112" t="s">
        <v>259</v>
      </c>
      <c r="C162" s="112"/>
      <c r="D162" s="9"/>
      <c r="E162" s="10">
        <v>334</v>
      </c>
      <c r="F162" s="16">
        <f>F135</f>
        <v>685047</v>
      </c>
      <c r="G162" s="16">
        <v>805577</v>
      </c>
    </row>
    <row r="163" spans="1:7" ht="15.75">
      <c r="A163" s="5"/>
      <c r="B163" s="112" t="s">
        <v>260</v>
      </c>
      <c r="C163" s="112"/>
      <c r="D163" s="9"/>
      <c r="E163" s="10">
        <v>335</v>
      </c>
      <c r="F163" s="16">
        <v>670867</v>
      </c>
      <c r="G163" s="16">
        <v>788902</v>
      </c>
    </row>
    <row r="164" spans="1:7" ht="15.75">
      <c r="A164" s="5"/>
      <c r="B164" s="112" t="s">
        <v>261</v>
      </c>
      <c r="C164" s="112"/>
      <c r="D164" s="9"/>
      <c r="E164" s="10">
        <v>336</v>
      </c>
      <c r="F164" s="16">
        <v>14180</v>
      </c>
      <c r="G164" s="16">
        <v>16675</v>
      </c>
    </row>
    <row r="165" spans="1:7" ht="15.75">
      <c r="A165" s="5"/>
      <c r="B165" s="112" t="s">
        <v>262</v>
      </c>
      <c r="C165" s="112"/>
      <c r="D165" s="9"/>
      <c r="E165" s="10">
        <v>337</v>
      </c>
      <c r="F165" s="16">
        <f>F159</f>
        <v>906619</v>
      </c>
      <c r="G165" s="16">
        <v>854304</v>
      </c>
    </row>
    <row r="166" spans="1:7" ht="15.75">
      <c r="A166" s="5"/>
      <c r="B166" s="112" t="s">
        <v>260</v>
      </c>
      <c r="C166" s="112"/>
      <c r="D166" s="9"/>
      <c r="E166" s="10">
        <v>338</v>
      </c>
      <c r="F166" s="16">
        <v>887852</v>
      </c>
      <c r="G166" s="16">
        <v>836620</v>
      </c>
    </row>
    <row r="167" spans="1:7" ht="15.75">
      <c r="A167" s="5"/>
      <c r="B167" s="112" t="s">
        <v>261</v>
      </c>
      <c r="C167" s="112"/>
      <c r="D167" s="9"/>
      <c r="E167" s="10">
        <v>339</v>
      </c>
      <c r="F167" s="16">
        <v>18767</v>
      </c>
      <c r="G167" s="16">
        <v>17684</v>
      </c>
    </row>
    <row r="168" spans="1:7" ht="15.75">
      <c r="A168" s="5"/>
      <c r="B168" s="112" t="s">
        <v>263</v>
      </c>
      <c r="C168" s="112"/>
      <c r="D168" s="9"/>
      <c r="E168" s="10">
        <v>340</v>
      </c>
      <c r="F168" s="16"/>
      <c r="G168" s="16"/>
    </row>
    <row r="169" spans="1:7" ht="15.75">
      <c r="A169" s="5"/>
      <c r="B169" s="112" t="s">
        <v>264</v>
      </c>
      <c r="C169" s="112"/>
      <c r="D169" s="9"/>
      <c r="E169" s="10">
        <v>341</v>
      </c>
      <c r="F169" s="16"/>
      <c r="G169" s="16"/>
    </row>
    <row r="170" spans="1:7" ht="15.75">
      <c r="A170" s="5"/>
      <c r="B170" s="118" t="s">
        <v>265</v>
      </c>
      <c r="C170" s="119"/>
      <c r="D170" s="9"/>
      <c r="E170" s="10">
        <v>342</v>
      </c>
      <c r="F170" s="16"/>
      <c r="G170" s="16"/>
    </row>
    <row r="171" spans="1:7">
      <c r="B171" s="120"/>
      <c r="C171" s="120"/>
      <c r="F171" s="17"/>
      <c r="G171" s="17"/>
    </row>
    <row r="172" spans="1:7" ht="15.75">
      <c r="A172" s="5"/>
      <c r="B172" s="118" t="s">
        <v>266</v>
      </c>
      <c r="C172" s="119"/>
      <c r="D172" s="9"/>
      <c r="E172" s="10"/>
      <c r="F172" s="16"/>
      <c r="G172" s="16"/>
    </row>
    <row r="173" spans="1:7" ht="15.75">
      <c r="A173" s="5"/>
      <c r="B173" s="112" t="s">
        <v>267</v>
      </c>
      <c r="C173" s="112"/>
      <c r="D173" s="9"/>
      <c r="E173" s="10">
        <v>343</v>
      </c>
      <c r="F173" s="16">
        <v>5</v>
      </c>
      <c r="G173" s="16">
        <v>5</v>
      </c>
    </row>
    <row r="174" spans="1:7" ht="15.75">
      <c r="A174" s="5"/>
      <c r="B174" s="112" t="s">
        <v>268</v>
      </c>
      <c r="C174" s="112"/>
      <c r="D174" s="9"/>
      <c r="E174" s="10">
        <v>344</v>
      </c>
      <c r="F174" s="16">
        <v>5</v>
      </c>
      <c r="G174" s="16">
        <v>5</v>
      </c>
    </row>
    <row r="176" spans="1:7">
      <c r="A176" s="121" t="str">
        <f>CONCATENATE("U ",mjesto_iz)</f>
        <v>U Sarajevo</v>
      </c>
      <c r="B176" s="121"/>
      <c r="C176" s="13" t="str">
        <f>CONCATENATE(IF(jezik="H","Certificirana osoba","Certificirano lice   "),"      ")</f>
        <v xml:space="preserve">Certificirano lice         </v>
      </c>
      <c r="E176" s="96" t="s">
        <v>269</v>
      </c>
      <c r="F176" s="96" t="s">
        <v>270</v>
      </c>
      <c r="G176" s="96"/>
    </row>
    <row r="177" spans="1:7">
      <c r="A177" s="117" t="str">
        <f>CONCATENATE("Dana, ",TEXT(datum_iz,"DD.MM.YYYY")," godine")</f>
        <v>Dana, 28.02.2015 godine</v>
      </c>
      <c r="B177" s="117"/>
      <c r="C177" s="14" t="s">
        <v>271</v>
      </c>
      <c r="E177" s="96"/>
      <c r="F177" s="97"/>
      <c r="G177" s="97"/>
    </row>
    <row r="178" spans="1:7">
      <c r="F178" s="51"/>
      <c r="G178" s="51"/>
    </row>
    <row r="180" spans="1:7">
      <c r="F180" s="96" t="s">
        <v>723</v>
      </c>
      <c r="G180" s="96"/>
    </row>
    <row r="181" spans="1:7">
      <c r="F181" s="97"/>
      <c r="G181" s="97"/>
    </row>
  </sheetData>
  <mergeCells count="195">
    <mergeCell ref="E176:E177"/>
    <mergeCell ref="F176:G176"/>
    <mergeCell ref="A177:B177"/>
    <mergeCell ref="F177:G177"/>
    <mergeCell ref="B170:C170"/>
    <mergeCell ref="B171:C171"/>
    <mergeCell ref="B172:C172"/>
    <mergeCell ref="B173:C173"/>
    <mergeCell ref="B174:C174"/>
    <mergeCell ref="A176:B176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C6:D6"/>
    <mergeCell ref="F6:G6"/>
    <mergeCell ref="C7:D7"/>
    <mergeCell ref="F7:G7"/>
    <mergeCell ref="A8:G8"/>
    <mergeCell ref="B20:C20"/>
    <mergeCell ref="B21:C21"/>
    <mergeCell ref="B22:C22"/>
    <mergeCell ref="B23:C23"/>
    <mergeCell ref="F180:G180"/>
    <mergeCell ref="F181:G181"/>
    <mergeCell ref="A4:B4"/>
    <mergeCell ref="C4:D4"/>
    <mergeCell ref="F4:G4"/>
    <mergeCell ref="A5:B5"/>
    <mergeCell ref="C5:D5"/>
    <mergeCell ref="F5:G5"/>
    <mergeCell ref="A1:B2"/>
    <mergeCell ref="C1:D2"/>
    <mergeCell ref="F1:G1"/>
    <mergeCell ref="F2:G2"/>
    <mergeCell ref="A3:B3"/>
    <mergeCell ref="C3:D3"/>
    <mergeCell ref="F3:G3"/>
    <mergeCell ref="A9:G9"/>
    <mergeCell ref="A10:G10"/>
    <mergeCell ref="A11:G11"/>
    <mergeCell ref="A12:A13"/>
    <mergeCell ref="B12:C13"/>
    <mergeCell ref="D12:D13"/>
    <mergeCell ref="E12:E13"/>
    <mergeCell ref="F12:G12"/>
    <mergeCell ref="A6:B6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showGridLines="0" topLeftCell="A118" workbookViewId="0">
      <selection activeCell="G13" sqref="G13:I13"/>
    </sheetView>
  </sheetViews>
  <sheetFormatPr defaultRowHeight="12.75"/>
  <cols>
    <col min="1" max="1" width="8.7109375" style="53" customWidth="1"/>
    <col min="2" max="2" width="12.7109375" style="1" customWidth="1"/>
    <col min="3" max="3" width="42.140625" style="1" customWidth="1"/>
    <col min="4" max="4" width="3.42578125" style="1" customWidth="1"/>
    <col min="5" max="5" width="7" style="1" customWidth="1"/>
    <col min="6" max="6" width="16.7109375" style="1" customWidth="1"/>
    <col min="7" max="7" width="7.7109375" style="1" customWidth="1"/>
    <col min="8" max="8" width="3.42578125" style="1" customWidth="1"/>
    <col min="9" max="9" width="7" style="1" customWidth="1"/>
    <col min="10" max="11" width="16.7109375" style="1" customWidth="1"/>
    <col min="12" max="16384" width="9.140625" style="1"/>
  </cols>
  <sheetData>
    <row r="1" spans="1:11" ht="12.75" customHeight="1">
      <c r="A1" s="98" t="str">
        <f>CONCATENATE("Naziv ",IF(jezik="H","pravne osobe","pravnog lica"),":")</f>
        <v>Naziv pravnog lica:</v>
      </c>
      <c r="B1" s="98"/>
      <c r="C1" s="122" t="str">
        <f>firma</f>
        <v>PROF-IN d.o.o.Sarajevevo</v>
      </c>
      <c r="D1" s="122"/>
      <c r="J1" s="98" t="s">
        <v>0</v>
      </c>
      <c r="K1" s="98"/>
    </row>
    <row r="2" spans="1:11" ht="15.75">
      <c r="A2" s="98"/>
      <c r="B2" s="98"/>
      <c r="C2" s="123"/>
      <c r="D2" s="123"/>
      <c r="J2" s="124" t="str">
        <f>trans_1</f>
        <v>3386902213554277</v>
      </c>
      <c r="K2" s="124"/>
    </row>
    <row r="3" spans="1:11" ht="15.75">
      <c r="A3" s="98" t="s">
        <v>1</v>
      </c>
      <c r="B3" s="98"/>
      <c r="C3" s="125" t="str">
        <f>CONCATENATE(sjediste,", ",uulica," ",bbroj)</f>
        <v>Sarajevo, M.P.Sokolovića 15</v>
      </c>
      <c r="D3" s="125"/>
      <c r="J3" s="126" t="str">
        <f>trans_2</f>
        <v>1990490050099577</v>
      </c>
      <c r="K3" s="126"/>
    </row>
    <row r="4" spans="1:11" ht="15.75">
      <c r="A4" s="98" t="s">
        <v>2</v>
      </c>
      <c r="B4" s="98"/>
      <c r="C4" s="126">
        <v>6630</v>
      </c>
      <c r="D4" s="126"/>
      <c r="J4" s="126">
        <f>trans_3</f>
        <v>0</v>
      </c>
      <c r="K4" s="126"/>
    </row>
    <row r="5" spans="1:11" ht="15.75">
      <c r="A5" s="98" t="s">
        <v>3</v>
      </c>
      <c r="B5" s="98"/>
      <c r="C5" s="126" t="str">
        <f>old</f>
        <v>4200135320009</v>
      </c>
      <c r="D5" s="126"/>
      <c r="J5" s="126">
        <f>trans_4</f>
        <v>0</v>
      </c>
      <c r="K5" s="126"/>
    </row>
    <row r="6" spans="1:11" ht="15.75">
      <c r="A6" s="98" t="s">
        <v>4</v>
      </c>
      <c r="B6" s="98"/>
      <c r="C6" s="126" t="str">
        <f>old</f>
        <v>4200135320009</v>
      </c>
      <c r="D6" s="126"/>
      <c r="J6" s="126">
        <f>trans_5</f>
        <v>0</v>
      </c>
      <c r="K6" s="126"/>
    </row>
    <row r="8" spans="1:11" ht="15">
      <c r="A8" s="111" t="str">
        <f>CONCATENATE(IF(jezik="H","BILANCA","BILANS")," STANJA")</f>
        <v>BILANS STANJA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>
      <c r="A9" s="127" t="str">
        <f>CONCATENATE("- ",IF(kon_izv="Da", IF(jezik="H","KONSOLIDOVANO","KONSOLIDOVANI"),"")," ") &amp; CONCATENATE(IF(jezik="H","Izvješće o financijskom","Izvještaj o finansijskom")," položaju -")</f>
        <v>-  Izvještaj o finansijskom položaju -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>
      <c r="A10" s="104" t="str">
        <f>CONCATENATE("na dan ",TEXT(period_end,"dd.mm.yyyy.")," godine")</f>
        <v>na dan 31.01.2014. godine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>
      <c r="K11" s="60" t="s">
        <v>5</v>
      </c>
    </row>
    <row r="12" spans="1:11" ht="12.75" customHeight="1">
      <c r="A12" s="109" t="s">
        <v>6</v>
      </c>
      <c r="B12" s="109" t="s">
        <v>7</v>
      </c>
      <c r="C12" s="109"/>
      <c r="D12" s="133" t="s">
        <v>8</v>
      </c>
      <c r="E12" s="128" t="s">
        <v>9</v>
      </c>
      <c r="F12" s="109" t="s">
        <v>298</v>
      </c>
      <c r="G12" s="109"/>
      <c r="H12" s="109"/>
      <c r="I12" s="109"/>
      <c r="J12" s="109"/>
      <c r="K12" s="109" t="s">
        <v>299</v>
      </c>
    </row>
    <row r="13" spans="1:11" ht="28.5" customHeight="1">
      <c r="A13" s="109"/>
      <c r="B13" s="109"/>
      <c r="C13" s="109"/>
      <c r="D13" s="133"/>
      <c r="E13" s="128"/>
      <c r="F13" s="55" t="s">
        <v>300</v>
      </c>
      <c r="G13" s="109" t="s">
        <v>301</v>
      </c>
      <c r="H13" s="109"/>
      <c r="I13" s="109"/>
      <c r="J13" s="55" t="s">
        <v>302</v>
      </c>
      <c r="K13" s="109"/>
    </row>
    <row r="14" spans="1:11" ht="11.25" customHeight="1">
      <c r="A14" s="61">
        <v>1</v>
      </c>
      <c r="B14" s="128">
        <v>2</v>
      </c>
      <c r="C14" s="128"/>
      <c r="D14" s="61">
        <v>3</v>
      </c>
      <c r="E14" s="61">
        <v>4</v>
      </c>
      <c r="F14" s="61">
        <v>5</v>
      </c>
      <c r="G14" s="128">
        <v>6</v>
      </c>
      <c r="H14" s="128"/>
      <c r="I14" s="128"/>
      <c r="J14" s="61">
        <v>7</v>
      </c>
      <c r="K14" s="61">
        <v>8</v>
      </c>
    </row>
    <row r="15" spans="1:11" ht="15.75">
      <c r="A15" s="62"/>
      <c r="B15" s="129" t="s">
        <v>303</v>
      </c>
      <c r="C15" s="129"/>
      <c r="D15" s="63"/>
      <c r="E15" s="64"/>
      <c r="F15" s="65"/>
      <c r="G15" s="130"/>
      <c r="H15" s="130"/>
      <c r="I15" s="130"/>
      <c r="J15" s="65"/>
      <c r="K15" s="65"/>
    </row>
    <row r="16" spans="1:11" ht="25.5" customHeight="1">
      <c r="A16" s="66"/>
      <c r="B16" s="131" t="s">
        <v>304</v>
      </c>
      <c r="C16" s="131"/>
      <c r="D16" s="67"/>
      <c r="E16" s="68" t="s">
        <v>305</v>
      </c>
      <c r="F16" s="69">
        <f>F17+F23+F29+F31+F36+F37+F46+F49</f>
        <v>3151257</v>
      </c>
      <c r="G16" s="132">
        <f>G17+G23+G29+G31+G36+G37+G46+G49</f>
        <v>221476</v>
      </c>
      <c r="H16" s="132"/>
      <c r="I16" s="132"/>
      <c r="J16" s="69">
        <f>J17+J23+J29+J31+J36+J37+J46+J49</f>
        <v>2929781</v>
      </c>
      <c r="K16" s="69">
        <f>K17+K23+K29+K31+K36+K37+K46+K49</f>
        <v>2218297</v>
      </c>
    </row>
    <row r="17" spans="1:11" ht="16.5" customHeight="1">
      <c r="A17" s="66" t="s">
        <v>306</v>
      </c>
      <c r="B17" s="131" t="s">
        <v>307</v>
      </c>
      <c r="C17" s="131"/>
      <c r="D17" s="67"/>
      <c r="E17" s="68" t="s">
        <v>308</v>
      </c>
      <c r="F17" s="69">
        <f>SUM(F18:F22)</f>
        <v>27360</v>
      </c>
      <c r="G17" s="132">
        <f>SUM(G18:I22)</f>
        <v>26362</v>
      </c>
      <c r="H17" s="132"/>
      <c r="I17" s="132"/>
      <c r="J17" s="69">
        <f>SUM(J18:J22)</f>
        <v>998</v>
      </c>
      <c r="K17" s="69">
        <f>SUM(K18:K22)</f>
        <v>3743</v>
      </c>
    </row>
    <row r="18" spans="1:11" ht="15.75" customHeight="1">
      <c r="A18" s="66" t="s">
        <v>309</v>
      </c>
      <c r="B18" s="134" t="s">
        <v>310</v>
      </c>
      <c r="C18" s="134"/>
      <c r="D18" s="67"/>
      <c r="E18" s="70" t="s">
        <v>311</v>
      </c>
      <c r="F18" s="71">
        <f>[2]ibs1!K12</f>
        <v>0</v>
      </c>
      <c r="G18" s="135">
        <f>[2]ibs1!M12</f>
        <v>0</v>
      </c>
      <c r="H18" s="135"/>
      <c r="I18" s="135"/>
      <c r="J18" s="71">
        <f>F18-G18</f>
        <v>0</v>
      </c>
      <c r="K18" s="71">
        <f>[2]ibs0!N12</f>
        <v>0</v>
      </c>
    </row>
    <row r="19" spans="1:11" ht="15.75" customHeight="1">
      <c r="A19" s="66" t="s">
        <v>312</v>
      </c>
      <c r="B19" s="134" t="s">
        <v>313</v>
      </c>
      <c r="C19" s="134"/>
      <c r="D19" s="67"/>
      <c r="E19" s="70" t="s">
        <v>314</v>
      </c>
      <c r="F19" s="71">
        <f>[2]ibs1!K13</f>
        <v>0</v>
      </c>
      <c r="G19" s="135">
        <f>[2]ibs1!M13</f>
        <v>0</v>
      </c>
      <c r="H19" s="135"/>
      <c r="I19" s="135"/>
      <c r="J19" s="71">
        <f t="shared" ref="J19:J22" si="0">F19-G19</f>
        <v>0</v>
      </c>
      <c r="K19" s="71">
        <f>[2]ibs0!N13</f>
        <v>0</v>
      </c>
    </row>
    <row r="20" spans="1:11" ht="15.75">
      <c r="A20" s="66" t="s">
        <v>315</v>
      </c>
      <c r="B20" s="134" t="s">
        <v>316</v>
      </c>
      <c r="C20" s="134"/>
      <c r="D20" s="67"/>
      <c r="E20" s="70" t="s">
        <v>317</v>
      </c>
      <c r="F20" s="71">
        <f>[2]ibs1!K14</f>
        <v>0</v>
      </c>
      <c r="G20" s="135">
        <f>[2]ibs1!M14</f>
        <v>0</v>
      </c>
      <c r="H20" s="135"/>
      <c r="I20" s="135"/>
      <c r="J20" s="71">
        <f t="shared" si="0"/>
        <v>0</v>
      </c>
      <c r="K20" s="71">
        <f>[2]ibs0!N14</f>
        <v>0</v>
      </c>
    </row>
    <row r="21" spans="1:11" ht="15.75" customHeight="1">
      <c r="A21" s="66" t="s">
        <v>318</v>
      </c>
      <c r="B21" s="134" t="s">
        <v>319</v>
      </c>
      <c r="C21" s="134"/>
      <c r="D21" s="67"/>
      <c r="E21" s="70" t="s">
        <v>320</v>
      </c>
      <c r="F21" s="71">
        <f>[2]ibs1!K15+[2]ibs1!K16</f>
        <v>27360</v>
      </c>
      <c r="G21" s="135">
        <f>[2]ibs1!M15+[2]ibs1!M16</f>
        <v>26362</v>
      </c>
      <c r="H21" s="135"/>
      <c r="I21" s="135"/>
      <c r="J21" s="71">
        <f t="shared" si="0"/>
        <v>998</v>
      </c>
      <c r="K21" s="71">
        <f>[2]ibs0!N15+[2]ibs0!N16</f>
        <v>3743</v>
      </c>
    </row>
    <row r="22" spans="1:11" ht="15.75" customHeight="1">
      <c r="A22" s="66" t="s">
        <v>321</v>
      </c>
      <c r="B22" s="134" t="str">
        <f>CONCATENATE("5. ",IF(jezik="H","Predujmovi","Avansi")," i nematerijalna sredstva u pripremi")</f>
        <v>5. Avansi i nematerijalna sredstva u pripremi</v>
      </c>
      <c r="C22" s="134"/>
      <c r="D22" s="67"/>
      <c r="E22" s="70" t="s">
        <v>322</v>
      </c>
      <c r="F22" s="71">
        <f>[2]ibs1!K17+[2]ibs1!K18</f>
        <v>0</v>
      </c>
      <c r="G22" s="135">
        <f>[2]ibs1!M17+[2]ibs1!M18</f>
        <v>0</v>
      </c>
      <c r="H22" s="135"/>
      <c r="I22" s="135"/>
      <c r="J22" s="71">
        <f t="shared" si="0"/>
        <v>0</v>
      </c>
      <c r="K22" s="71">
        <f>[2]ibs0!N17+[2]ibs0!N18</f>
        <v>0</v>
      </c>
    </row>
    <row r="23" spans="1:11" ht="16.5" customHeight="1">
      <c r="A23" s="72" t="s">
        <v>323</v>
      </c>
      <c r="B23" s="136" t="s">
        <v>324</v>
      </c>
      <c r="C23" s="136"/>
      <c r="D23" s="73"/>
      <c r="E23" s="74" t="s">
        <v>325</v>
      </c>
      <c r="F23" s="75">
        <f>SUM(F24:F28)</f>
        <v>644388</v>
      </c>
      <c r="G23" s="137">
        <f>SUM(G24:I28)</f>
        <v>191059</v>
      </c>
      <c r="H23" s="137"/>
      <c r="I23" s="137"/>
      <c r="J23" s="75">
        <f>SUM(J24:J28)</f>
        <v>453329</v>
      </c>
      <c r="K23" s="75">
        <f>SUM(K24:K28)</f>
        <v>474249</v>
      </c>
    </row>
    <row r="24" spans="1:11" ht="15.75">
      <c r="A24" s="66" t="s">
        <v>326</v>
      </c>
      <c r="B24" s="134" t="s">
        <v>327</v>
      </c>
      <c r="C24" s="134"/>
      <c r="D24" s="67"/>
      <c r="E24" s="70" t="s">
        <v>328</v>
      </c>
      <c r="F24" s="71">
        <f>[2]ibs1!K20</f>
        <v>0</v>
      </c>
      <c r="G24" s="135">
        <f>[2]ibs1!M20</f>
        <v>0</v>
      </c>
      <c r="H24" s="135"/>
      <c r="I24" s="135"/>
      <c r="J24" s="71">
        <f>F24-G24</f>
        <v>0</v>
      </c>
      <c r="K24" s="71">
        <f>[2]ibs0!N20</f>
        <v>0</v>
      </c>
    </row>
    <row r="25" spans="1:11" ht="15.75" customHeight="1">
      <c r="A25" s="66" t="s">
        <v>329</v>
      </c>
      <c r="B25" s="134" t="s">
        <v>330</v>
      </c>
      <c r="C25" s="134"/>
      <c r="D25" s="67"/>
      <c r="E25" s="70" t="s">
        <v>309</v>
      </c>
      <c r="F25" s="71">
        <f>[2]ibs1!K21</f>
        <v>577825</v>
      </c>
      <c r="G25" s="135">
        <f>[2]ibs1!M21</f>
        <v>131589</v>
      </c>
      <c r="H25" s="135"/>
      <c r="I25" s="135"/>
      <c r="J25" s="71">
        <f t="shared" ref="J25:J29" si="1">F25-G25</f>
        <v>446236</v>
      </c>
      <c r="K25" s="71">
        <f>[2]ibs0!N21</f>
        <v>463570</v>
      </c>
    </row>
    <row r="26" spans="1:11" ht="15.75" customHeight="1">
      <c r="A26" s="66" t="s">
        <v>331</v>
      </c>
      <c r="B26" s="134" t="s">
        <v>332</v>
      </c>
      <c r="C26" s="134"/>
      <c r="D26" s="67"/>
      <c r="E26" s="70" t="s">
        <v>312</v>
      </c>
      <c r="F26" s="71">
        <f>SUM([2]ibs1!K22:K24)</f>
        <v>66563</v>
      </c>
      <c r="G26" s="135">
        <f>SUM([2]ibs1!M22:M24)</f>
        <v>59470</v>
      </c>
      <c r="H26" s="135"/>
      <c r="I26" s="135"/>
      <c r="J26" s="71">
        <f t="shared" si="1"/>
        <v>7093</v>
      </c>
      <c r="K26" s="71">
        <f>SUM([2]ibs0!N22:N24)</f>
        <v>10679</v>
      </c>
    </row>
    <row r="27" spans="1:11" ht="15.75" customHeight="1">
      <c r="A27" s="66" t="s">
        <v>333</v>
      </c>
      <c r="B27" s="134" t="s">
        <v>334</v>
      </c>
      <c r="C27" s="134"/>
      <c r="D27" s="67"/>
      <c r="E27" s="70" t="s">
        <v>315</v>
      </c>
      <c r="F27" s="71">
        <f>[2]ibs1!K26</f>
        <v>0</v>
      </c>
      <c r="G27" s="135">
        <f>[2]ibs1!M26</f>
        <v>0</v>
      </c>
      <c r="H27" s="135"/>
      <c r="I27" s="135"/>
      <c r="J27" s="71">
        <f t="shared" si="1"/>
        <v>0</v>
      </c>
      <c r="K27" s="71">
        <f>[2]ibs0!N26</f>
        <v>0</v>
      </c>
    </row>
    <row r="28" spans="1:11" ht="15.75" customHeight="1">
      <c r="A28" s="66" t="s">
        <v>335</v>
      </c>
      <c r="B28" s="134" t="str">
        <f>CONCATENATE("6. ",IF(jezik="H","Predujmovi","Avansi")," i nekretnine, postrojenja i oprema u pripremi")</f>
        <v>6. Avansi i nekretnine, postrojenja i oprema u pripremi</v>
      </c>
      <c r="C28" s="134"/>
      <c r="D28" s="67"/>
      <c r="E28" s="70" t="s">
        <v>336</v>
      </c>
      <c r="F28" s="71">
        <f>[2]ibs1!K25+[2]ibs1!K27</f>
        <v>0</v>
      </c>
      <c r="G28" s="135">
        <f>[2]ibs1!M25+[2]ibs1!M27</f>
        <v>0</v>
      </c>
      <c r="H28" s="135"/>
      <c r="I28" s="135"/>
      <c r="J28" s="71">
        <f t="shared" si="1"/>
        <v>0</v>
      </c>
      <c r="K28" s="71">
        <f>[2]ibs0!N25+[2]ibs0!N27</f>
        <v>0</v>
      </c>
    </row>
    <row r="29" spans="1:11" ht="16.5" customHeight="1">
      <c r="A29" s="76" t="s">
        <v>337</v>
      </c>
      <c r="B29" s="142" t="s">
        <v>338</v>
      </c>
      <c r="C29" s="142"/>
      <c r="D29" s="77"/>
      <c r="E29" s="78" t="s">
        <v>339</v>
      </c>
      <c r="F29" s="79">
        <f>[2]ibs1!K28</f>
        <v>0</v>
      </c>
      <c r="G29" s="143">
        <f>[2]ibs1!M28</f>
        <v>0</v>
      </c>
      <c r="H29" s="143"/>
      <c r="I29" s="143"/>
      <c r="J29" s="79">
        <f t="shared" si="1"/>
        <v>0</v>
      </c>
      <c r="K29" s="79">
        <f>[2]ibs0!N28</f>
        <v>0</v>
      </c>
    </row>
    <row r="30" spans="1:11" ht="11.25" customHeight="1">
      <c r="A30" s="61">
        <v>1</v>
      </c>
      <c r="B30" s="144">
        <v>2</v>
      </c>
      <c r="C30" s="144"/>
      <c r="D30" s="57">
        <v>3</v>
      </c>
      <c r="E30" s="57">
        <v>4</v>
      </c>
      <c r="F30" s="57">
        <v>5</v>
      </c>
      <c r="G30" s="144">
        <v>6</v>
      </c>
      <c r="H30" s="144"/>
      <c r="I30" s="144"/>
      <c r="J30" s="57">
        <v>7</v>
      </c>
      <c r="K30" s="57">
        <v>8</v>
      </c>
    </row>
    <row r="31" spans="1:11" ht="16.5" customHeight="1">
      <c r="A31" s="62" t="s">
        <v>340</v>
      </c>
      <c r="B31" s="145" t="s">
        <v>341</v>
      </c>
      <c r="C31" s="145"/>
      <c r="D31" s="80"/>
      <c r="E31" s="81" t="s">
        <v>342</v>
      </c>
      <c r="F31" s="82">
        <f>SUM(F32:F35)</f>
        <v>0</v>
      </c>
      <c r="G31" s="146">
        <f>SUM(G32:I35)</f>
        <v>0</v>
      </c>
      <c r="H31" s="146"/>
      <c r="I31" s="146"/>
      <c r="J31" s="82">
        <f>SUM(J32:J35)</f>
        <v>0</v>
      </c>
      <c r="K31" s="82">
        <f>SUM(K32:K35)</f>
        <v>0</v>
      </c>
    </row>
    <row r="32" spans="1:11" ht="15.75">
      <c r="A32" s="62" t="s">
        <v>343</v>
      </c>
      <c r="B32" s="138" t="s">
        <v>344</v>
      </c>
      <c r="C32" s="138"/>
      <c r="D32" s="80"/>
      <c r="E32" s="83" t="s">
        <v>345</v>
      </c>
      <c r="F32" s="84">
        <f>[2]ibs1!K36</f>
        <v>0</v>
      </c>
      <c r="G32" s="139">
        <f>[2]ibs1!M36</f>
        <v>0</v>
      </c>
      <c r="H32" s="139"/>
      <c r="I32" s="139"/>
      <c r="J32" s="84">
        <f>F32-G32</f>
        <v>0</v>
      </c>
      <c r="K32" s="84">
        <f>[2]ibs0!N36</f>
        <v>0</v>
      </c>
    </row>
    <row r="33" spans="1:11" ht="15.75" customHeight="1">
      <c r="A33" s="72" t="s">
        <v>346</v>
      </c>
      <c r="B33" s="140" t="s">
        <v>347</v>
      </c>
      <c r="C33" s="140"/>
      <c r="D33" s="73"/>
      <c r="E33" s="85" t="s">
        <v>348</v>
      </c>
      <c r="F33" s="86">
        <f>[2]ibs1!K37</f>
        <v>0</v>
      </c>
      <c r="G33" s="141">
        <f>[2]ibs1!M37</f>
        <v>0</v>
      </c>
      <c r="H33" s="141"/>
      <c r="I33" s="141"/>
      <c r="J33" s="86">
        <f t="shared" ref="J33:J36" si="2">F33-G33</f>
        <v>0</v>
      </c>
      <c r="K33" s="86">
        <f>[2]ibs0!N37</f>
        <v>0</v>
      </c>
    </row>
    <row r="34" spans="1:11" ht="15.75" customHeight="1">
      <c r="A34" s="72" t="s">
        <v>349</v>
      </c>
      <c r="B34" s="140" t="s">
        <v>350</v>
      </c>
      <c r="C34" s="140"/>
      <c r="D34" s="73"/>
      <c r="E34" s="85" t="s">
        <v>351</v>
      </c>
      <c r="F34" s="86">
        <f>[2]ibs1!K38</f>
        <v>0</v>
      </c>
      <c r="G34" s="141">
        <f>[2]ibs1!M38</f>
        <v>0</v>
      </c>
      <c r="H34" s="141"/>
      <c r="I34" s="141"/>
      <c r="J34" s="86">
        <f t="shared" si="2"/>
        <v>0</v>
      </c>
      <c r="K34" s="86">
        <f>[2]ibs0!N38</f>
        <v>0</v>
      </c>
    </row>
    <row r="35" spans="1:11" ht="15.75" customHeight="1">
      <c r="A35" s="72" t="s">
        <v>352</v>
      </c>
      <c r="B35" s="140" t="str">
        <f>CONCATENATE("4. ",IF(jezik="H","Predujmovi","Avansi")," i biološka sredstva u pripremi")</f>
        <v>4. Avansi i biološka sredstva u pripremi</v>
      </c>
      <c r="C35" s="140"/>
      <c r="D35" s="73"/>
      <c r="E35" s="85" t="s">
        <v>353</v>
      </c>
      <c r="F35" s="86">
        <f>[2]ibs1!K39+[2]ibs1!K40</f>
        <v>0</v>
      </c>
      <c r="G35" s="141">
        <f>[2]ibs1!M39+[2]ibs1!M40</f>
        <v>0</v>
      </c>
      <c r="H35" s="141"/>
      <c r="I35" s="141"/>
      <c r="J35" s="86">
        <f t="shared" si="2"/>
        <v>0</v>
      </c>
      <c r="K35" s="86">
        <f>[2]ibs0!N39+[2]ibs0!N40</f>
        <v>0</v>
      </c>
    </row>
    <row r="36" spans="1:11" ht="16.5" customHeight="1">
      <c r="A36" s="72" t="s">
        <v>354</v>
      </c>
      <c r="B36" s="136" t="s">
        <v>355</v>
      </c>
      <c r="C36" s="136"/>
      <c r="D36" s="73"/>
      <c r="E36" s="74" t="s">
        <v>326</v>
      </c>
      <c r="F36" s="75">
        <f>[2]ibs1!K41</f>
        <v>0</v>
      </c>
      <c r="G36" s="137">
        <f>[2]ibs1!M41</f>
        <v>0</v>
      </c>
      <c r="H36" s="137"/>
      <c r="I36" s="137"/>
      <c r="J36" s="75">
        <f t="shared" si="2"/>
        <v>0</v>
      </c>
      <c r="K36" s="75">
        <f>[2]ibs0!N41</f>
        <v>0</v>
      </c>
    </row>
    <row r="37" spans="1:11" ht="16.5" customHeight="1">
      <c r="A37" s="72" t="s">
        <v>356</v>
      </c>
      <c r="B37" s="136" t="str">
        <f>CONCATENATE("VI. Dugoročni ",IF(jezik="H","financijski","finansijski")," plasmani (022 do 029)")</f>
        <v>VI. Dugoročni finansijski plasmani (022 do 029)</v>
      </c>
      <c r="C37" s="136"/>
      <c r="D37" s="73"/>
      <c r="E37" s="74" t="s">
        <v>329</v>
      </c>
      <c r="F37" s="75">
        <f>SUM(F38:F45)</f>
        <v>2479509</v>
      </c>
      <c r="G37" s="137">
        <f>SUM(G38:I45)</f>
        <v>4055</v>
      </c>
      <c r="H37" s="137"/>
      <c r="I37" s="137"/>
      <c r="J37" s="75">
        <f>SUM(J38:J45)</f>
        <v>2475454</v>
      </c>
      <c r="K37" s="75">
        <f>SUM(K38:K45)</f>
        <v>1740305</v>
      </c>
    </row>
    <row r="38" spans="1:11" ht="15.75" customHeight="1">
      <c r="A38" s="72" t="s">
        <v>357</v>
      </c>
      <c r="B38" s="140" t="str">
        <f>CONCATENATE("1. Učešća u kapitalu povezanih pravnih ",IF(jezik="H","osoba","lica"))</f>
        <v>1. Učešća u kapitalu povezanih pravnih lica</v>
      </c>
      <c r="C38" s="140"/>
      <c r="D38" s="73"/>
      <c r="E38" s="85" t="s">
        <v>358</v>
      </c>
      <c r="F38" s="86">
        <f>[2]ibs1!K46</f>
        <v>0</v>
      </c>
      <c r="G38" s="141">
        <f>[2]ibs1!M46</f>
        <v>0</v>
      </c>
      <c r="H38" s="141"/>
      <c r="I38" s="141"/>
      <c r="J38" s="86">
        <f>F38-G38</f>
        <v>0</v>
      </c>
      <c r="K38" s="86">
        <f>[2]ibs0!N46</f>
        <v>0</v>
      </c>
    </row>
    <row r="39" spans="1:11" ht="15.75" customHeight="1">
      <c r="A39" s="72" t="s">
        <v>359</v>
      </c>
      <c r="B39" s="140" t="str">
        <f>CONCATENATE("2. Učešća u kapitalu drugih pravnih ",IF(jezik="H","osoba","lica"))</f>
        <v>2. Učešća u kapitalu drugih pravnih lica</v>
      </c>
      <c r="C39" s="140"/>
      <c r="D39" s="73"/>
      <c r="E39" s="85" t="s">
        <v>360</v>
      </c>
      <c r="F39" s="86">
        <f>[2]ibs1!K47</f>
        <v>18163</v>
      </c>
      <c r="G39" s="141">
        <f>[2]ibs1!M47</f>
        <v>0</v>
      </c>
      <c r="H39" s="141"/>
      <c r="I39" s="141"/>
      <c r="J39" s="86">
        <f t="shared" ref="J39:J45" si="3">F39-G39</f>
        <v>18163</v>
      </c>
      <c r="K39" s="86">
        <f>[2]ibs0!N47</f>
        <v>18163</v>
      </c>
    </row>
    <row r="40" spans="1:11" ht="15.75" customHeight="1">
      <c r="A40" s="72" t="s">
        <v>361</v>
      </c>
      <c r="B40" s="140" t="str">
        <f>CONCATENATE("3. Dugoročni krediti dati povezanim pravnim ",IF(jezik="H","osobama","licima"))</f>
        <v>3. Dugoročni krediti dati povezanim pravnim licima</v>
      </c>
      <c r="C40" s="140"/>
      <c r="D40" s="73"/>
      <c r="E40" s="85" t="s">
        <v>362</v>
      </c>
      <c r="F40" s="86">
        <f>[2]ibs1!K48</f>
        <v>0</v>
      </c>
      <c r="G40" s="141">
        <f>[2]ibs1!M48</f>
        <v>0</v>
      </c>
      <c r="H40" s="141"/>
      <c r="I40" s="141"/>
      <c r="J40" s="86">
        <f t="shared" si="3"/>
        <v>0</v>
      </c>
      <c r="K40" s="86">
        <f>[2]ibs0!N48</f>
        <v>0</v>
      </c>
    </row>
    <row r="41" spans="1:11" ht="15.75" customHeight="1">
      <c r="A41" s="72" t="s">
        <v>363</v>
      </c>
      <c r="B41" s="140" t="s">
        <v>364</v>
      </c>
      <c r="C41" s="140"/>
      <c r="D41" s="73"/>
      <c r="E41" s="85" t="s">
        <v>365</v>
      </c>
      <c r="F41" s="86">
        <f>[2]ibs1!K49</f>
        <v>0</v>
      </c>
      <c r="G41" s="141">
        <f>[2]ibs1!M49</f>
        <v>0</v>
      </c>
      <c r="H41" s="141"/>
      <c r="I41" s="141"/>
      <c r="J41" s="86">
        <f t="shared" si="3"/>
        <v>0</v>
      </c>
      <c r="K41" s="86">
        <f>[2]ibs0!N49</f>
        <v>0</v>
      </c>
    </row>
    <row r="42" spans="1:11" ht="15.75" customHeight="1">
      <c r="A42" s="72" t="s">
        <v>366</v>
      </c>
      <c r="B42" s="140" t="str">
        <f>CONCATENATE("5. Dugoročni krediti dati u ",IF(jezik="H","inozemstvo","inostranstvo"))</f>
        <v>5. Dugoročni krediti dati u inostranstvo</v>
      </c>
      <c r="C42" s="140"/>
      <c r="D42" s="73"/>
      <c r="E42" s="85" t="s">
        <v>333</v>
      </c>
      <c r="F42" s="86">
        <f>[2]ibs1!K50</f>
        <v>0</v>
      </c>
      <c r="G42" s="141">
        <f>[2]ibs1!M50</f>
        <v>0</v>
      </c>
      <c r="H42" s="141"/>
      <c r="I42" s="141"/>
      <c r="J42" s="86">
        <f t="shared" si="3"/>
        <v>0</v>
      </c>
      <c r="K42" s="86">
        <f>[2]ibs0!N50</f>
        <v>0</v>
      </c>
    </row>
    <row r="43" spans="1:11" ht="15.75" customHeight="1">
      <c r="A43" s="72" t="s">
        <v>367</v>
      </c>
      <c r="B43" s="140" t="str">
        <f>CONCATENATE("6. ",IF(jezik="H","Financijska","Finansijska")," sredstva raspoloživa za prodaju")</f>
        <v>6. Finansijska sredstva raspoloživa za prodaju</v>
      </c>
      <c r="C43" s="140"/>
      <c r="D43" s="73"/>
      <c r="E43" s="85" t="s">
        <v>368</v>
      </c>
      <c r="F43" s="86">
        <f>[2]ibs1!K51</f>
        <v>1912686</v>
      </c>
      <c r="G43" s="141">
        <f>[2]ibs1!M51</f>
        <v>4055</v>
      </c>
      <c r="H43" s="141"/>
      <c r="I43" s="141"/>
      <c r="J43" s="86">
        <f t="shared" si="3"/>
        <v>1908631</v>
      </c>
      <c r="K43" s="86">
        <f>[2]ibs0!N51</f>
        <v>1722142</v>
      </c>
    </row>
    <row r="44" spans="1:11" ht="15.75" customHeight="1">
      <c r="A44" s="72" t="s">
        <v>369</v>
      </c>
      <c r="B44" s="140" t="str">
        <f>CONCATENATE("7. ",IF(jezik="H","Financijska","Finansijska")," sredstva koja se drže do roka dospijeća")</f>
        <v>7. Finansijska sredstva koja se drže do roka dospijeća</v>
      </c>
      <c r="C44" s="140"/>
      <c r="D44" s="73"/>
      <c r="E44" s="85" t="s">
        <v>370</v>
      </c>
      <c r="F44" s="86">
        <f>[2]ibs1!K52</f>
        <v>0</v>
      </c>
      <c r="G44" s="141">
        <f>[2]ibs1!M52</f>
        <v>0</v>
      </c>
      <c r="H44" s="141"/>
      <c r="I44" s="141"/>
      <c r="J44" s="86">
        <f t="shared" si="3"/>
        <v>0</v>
      </c>
      <c r="K44" s="86">
        <f>[2]ibs0!N52</f>
        <v>0</v>
      </c>
    </row>
    <row r="45" spans="1:11" ht="15.75" customHeight="1">
      <c r="A45" s="72" t="s">
        <v>371</v>
      </c>
      <c r="B45" s="140" t="str">
        <f>CONCATENATE("8. Ostali dugoročni ",IF(jezik="H","financijski","finansijski")," plasmani")</f>
        <v>8. Ostali dugoročni finansijski plasmani</v>
      </c>
      <c r="C45" s="140"/>
      <c r="D45" s="73"/>
      <c r="E45" s="85" t="s">
        <v>372</v>
      </c>
      <c r="F45" s="86">
        <f>[2]ibs1!K53</f>
        <v>548660</v>
      </c>
      <c r="G45" s="141">
        <f>[2]ibs1!M53</f>
        <v>0</v>
      </c>
      <c r="H45" s="141"/>
      <c r="I45" s="141"/>
      <c r="J45" s="86">
        <f t="shared" si="3"/>
        <v>548660</v>
      </c>
      <c r="K45" s="86">
        <f>[2]ibs0!N53</f>
        <v>0</v>
      </c>
    </row>
    <row r="46" spans="1:11" ht="16.5" customHeight="1">
      <c r="A46" s="72" t="s">
        <v>373</v>
      </c>
      <c r="B46" s="136" t="s">
        <v>374</v>
      </c>
      <c r="C46" s="136"/>
      <c r="D46" s="73"/>
      <c r="E46" s="74" t="s">
        <v>375</v>
      </c>
      <c r="F46" s="75">
        <f>SUM(F47:F48)</f>
        <v>0</v>
      </c>
      <c r="G46" s="137">
        <f>SUM(G47:I48)</f>
        <v>0</v>
      </c>
      <c r="H46" s="137"/>
      <c r="I46" s="137"/>
      <c r="J46" s="75">
        <f>SUM(J47:J48)</f>
        <v>0</v>
      </c>
      <c r="K46" s="75">
        <f>SUM(K47:K48)</f>
        <v>0</v>
      </c>
    </row>
    <row r="47" spans="1:11" ht="15.75" customHeight="1">
      <c r="A47" s="72" t="s">
        <v>376</v>
      </c>
      <c r="B47" s="140" t="str">
        <f>CONCATENATE("1. Potraživanja od povezanih pravnih ",IF(jezik="H","osoba","lica"))</f>
        <v>1. Potraživanja od povezanih pravnih lica</v>
      </c>
      <c r="C47" s="140"/>
      <c r="D47" s="73"/>
      <c r="E47" s="85" t="s">
        <v>377</v>
      </c>
      <c r="F47" s="86">
        <f>[2]ibs1!K63</f>
        <v>0</v>
      </c>
      <c r="G47" s="141">
        <f>[2]ibs1!M63</f>
        <v>0</v>
      </c>
      <c r="H47" s="141"/>
      <c r="I47" s="141"/>
      <c r="J47" s="86">
        <f>F47-G47</f>
        <v>0</v>
      </c>
      <c r="K47" s="86">
        <f>[2]ibs0!N63</f>
        <v>0</v>
      </c>
    </row>
    <row r="48" spans="1:11" ht="15.75" customHeight="1">
      <c r="A48" s="72" t="s">
        <v>378</v>
      </c>
      <c r="B48" s="140" t="s">
        <v>379</v>
      </c>
      <c r="C48" s="140"/>
      <c r="D48" s="73"/>
      <c r="E48" s="85" t="s">
        <v>380</v>
      </c>
      <c r="F48" s="86">
        <f>SUM([2]ibs1!K64:K66)</f>
        <v>0</v>
      </c>
      <c r="G48" s="141">
        <f>SUM([2]ibs1!M64:M66)</f>
        <v>0</v>
      </c>
      <c r="H48" s="141"/>
      <c r="I48" s="141"/>
      <c r="J48" s="86">
        <f t="shared" ref="J48:J50" si="4">F48-G48</f>
        <v>0</v>
      </c>
      <c r="K48" s="86">
        <f>SUM([2]ibs0!N64:N66)</f>
        <v>0</v>
      </c>
    </row>
    <row r="49" spans="1:11" ht="16.5" customHeight="1">
      <c r="A49" s="72" t="s">
        <v>381</v>
      </c>
      <c r="B49" s="136" t="s">
        <v>382</v>
      </c>
      <c r="C49" s="136"/>
      <c r="D49" s="73"/>
      <c r="E49" s="74" t="s">
        <v>383</v>
      </c>
      <c r="F49" s="75">
        <f>[2]ibs1!K73+[2]ibs1!K74</f>
        <v>0</v>
      </c>
      <c r="G49" s="137">
        <f>[2]ibs1!M73+[2]ibs1!M74</f>
        <v>0</v>
      </c>
      <c r="H49" s="137"/>
      <c r="I49" s="137"/>
      <c r="J49" s="75">
        <f t="shared" si="4"/>
        <v>0</v>
      </c>
      <c r="K49" s="75">
        <f>[2]ibs0!N73+[2]ibs0!N74</f>
        <v>0</v>
      </c>
    </row>
    <row r="50" spans="1:11" ht="16.5" customHeight="1">
      <c r="A50" s="72" t="s">
        <v>384</v>
      </c>
      <c r="B50" s="136" t="s">
        <v>385</v>
      </c>
      <c r="C50" s="136"/>
      <c r="D50" s="73"/>
      <c r="E50" s="74" t="s">
        <v>386</v>
      </c>
      <c r="F50" s="75">
        <f>[2]ibs1!K72</f>
        <v>0</v>
      </c>
      <c r="G50" s="137">
        <f>[2]ibs1!M72</f>
        <v>0</v>
      </c>
      <c r="H50" s="137"/>
      <c r="I50" s="137"/>
      <c r="J50" s="75">
        <f t="shared" si="4"/>
        <v>0</v>
      </c>
      <c r="K50" s="75">
        <f>[2]ibs0!N72</f>
        <v>0</v>
      </c>
    </row>
    <row r="51" spans="1:11" ht="16.5" customHeight="1">
      <c r="A51" s="72"/>
      <c r="B51" s="136" t="s">
        <v>387</v>
      </c>
      <c r="C51" s="136"/>
      <c r="D51" s="73"/>
      <c r="E51" s="74" t="s">
        <v>388</v>
      </c>
      <c r="F51" s="75">
        <f>F52+F60</f>
        <v>2075925</v>
      </c>
      <c r="G51" s="137">
        <f>G52+G60</f>
        <v>7082</v>
      </c>
      <c r="H51" s="137"/>
      <c r="I51" s="137"/>
      <c r="J51" s="75">
        <f>J52+J60</f>
        <v>2068843</v>
      </c>
      <c r="K51" s="75">
        <f>K52+K60</f>
        <v>1853910</v>
      </c>
    </row>
    <row r="52" spans="1:11" ht="16.5" customHeight="1">
      <c r="A52" s="72" t="s">
        <v>389</v>
      </c>
      <c r="B52" s="136" t="s">
        <v>390</v>
      </c>
      <c r="C52" s="136"/>
      <c r="D52" s="73"/>
      <c r="E52" s="74" t="s">
        <v>391</v>
      </c>
      <c r="F52" s="75">
        <f>SUM(F53:F58)</f>
        <v>7082</v>
      </c>
      <c r="G52" s="137">
        <f>SUM(G53:I58)</f>
        <v>7082</v>
      </c>
      <c r="H52" s="137"/>
      <c r="I52" s="137"/>
      <c r="J52" s="75">
        <f>SUM(J53:J58)</f>
        <v>0</v>
      </c>
      <c r="K52" s="75">
        <f>SUM(K53:K58)</f>
        <v>0</v>
      </c>
    </row>
    <row r="53" spans="1:11" ht="15.75" customHeight="1">
      <c r="A53" s="72" t="s">
        <v>392</v>
      </c>
      <c r="B53" s="140" t="s">
        <v>393</v>
      </c>
      <c r="C53" s="140"/>
      <c r="D53" s="73"/>
      <c r="E53" s="85" t="s">
        <v>394</v>
      </c>
      <c r="F53" s="86">
        <f>[2]ibs1!K76</f>
        <v>7082</v>
      </c>
      <c r="G53" s="141">
        <f>[2]ibs1!M76</f>
        <v>7082</v>
      </c>
      <c r="H53" s="141"/>
      <c r="I53" s="141"/>
      <c r="J53" s="86">
        <f>F53-G53</f>
        <v>0</v>
      </c>
      <c r="K53" s="86">
        <f>[2]ibs0!N76</f>
        <v>0</v>
      </c>
    </row>
    <row r="54" spans="1:11" ht="15.75" customHeight="1">
      <c r="A54" s="72" t="s">
        <v>395</v>
      </c>
      <c r="B54" s="140" t="s">
        <v>396</v>
      </c>
      <c r="C54" s="140"/>
      <c r="D54" s="73"/>
      <c r="E54" s="85" t="s">
        <v>397</v>
      </c>
      <c r="F54" s="86">
        <f>[2]ibs1!K84</f>
        <v>0</v>
      </c>
      <c r="G54" s="141">
        <f>[2]ibs1!M84</f>
        <v>0</v>
      </c>
      <c r="H54" s="141"/>
      <c r="I54" s="141"/>
      <c r="J54" s="86">
        <f t="shared" ref="J54:J58" si="5">F54-G54</f>
        <v>0</v>
      </c>
      <c r="K54" s="86">
        <f>[2]ibs0!N84</f>
        <v>0</v>
      </c>
    </row>
    <row r="55" spans="1:11" ht="15.75" customHeight="1">
      <c r="A55" s="72" t="s">
        <v>398</v>
      </c>
      <c r="B55" s="140" t="s">
        <v>399</v>
      </c>
      <c r="C55" s="140"/>
      <c r="D55" s="73"/>
      <c r="E55" s="85" t="s">
        <v>400</v>
      </c>
      <c r="F55" s="86">
        <f>[2]ibs1!K93</f>
        <v>0</v>
      </c>
      <c r="G55" s="141">
        <f>[2]ibs1!M93</f>
        <v>0</v>
      </c>
      <c r="H55" s="141"/>
      <c r="I55" s="141"/>
      <c r="J55" s="86">
        <f t="shared" si="5"/>
        <v>0</v>
      </c>
      <c r="K55" s="86">
        <f>[2]ibs0!N93</f>
        <v>0</v>
      </c>
    </row>
    <row r="56" spans="1:11" ht="15.75">
      <c r="A56" s="72" t="s">
        <v>401</v>
      </c>
      <c r="B56" s="140" t="s">
        <v>402</v>
      </c>
      <c r="C56" s="140"/>
      <c r="D56" s="73"/>
      <c r="E56" s="85" t="s">
        <v>343</v>
      </c>
      <c r="F56" s="86">
        <f>[2]ibs1!K103</f>
        <v>0</v>
      </c>
      <c r="G56" s="141">
        <f>[2]ibs1!M103</f>
        <v>0</v>
      </c>
      <c r="H56" s="141"/>
      <c r="I56" s="141"/>
      <c r="J56" s="86">
        <f t="shared" si="5"/>
        <v>0</v>
      </c>
      <c r="K56" s="86">
        <f>[2]ibs0!N103</f>
        <v>0</v>
      </c>
    </row>
    <row r="57" spans="1:11" ht="15.75" customHeight="1">
      <c r="A57" s="72" t="s">
        <v>403</v>
      </c>
      <c r="B57" s="140" t="s">
        <v>404</v>
      </c>
      <c r="C57" s="140"/>
      <c r="D57" s="73"/>
      <c r="E57" s="85" t="s">
        <v>346</v>
      </c>
      <c r="F57" s="86">
        <f>[2]ibs1!K114</f>
        <v>0</v>
      </c>
      <c r="G57" s="141">
        <f>[2]ibs1!M114</f>
        <v>0</v>
      </c>
      <c r="H57" s="141"/>
      <c r="I57" s="141"/>
      <c r="J57" s="86">
        <f t="shared" si="5"/>
        <v>0</v>
      </c>
      <c r="K57" s="86">
        <f>[2]ibs0!N114</f>
        <v>0</v>
      </c>
    </row>
    <row r="58" spans="1:11" ht="15.75">
      <c r="A58" s="76" t="s">
        <v>405</v>
      </c>
      <c r="B58" s="147" t="s">
        <v>406</v>
      </c>
      <c r="C58" s="147"/>
      <c r="D58" s="77"/>
      <c r="E58" s="87" t="s">
        <v>349</v>
      </c>
      <c r="F58" s="88">
        <f>[2]ibs1!K124</f>
        <v>0</v>
      </c>
      <c r="G58" s="148">
        <f>[2]ibs1!M124</f>
        <v>0</v>
      </c>
      <c r="H58" s="148"/>
      <c r="I58" s="148"/>
      <c r="J58" s="88">
        <f t="shared" si="5"/>
        <v>0</v>
      </c>
      <c r="K58" s="88">
        <f>[2]ibs0!N124</f>
        <v>0</v>
      </c>
    </row>
    <row r="59" spans="1:11" ht="11.25" customHeight="1">
      <c r="A59" s="61">
        <v>1</v>
      </c>
      <c r="B59" s="144">
        <v>2</v>
      </c>
      <c r="C59" s="144"/>
      <c r="D59" s="57">
        <v>3</v>
      </c>
      <c r="E59" s="57">
        <v>4</v>
      </c>
      <c r="F59" s="57">
        <v>5</v>
      </c>
      <c r="G59" s="144">
        <v>6</v>
      </c>
      <c r="H59" s="144"/>
      <c r="I59" s="144"/>
      <c r="J59" s="57">
        <v>7</v>
      </c>
      <c r="K59" s="57">
        <v>8</v>
      </c>
    </row>
    <row r="60" spans="1:11" ht="25.5" customHeight="1">
      <c r="A60" s="62"/>
      <c r="B60" s="145" t="s">
        <v>407</v>
      </c>
      <c r="C60" s="145"/>
      <c r="D60" s="80"/>
      <c r="E60" s="81" t="s">
        <v>408</v>
      </c>
      <c r="F60" s="82">
        <f>F61+F64+F70+F78+F79</f>
        <v>2068843</v>
      </c>
      <c r="G60" s="146">
        <f>G61+G64+G70+G78+G79</f>
        <v>0</v>
      </c>
      <c r="H60" s="146"/>
      <c r="I60" s="146"/>
      <c r="J60" s="82">
        <f>J61+J64+J70+J78+J79</f>
        <v>2068843</v>
      </c>
      <c r="K60" s="82">
        <f>K61+K64+K70+K78+K79</f>
        <v>1853910</v>
      </c>
    </row>
    <row r="61" spans="1:11" ht="15.75" customHeight="1">
      <c r="A61" s="72" t="s">
        <v>409</v>
      </c>
      <c r="B61" s="140" t="s">
        <v>410</v>
      </c>
      <c r="C61" s="140"/>
      <c r="D61" s="73"/>
      <c r="E61" s="85" t="s">
        <v>411</v>
      </c>
      <c r="F61" s="86">
        <f>SUM(F62:F63)</f>
        <v>202936</v>
      </c>
      <c r="G61" s="141">
        <f>SUM(G62:I63)</f>
        <v>0</v>
      </c>
      <c r="H61" s="141"/>
      <c r="I61" s="141"/>
      <c r="J61" s="86">
        <f>SUM(J62:J63)</f>
        <v>202936</v>
      </c>
      <c r="K61" s="86">
        <f>SUM(K62:K63)</f>
        <v>331990</v>
      </c>
    </row>
    <row r="62" spans="1:11" ht="15.75">
      <c r="A62" s="72" t="s">
        <v>412</v>
      </c>
      <c r="B62" s="140" t="s">
        <v>413</v>
      </c>
      <c r="C62" s="140"/>
      <c r="D62" s="73"/>
      <c r="E62" s="85" t="s">
        <v>414</v>
      </c>
      <c r="F62" s="86">
        <f>[2]ibs1!K130+[2]ibs1!K131+[2]ibs1!K132+[2]ibs1!K133+[2]ibs1!K134+[2]ibs1!K135+[2]ibs1!K136+[2]ibs1!K138+[2]ibs1!K139</f>
        <v>202936</v>
      </c>
      <c r="G62" s="141">
        <f>[2]ibs1!M130+[2]ibs1!M131+[2]ibs1!M132+[2]ibs1!M133+[2]ibs1!M134+[2]ibs1!M135+[2]ibs1!M136+[2]ibs1!M138+[2]ibs1!M139</f>
        <v>0</v>
      </c>
      <c r="H62" s="141"/>
      <c r="I62" s="141"/>
      <c r="J62" s="86">
        <f>F62-G62</f>
        <v>202936</v>
      </c>
      <c r="K62" s="86">
        <f>[2]ibs0!N130+[2]ibs0!N131+[2]ibs0!N132+[2]ibs0!N133+[2]ibs0!N134+[2]ibs0!N135+[2]ibs0!N136+[2]ibs0!N138+[2]ibs0!N139</f>
        <v>331990</v>
      </c>
    </row>
    <row r="63" spans="1:11" ht="15.75" customHeight="1">
      <c r="A63" s="72" t="s">
        <v>26</v>
      </c>
      <c r="B63" s="140" t="s">
        <v>415</v>
      </c>
      <c r="C63" s="140"/>
      <c r="D63" s="73"/>
      <c r="E63" s="85" t="s">
        <v>416</v>
      </c>
      <c r="F63" s="86">
        <f>[2]ibs1!K137</f>
        <v>0</v>
      </c>
      <c r="G63" s="141">
        <f>[2]ibs1!M137</f>
        <v>0</v>
      </c>
      <c r="H63" s="141"/>
      <c r="I63" s="141"/>
      <c r="J63" s="86">
        <f>F63-G63</f>
        <v>0</v>
      </c>
      <c r="K63" s="86">
        <f>[2]ibs0!N137</f>
        <v>0</v>
      </c>
    </row>
    <row r="64" spans="1:11" ht="15.75" customHeight="1">
      <c r="A64" s="72" t="s">
        <v>417</v>
      </c>
      <c r="B64" s="140" t="s">
        <v>418</v>
      </c>
      <c r="C64" s="140"/>
      <c r="D64" s="73"/>
      <c r="E64" s="85" t="s">
        <v>419</v>
      </c>
      <c r="F64" s="86">
        <f>SUM(F65:F69)</f>
        <v>357863</v>
      </c>
      <c r="G64" s="141">
        <f>SUM(G65:I69)</f>
        <v>0</v>
      </c>
      <c r="H64" s="141"/>
      <c r="I64" s="141"/>
      <c r="J64" s="86">
        <f>SUM(J65:J69)</f>
        <v>357863</v>
      </c>
      <c r="K64" s="86">
        <f>SUM(K65:K69)</f>
        <v>510625</v>
      </c>
    </row>
    <row r="65" spans="1:11" ht="15.75" customHeight="1">
      <c r="A65" s="72" t="s">
        <v>32</v>
      </c>
      <c r="B65" s="140" t="str">
        <f>CONCATENATE("    a) Kupci - ",IF(jezik="H","povezane pravne osobe","povezana pravna lica"))</f>
        <v xml:space="preserve">    a) Kupci - povezana pravna lica</v>
      </c>
      <c r="C65" s="140"/>
      <c r="D65" s="73"/>
      <c r="E65" s="85" t="s">
        <v>420</v>
      </c>
      <c r="F65" s="86">
        <f>[2]ibs1!K141</f>
        <v>0</v>
      </c>
      <c r="G65" s="141">
        <f>[2]ibs1!M141</f>
        <v>0</v>
      </c>
      <c r="H65" s="141"/>
      <c r="I65" s="141"/>
      <c r="J65" s="86">
        <f>F65-G65</f>
        <v>0</v>
      </c>
      <c r="K65" s="86">
        <f>[2]ibs0!N141</f>
        <v>0</v>
      </c>
    </row>
    <row r="66" spans="1:11" ht="15.75" customHeight="1">
      <c r="A66" s="72" t="s">
        <v>35</v>
      </c>
      <c r="B66" s="140" t="s">
        <v>421</v>
      </c>
      <c r="C66" s="140"/>
      <c r="D66" s="73"/>
      <c r="E66" s="85" t="s">
        <v>422</v>
      </c>
      <c r="F66" s="86">
        <f>[2]ibs1!K142</f>
        <v>343088</v>
      </c>
      <c r="G66" s="141">
        <f>[2]ibs1!M142</f>
        <v>0</v>
      </c>
      <c r="H66" s="141"/>
      <c r="I66" s="141"/>
      <c r="J66" s="86">
        <f t="shared" ref="J66:J69" si="6">F66-G66</f>
        <v>343088</v>
      </c>
      <c r="K66" s="86">
        <f>[2]ibs0!N142</f>
        <v>486166</v>
      </c>
    </row>
    <row r="67" spans="1:11" ht="15.75" customHeight="1">
      <c r="A67" s="72" t="s">
        <v>37</v>
      </c>
      <c r="B67" s="140" t="s">
        <v>423</v>
      </c>
      <c r="C67" s="140"/>
      <c r="D67" s="73"/>
      <c r="E67" s="85" t="s">
        <v>424</v>
      </c>
      <c r="F67" s="86">
        <f>[2]ibs1!K143</f>
        <v>0</v>
      </c>
      <c r="G67" s="141">
        <f>[2]ibs1!M143</f>
        <v>0</v>
      </c>
      <c r="H67" s="141"/>
      <c r="I67" s="141"/>
      <c r="J67" s="86">
        <f t="shared" si="6"/>
        <v>0</v>
      </c>
      <c r="K67" s="86">
        <f>[2]ibs0!N143</f>
        <v>0</v>
      </c>
    </row>
    <row r="68" spans="1:11" ht="15.75" customHeight="1">
      <c r="A68" s="72" t="s">
        <v>425</v>
      </c>
      <c r="B68" s="140" t="s">
        <v>426</v>
      </c>
      <c r="C68" s="140"/>
      <c r="D68" s="73"/>
      <c r="E68" s="85" t="s">
        <v>427</v>
      </c>
      <c r="F68" s="86">
        <f>[2]ibs1!K148</f>
        <v>0</v>
      </c>
      <c r="G68" s="141">
        <f>[2]ibs1!M148</f>
        <v>0</v>
      </c>
      <c r="H68" s="141"/>
      <c r="I68" s="141"/>
      <c r="J68" s="86">
        <f t="shared" si="6"/>
        <v>0</v>
      </c>
      <c r="K68" s="86">
        <f>[2]ibs0!N148</f>
        <v>0</v>
      </c>
    </row>
    <row r="69" spans="1:11" ht="15.75" customHeight="1">
      <c r="A69" s="72" t="s">
        <v>428</v>
      </c>
      <c r="B69" s="140" t="s">
        <v>429</v>
      </c>
      <c r="C69" s="140"/>
      <c r="D69" s="73"/>
      <c r="E69" s="85" t="s">
        <v>430</v>
      </c>
      <c r="F69" s="86">
        <f>[2]ibs1!K155</f>
        <v>14775</v>
      </c>
      <c r="G69" s="141">
        <f>[2]ibs1!M155</f>
        <v>0</v>
      </c>
      <c r="H69" s="141"/>
      <c r="I69" s="141"/>
      <c r="J69" s="86">
        <f t="shared" si="6"/>
        <v>14775</v>
      </c>
      <c r="K69" s="86">
        <f>[2]ibs0!N155</f>
        <v>24459</v>
      </c>
    </row>
    <row r="70" spans="1:11" ht="15.75" customHeight="1">
      <c r="A70" s="72" t="s">
        <v>431</v>
      </c>
      <c r="B70" s="140" t="str">
        <f>CONCATENATE("3. Kratkoročni ",IF(jezik="H","financijski","finansijski")," plasmani (054 do 060)")</f>
        <v>3. Kratkoročni finansijski plasmani (054 do 060)</v>
      </c>
      <c r="C70" s="140"/>
      <c r="D70" s="73"/>
      <c r="E70" s="85" t="s">
        <v>432</v>
      </c>
      <c r="F70" s="86">
        <f>SUM(F71:F77)</f>
        <v>1500000</v>
      </c>
      <c r="G70" s="141">
        <f>SUM(G71:I77)</f>
        <v>0</v>
      </c>
      <c r="H70" s="141"/>
      <c r="I70" s="141"/>
      <c r="J70" s="86">
        <f>SUM(J71:J77)</f>
        <v>1500000</v>
      </c>
      <c r="K70" s="86">
        <f>SUM(K71:K77)</f>
        <v>1000000</v>
      </c>
    </row>
    <row r="71" spans="1:11" ht="15.75" customHeight="1">
      <c r="A71" s="72" t="s">
        <v>91</v>
      </c>
      <c r="B71" s="140" t="str">
        <f>CONCATENATE("    a) Kratkoročni krediti povezanim pravnim ",IF(jezik="H","osobama","licima"))</f>
        <v xml:space="preserve">    a) Kratkoročni krediti povezanim pravnim licima</v>
      </c>
      <c r="C71" s="140"/>
      <c r="D71" s="73"/>
      <c r="E71" s="85" t="s">
        <v>433</v>
      </c>
      <c r="F71" s="86">
        <f>[2]ibs1!K165</f>
        <v>0</v>
      </c>
      <c r="G71" s="141">
        <f>[2]ibs1!M165</f>
        <v>0</v>
      </c>
      <c r="H71" s="141"/>
      <c r="I71" s="141"/>
      <c r="J71" s="86">
        <f>F71-G71</f>
        <v>0</v>
      </c>
      <c r="K71" s="86">
        <f>[2]ibs0!N165</f>
        <v>0</v>
      </c>
    </row>
    <row r="72" spans="1:11" ht="15.75" customHeight="1">
      <c r="A72" s="72" t="s">
        <v>92</v>
      </c>
      <c r="B72" s="140" t="s">
        <v>434</v>
      </c>
      <c r="C72" s="140"/>
      <c r="D72" s="73"/>
      <c r="E72" s="85" t="s">
        <v>435</v>
      </c>
      <c r="F72" s="86">
        <f>[2]ibs1!K166</f>
        <v>0</v>
      </c>
      <c r="G72" s="141">
        <f>[2]ibs1!M166</f>
        <v>0</v>
      </c>
      <c r="H72" s="141"/>
      <c r="I72" s="141"/>
      <c r="J72" s="86">
        <f t="shared" ref="J72:J81" si="7">F72-G72</f>
        <v>0</v>
      </c>
      <c r="K72" s="86">
        <f>[2]ibs0!N166</f>
        <v>0</v>
      </c>
    </row>
    <row r="73" spans="1:11" ht="15.75" customHeight="1">
      <c r="A73" s="72" t="s">
        <v>94</v>
      </c>
      <c r="B73" s="140" t="s">
        <v>436</v>
      </c>
      <c r="C73" s="140"/>
      <c r="D73" s="73"/>
      <c r="E73" s="85" t="s">
        <v>437</v>
      </c>
      <c r="F73" s="86">
        <f>[2]ibs1!K167</f>
        <v>0</v>
      </c>
      <c r="G73" s="141">
        <f>[2]ibs1!M167</f>
        <v>0</v>
      </c>
      <c r="H73" s="141"/>
      <c r="I73" s="141"/>
      <c r="J73" s="86">
        <f t="shared" si="7"/>
        <v>0</v>
      </c>
      <c r="K73" s="86">
        <f>[2]ibs0!N167</f>
        <v>0</v>
      </c>
    </row>
    <row r="74" spans="1:11" ht="15.75" customHeight="1">
      <c r="A74" s="72" t="s">
        <v>438</v>
      </c>
      <c r="B74" s="140" t="s">
        <v>439</v>
      </c>
      <c r="C74" s="140"/>
      <c r="D74" s="73"/>
      <c r="E74" s="85" t="s">
        <v>440</v>
      </c>
      <c r="F74" s="86">
        <f>[2]ibs1!K168+[2]ibs1!K169</f>
        <v>0</v>
      </c>
      <c r="G74" s="141">
        <f>[2]ibs1!M168+[2]ibs1!M169</f>
        <v>0</v>
      </c>
      <c r="H74" s="141"/>
      <c r="I74" s="141"/>
      <c r="J74" s="86">
        <f t="shared" si="7"/>
        <v>0</v>
      </c>
      <c r="K74" s="86">
        <f>[2]ibs0!N168+[2]ibs0!N169</f>
        <v>0</v>
      </c>
    </row>
    <row r="75" spans="1:11" ht="15.75" customHeight="1">
      <c r="A75" s="72" t="s">
        <v>103</v>
      </c>
      <c r="B75" s="140" t="str">
        <f>CONCATENATE("    e) ",IF(jezik="H","Financijska","Finansijska")," sredstva namijenjena trgovanju")</f>
        <v xml:space="preserve">    e) Finansijska sredstva namijenjena trgovanju</v>
      </c>
      <c r="C75" s="140"/>
      <c r="D75" s="73"/>
      <c r="E75" s="85" t="s">
        <v>441</v>
      </c>
      <c r="F75" s="86">
        <f>[2]ibs1!K170</f>
        <v>0</v>
      </c>
      <c r="G75" s="141">
        <f>[2]ibs1!M170</f>
        <v>0</v>
      </c>
      <c r="H75" s="141"/>
      <c r="I75" s="141"/>
      <c r="J75" s="86">
        <f t="shared" si="7"/>
        <v>0</v>
      </c>
      <c r="K75" s="86">
        <f>[2]ibs0!N170</f>
        <v>0</v>
      </c>
    </row>
    <row r="76" spans="1:11" ht="15.75" customHeight="1">
      <c r="A76" s="72" t="s">
        <v>105</v>
      </c>
      <c r="B76" s="140" t="str">
        <f>CONCATENATE("    f) Druga ",IF(jezik="H","financijska","finansijska")," sredstva po fer vrijednosti")</f>
        <v xml:space="preserve">    f) Druga finansijska sredstva po fer vrijednosti</v>
      </c>
      <c r="C76" s="140"/>
      <c r="D76" s="73"/>
      <c r="E76" s="85" t="s">
        <v>442</v>
      </c>
      <c r="F76" s="86">
        <f>[2]ibs1!K171</f>
        <v>0</v>
      </c>
      <c r="G76" s="141">
        <f>[2]ibs1!M171</f>
        <v>0</v>
      </c>
      <c r="H76" s="141"/>
      <c r="I76" s="141"/>
      <c r="J76" s="86">
        <f t="shared" si="7"/>
        <v>0</v>
      </c>
      <c r="K76" s="86">
        <f>[2]ibs0!N171</f>
        <v>0</v>
      </c>
    </row>
    <row r="77" spans="1:11" ht="15.75" customHeight="1">
      <c r="A77" s="72" t="s">
        <v>109</v>
      </c>
      <c r="B77" s="140" t="s">
        <v>443</v>
      </c>
      <c r="C77" s="140"/>
      <c r="D77" s="73"/>
      <c r="E77" s="85" t="s">
        <v>357</v>
      </c>
      <c r="F77" s="86">
        <f>[2]ibs1!K172</f>
        <v>1500000</v>
      </c>
      <c r="G77" s="141">
        <f>[2]ibs1!M172</f>
        <v>0</v>
      </c>
      <c r="H77" s="141"/>
      <c r="I77" s="141"/>
      <c r="J77" s="86">
        <f t="shared" si="7"/>
        <v>1500000</v>
      </c>
      <c r="K77" s="86">
        <f>[2]ibs0!N172</f>
        <v>1000000</v>
      </c>
    </row>
    <row r="78" spans="1:11" ht="15.75" customHeight="1">
      <c r="A78" s="72" t="s">
        <v>444</v>
      </c>
      <c r="B78" s="140" t="s">
        <v>445</v>
      </c>
      <c r="C78" s="140"/>
      <c r="D78" s="73"/>
      <c r="E78" s="85" t="s">
        <v>359</v>
      </c>
      <c r="F78" s="86">
        <f>[2]ibs1!K181</f>
        <v>0</v>
      </c>
      <c r="G78" s="141">
        <f>[2]ibs1!M181</f>
        <v>0</v>
      </c>
      <c r="H78" s="141"/>
      <c r="I78" s="141"/>
      <c r="J78" s="86">
        <f t="shared" si="7"/>
        <v>0</v>
      </c>
      <c r="K78" s="86">
        <f>[2]ibs0!N181</f>
        <v>0</v>
      </c>
    </row>
    <row r="79" spans="1:11" ht="15.75" customHeight="1">
      <c r="A79" s="72" t="s">
        <v>446</v>
      </c>
      <c r="B79" s="140" t="s">
        <v>447</v>
      </c>
      <c r="C79" s="140"/>
      <c r="D79" s="73"/>
      <c r="E79" s="85" t="s">
        <v>361</v>
      </c>
      <c r="F79" s="86">
        <f>[2]ibs1!K192+[2]ibs1!K193+[2]ibs1!K194+[2]ibs1!K195+[2]ibs1!K197</f>
        <v>8044</v>
      </c>
      <c r="G79" s="141">
        <f>[2]ibs1!M192+[2]ibs1!M193+[2]ibs1!M194+[2]ibs1!M195+[2]ibs1!M197</f>
        <v>0</v>
      </c>
      <c r="H79" s="141"/>
      <c r="I79" s="141"/>
      <c r="J79" s="86">
        <f t="shared" si="7"/>
        <v>8044</v>
      </c>
      <c r="K79" s="86">
        <f>[2]ibs0!N192+[2]ibs0!N193+[2]ibs0!N194+[2]ibs0!N195+[2]ibs0!N197</f>
        <v>11295</v>
      </c>
    </row>
    <row r="80" spans="1:11" ht="16.5" customHeight="1">
      <c r="A80" s="72" t="s">
        <v>191</v>
      </c>
      <c r="B80" s="136" t="s">
        <v>448</v>
      </c>
      <c r="C80" s="136"/>
      <c r="D80" s="73"/>
      <c r="E80" s="74" t="s">
        <v>363</v>
      </c>
      <c r="F80" s="75">
        <f>[2]ibs1!K196</f>
        <v>0</v>
      </c>
      <c r="G80" s="137">
        <f>[2]ibs1!M196</f>
        <v>0</v>
      </c>
      <c r="H80" s="137"/>
      <c r="I80" s="137"/>
      <c r="J80" s="75">
        <f t="shared" si="7"/>
        <v>0</v>
      </c>
      <c r="K80" s="75">
        <f>[2]ibs0!N196</f>
        <v>0</v>
      </c>
    </row>
    <row r="81" spans="1:11" ht="16.5">
      <c r="A81" s="72" t="s">
        <v>195</v>
      </c>
      <c r="B81" s="136" t="s">
        <v>449</v>
      </c>
      <c r="C81" s="136"/>
      <c r="D81" s="73"/>
      <c r="E81" s="74" t="s">
        <v>366</v>
      </c>
      <c r="F81" s="75">
        <f>[2]ibs1!K199</f>
        <v>0</v>
      </c>
      <c r="G81" s="137">
        <f>[2]ibs1!M199</f>
        <v>0</v>
      </c>
      <c r="H81" s="137"/>
      <c r="I81" s="137"/>
      <c r="J81" s="75">
        <f t="shared" si="7"/>
        <v>0</v>
      </c>
      <c r="K81" s="75">
        <f>[2]ibs0!N199</f>
        <v>0</v>
      </c>
    </row>
    <row r="82" spans="1:11" ht="16.5">
      <c r="A82" s="72"/>
      <c r="B82" s="136" t="s">
        <v>450</v>
      </c>
      <c r="C82" s="136"/>
      <c r="D82" s="73"/>
      <c r="E82" s="74" t="s">
        <v>367</v>
      </c>
      <c r="F82" s="75">
        <f>F16+F50+F51+F80+F81</f>
        <v>5227182</v>
      </c>
      <c r="G82" s="137">
        <f>G16+G50+G51+G80+G81</f>
        <v>228558</v>
      </c>
      <c r="H82" s="137"/>
      <c r="I82" s="137"/>
      <c r="J82" s="75">
        <f>J16+J50+J51+J80+J81</f>
        <v>4998624</v>
      </c>
      <c r="K82" s="75">
        <f>K16+K50+K51+K80+K81</f>
        <v>4072207</v>
      </c>
    </row>
    <row r="83" spans="1:11" ht="15.75">
      <c r="A83" s="89" t="s">
        <v>451</v>
      </c>
      <c r="B83" s="150" t="str">
        <f>CONCATENATE(IF(jezik="H","Izvanbilančna","Vanbilansna")," aktiva")</f>
        <v>Vanbilansna aktiva</v>
      </c>
      <c r="C83" s="150"/>
      <c r="D83" s="90"/>
      <c r="E83" s="91" t="s">
        <v>369</v>
      </c>
      <c r="F83" s="92">
        <f>[2]ibs1!K326</f>
        <v>11225</v>
      </c>
      <c r="G83" s="151">
        <f>[2]ibs1!M326</f>
        <v>0</v>
      </c>
      <c r="H83" s="151"/>
      <c r="I83" s="151"/>
      <c r="J83" s="92">
        <f>F83-G83</f>
        <v>11225</v>
      </c>
      <c r="K83" s="92">
        <f>[2]ibs0!N326</f>
        <v>11225</v>
      </c>
    </row>
    <row r="84" spans="1:11" ht="16.5">
      <c r="A84" s="5"/>
      <c r="B84" s="152" t="s">
        <v>452</v>
      </c>
      <c r="C84" s="152"/>
      <c r="D84" s="24"/>
      <c r="E84" s="27" t="s">
        <v>453</v>
      </c>
      <c r="F84" s="58">
        <f>F82+F83</f>
        <v>5238407</v>
      </c>
      <c r="G84" s="153">
        <f>G82+G83</f>
        <v>228558</v>
      </c>
      <c r="H84" s="153"/>
      <c r="I84" s="153"/>
      <c r="J84" s="58">
        <f>J82+J83</f>
        <v>5009849</v>
      </c>
      <c r="K84" s="58">
        <f>K82+K83</f>
        <v>4083432</v>
      </c>
    </row>
    <row r="85" spans="1:11" ht="38.25">
      <c r="A85" s="55" t="s">
        <v>6</v>
      </c>
      <c r="B85" s="154" t="s">
        <v>7</v>
      </c>
      <c r="C85" s="154"/>
      <c r="D85" s="154"/>
      <c r="E85" s="154"/>
      <c r="F85" s="154"/>
      <c r="G85" s="154"/>
      <c r="H85" s="59" t="s">
        <v>8</v>
      </c>
      <c r="I85" s="57" t="s">
        <v>9</v>
      </c>
      <c r="J85" s="56" t="s">
        <v>298</v>
      </c>
      <c r="K85" s="56" t="s">
        <v>454</v>
      </c>
    </row>
    <row r="86" spans="1:11">
      <c r="A86" s="61">
        <v>1</v>
      </c>
      <c r="B86" s="144">
        <v>2</v>
      </c>
      <c r="C86" s="144"/>
      <c r="D86" s="144"/>
      <c r="E86" s="144"/>
      <c r="F86" s="144"/>
      <c r="G86" s="144"/>
      <c r="H86" s="57">
        <v>3</v>
      </c>
      <c r="I86" s="30" t="s">
        <v>455</v>
      </c>
      <c r="J86" s="57">
        <v>5</v>
      </c>
      <c r="K86" s="57">
        <v>6</v>
      </c>
    </row>
    <row r="87" spans="1:11" ht="15.75">
      <c r="A87" s="93"/>
      <c r="B87" s="149" t="s">
        <v>456</v>
      </c>
      <c r="C87" s="149"/>
      <c r="D87" s="149"/>
      <c r="E87" s="149"/>
      <c r="F87" s="149"/>
      <c r="G87" s="149"/>
      <c r="H87" s="80"/>
      <c r="I87" s="83"/>
      <c r="J87" s="84"/>
      <c r="K87" s="84"/>
    </row>
    <row r="88" spans="1:11" ht="16.5">
      <c r="A88" s="72"/>
      <c r="B88" s="136" t="s">
        <v>457</v>
      </c>
      <c r="C88" s="136"/>
      <c r="D88" s="136"/>
      <c r="E88" s="136"/>
      <c r="F88" s="136"/>
      <c r="G88" s="136"/>
      <c r="H88" s="73"/>
      <c r="I88" s="74" t="s">
        <v>458</v>
      </c>
      <c r="J88" s="75">
        <f>J89-J96+J97+J98+J101+J102-J103+J104-J109-J114</f>
        <v>4929784</v>
      </c>
      <c r="K88" s="75">
        <f>K89-K96+K97+K98+K101+K102-K103+K104-K109-K114</f>
        <v>4023165</v>
      </c>
    </row>
    <row r="89" spans="1:11" ht="16.5">
      <c r="A89" s="72">
        <v>30</v>
      </c>
      <c r="B89" s="136" t="str">
        <f>CONCATENATE("I. ",IF(jezik="H","Temeljni","Osnovni")," kapital (103 do 108)")</f>
        <v>I. Osnovni kapital (103 do 108)</v>
      </c>
      <c r="C89" s="136"/>
      <c r="D89" s="136"/>
      <c r="E89" s="136"/>
      <c r="F89" s="136"/>
      <c r="G89" s="136"/>
      <c r="H89" s="73"/>
      <c r="I89" s="74" t="s">
        <v>459</v>
      </c>
      <c r="J89" s="75">
        <f>SUM(J90:J95)</f>
        <v>1250007</v>
      </c>
      <c r="K89" s="75">
        <f>SUM(K90:K95)</f>
        <v>1250007</v>
      </c>
    </row>
    <row r="90" spans="1:11" ht="15.75">
      <c r="A90" s="72">
        <v>300</v>
      </c>
      <c r="B90" s="140" t="s">
        <v>460</v>
      </c>
      <c r="C90" s="140"/>
      <c r="D90" s="140"/>
      <c r="E90" s="140"/>
      <c r="F90" s="140"/>
      <c r="G90" s="140"/>
      <c r="H90" s="73"/>
      <c r="I90" s="85" t="s">
        <v>461</v>
      </c>
      <c r="J90" s="86">
        <f>[2]ibs1!N202</f>
        <v>0</v>
      </c>
      <c r="K90" s="86">
        <f>[2]ibs0!N202</f>
        <v>0</v>
      </c>
    </row>
    <row r="91" spans="1:11" ht="15.75">
      <c r="A91" s="72">
        <v>302</v>
      </c>
      <c r="B91" s="140" t="s">
        <v>462</v>
      </c>
      <c r="C91" s="140"/>
      <c r="D91" s="140"/>
      <c r="E91" s="140"/>
      <c r="F91" s="140"/>
      <c r="G91" s="140"/>
      <c r="H91" s="73"/>
      <c r="I91" s="85" t="s">
        <v>463</v>
      </c>
      <c r="J91" s="86">
        <f>[2]ibs1!N203</f>
        <v>1250007</v>
      </c>
      <c r="K91" s="86">
        <f>[2]ibs0!N203</f>
        <v>1250007</v>
      </c>
    </row>
    <row r="92" spans="1:11" ht="15.75">
      <c r="A92" s="72">
        <v>303</v>
      </c>
      <c r="B92" s="140" t="s">
        <v>464</v>
      </c>
      <c r="C92" s="140"/>
      <c r="D92" s="140"/>
      <c r="E92" s="140"/>
      <c r="F92" s="140"/>
      <c r="G92" s="140"/>
      <c r="H92" s="73"/>
      <c r="I92" s="85" t="s">
        <v>465</v>
      </c>
      <c r="J92" s="86">
        <f>[2]ibs1!N204</f>
        <v>0</v>
      </c>
      <c r="K92" s="86">
        <f>[2]ibs0!N204</f>
        <v>0</v>
      </c>
    </row>
    <row r="93" spans="1:11" ht="15.75">
      <c r="A93" s="72">
        <v>304</v>
      </c>
      <c r="B93" s="140" t="s">
        <v>466</v>
      </c>
      <c r="C93" s="140"/>
      <c r="D93" s="140"/>
      <c r="E93" s="140"/>
      <c r="F93" s="140"/>
      <c r="G93" s="140"/>
      <c r="H93" s="73"/>
      <c r="I93" s="85" t="s">
        <v>467</v>
      </c>
      <c r="J93" s="86">
        <f>[2]ibs1!N205</f>
        <v>0</v>
      </c>
      <c r="K93" s="86">
        <f>[2]ibs0!N205</f>
        <v>0</v>
      </c>
    </row>
    <row r="94" spans="1:11" ht="15.75">
      <c r="A94" s="72">
        <v>305</v>
      </c>
      <c r="B94" s="140" t="s">
        <v>468</v>
      </c>
      <c r="C94" s="140"/>
      <c r="D94" s="140"/>
      <c r="E94" s="140"/>
      <c r="F94" s="140"/>
      <c r="G94" s="140"/>
      <c r="H94" s="73"/>
      <c r="I94" s="85" t="s">
        <v>469</v>
      </c>
      <c r="J94" s="86">
        <f>[2]ibs1!N206</f>
        <v>0</v>
      </c>
      <c r="K94" s="86">
        <f>[2]ibs0!N206</f>
        <v>0</v>
      </c>
    </row>
    <row r="95" spans="1:11" ht="15.75">
      <c r="A95" s="72">
        <v>309</v>
      </c>
      <c r="B95" s="140" t="s">
        <v>470</v>
      </c>
      <c r="C95" s="140"/>
      <c r="D95" s="140"/>
      <c r="E95" s="140"/>
      <c r="F95" s="140"/>
      <c r="G95" s="140"/>
      <c r="H95" s="73"/>
      <c r="I95" s="85" t="s">
        <v>471</v>
      </c>
      <c r="J95" s="86">
        <f>[2]ibs1!N207</f>
        <v>0</v>
      </c>
      <c r="K95" s="86">
        <f>[2]ibs0!N207</f>
        <v>0</v>
      </c>
    </row>
    <row r="96" spans="1:11" ht="16.5">
      <c r="A96" s="72">
        <v>31</v>
      </c>
      <c r="B96" s="136" t="s">
        <v>472</v>
      </c>
      <c r="C96" s="136"/>
      <c r="D96" s="136"/>
      <c r="E96" s="136"/>
      <c r="F96" s="136"/>
      <c r="G96" s="136"/>
      <c r="H96" s="73"/>
      <c r="I96" s="74" t="s">
        <v>473</v>
      </c>
      <c r="J96" s="75">
        <f>[2]ibs1!N208</f>
        <v>0</v>
      </c>
      <c r="K96" s="75">
        <f>[2]ibs0!N208</f>
        <v>0</v>
      </c>
    </row>
    <row r="97" spans="1:11" ht="16.5" customHeight="1">
      <c r="A97" s="72">
        <v>320</v>
      </c>
      <c r="B97" s="136" t="s">
        <v>474</v>
      </c>
      <c r="C97" s="136"/>
      <c r="D97" s="136"/>
      <c r="E97" s="136"/>
      <c r="F97" s="136"/>
      <c r="G97" s="136"/>
      <c r="H97" s="73"/>
      <c r="I97" s="74" t="s">
        <v>475</v>
      </c>
      <c r="J97" s="75">
        <f>[2]ibs1!N213</f>
        <v>0</v>
      </c>
      <c r="K97" s="75">
        <f>[2]ibs0!N213</f>
        <v>0</v>
      </c>
    </row>
    <row r="98" spans="1:11" ht="16.5" customHeight="1">
      <c r="A98" s="72"/>
      <c r="B98" s="136" t="s">
        <v>476</v>
      </c>
      <c r="C98" s="136"/>
      <c r="D98" s="136"/>
      <c r="E98" s="136"/>
      <c r="F98" s="136"/>
      <c r="G98" s="136"/>
      <c r="H98" s="73"/>
      <c r="I98" s="74" t="s">
        <v>477</v>
      </c>
      <c r="J98" s="75">
        <f>SUM(J99:J100)</f>
        <v>312502</v>
      </c>
      <c r="K98" s="75">
        <f>SUM(K99:K100)</f>
        <v>312502</v>
      </c>
    </row>
    <row r="99" spans="1:11" ht="15.75" customHeight="1">
      <c r="A99" s="72">
        <v>321</v>
      </c>
      <c r="B99" s="140" t="s">
        <v>478</v>
      </c>
      <c r="C99" s="140"/>
      <c r="D99" s="140"/>
      <c r="E99" s="140"/>
      <c r="F99" s="140"/>
      <c r="G99" s="140"/>
      <c r="H99" s="73"/>
      <c r="I99" s="85" t="s">
        <v>479</v>
      </c>
      <c r="J99" s="86">
        <f>[2]ibs1!N214</f>
        <v>0</v>
      </c>
      <c r="K99" s="86">
        <f>[2]ibs0!N214</f>
        <v>0</v>
      </c>
    </row>
    <row r="100" spans="1:11" ht="15.75" customHeight="1">
      <c r="A100" s="72">
        <v>322</v>
      </c>
      <c r="B100" s="140" t="s">
        <v>480</v>
      </c>
      <c r="C100" s="140"/>
      <c r="D100" s="140"/>
      <c r="E100" s="140"/>
      <c r="F100" s="140"/>
      <c r="G100" s="140"/>
      <c r="H100" s="73"/>
      <c r="I100" s="85" t="s">
        <v>481</v>
      </c>
      <c r="J100" s="86">
        <f>[2]ibs1!N215</f>
        <v>312502</v>
      </c>
      <c r="K100" s="86">
        <f>[2]ibs0!N215</f>
        <v>312502</v>
      </c>
    </row>
    <row r="101" spans="1:11" ht="16.5" customHeight="1">
      <c r="A101" s="72" t="s">
        <v>482</v>
      </c>
      <c r="B101" s="136" t="s">
        <v>483</v>
      </c>
      <c r="C101" s="136"/>
      <c r="D101" s="136"/>
      <c r="E101" s="136"/>
      <c r="F101" s="136"/>
      <c r="G101" s="136"/>
      <c r="H101" s="73"/>
      <c r="I101" s="74" t="s">
        <v>484</v>
      </c>
      <c r="J101" s="75">
        <f>[2]ibs1!N217+[2]ibs1!N221</f>
        <v>0</v>
      </c>
      <c r="K101" s="75">
        <f>[2]ibs0!N217+[2]ibs0!N221</f>
        <v>0</v>
      </c>
    </row>
    <row r="102" spans="1:11" ht="16.5" customHeight="1">
      <c r="A102" s="72" t="s">
        <v>482</v>
      </c>
      <c r="B102" s="136" t="s">
        <v>485</v>
      </c>
      <c r="C102" s="136"/>
      <c r="D102" s="136"/>
      <c r="E102" s="136"/>
      <c r="F102" s="136"/>
      <c r="G102" s="136"/>
      <c r="H102" s="73"/>
      <c r="I102" s="74" t="s">
        <v>486</v>
      </c>
      <c r="J102" s="75">
        <v>234809</v>
      </c>
      <c r="K102" s="75">
        <v>13237</v>
      </c>
    </row>
    <row r="103" spans="1:11" ht="16.5" customHeight="1">
      <c r="A103" s="72" t="s">
        <v>482</v>
      </c>
      <c r="B103" s="136" t="s">
        <v>487</v>
      </c>
      <c r="C103" s="136"/>
      <c r="D103" s="136"/>
      <c r="E103" s="136"/>
      <c r="F103" s="136"/>
      <c r="G103" s="136"/>
      <c r="H103" s="73"/>
      <c r="I103" s="74" t="s">
        <v>488</v>
      </c>
      <c r="J103" s="75"/>
      <c r="K103" s="75"/>
    </row>
    <row r="104" spans="1:11" ht="16.5" customHeight="1">
      <c r="A104" s="72">
        <v>34</v>
      </c>
      <c r="B104" s="136" t="s">
        <v>489</v>
      </c>
      <c r="C104" s="136"/>
      <c r="D104" s="136"/>
      <c r="E104" s="136"/>
      <c r="F104" s="136"/>
      <c r="G104" s="136"/>
      <c r="H104" s="73"/>
      <c r="I104" s="74" t="s">
        <v>490</v>
      </c>
      <c r="J104" s="75">
        <f>SUM(J105:J108)</f>
        <v>3132466</v>
      </c>
      <c r="K104" s="75">
        <f>SUM(K105:K108)</f>
        <v>2447419</v>
      </c>
    </row>
    <row r="105" spans="1:11" ht="15.75" customHeight="1">
      <c r="A105" s="72">
        <v>340</v>
      </c>
      <c r="B105" s="140" t="s">
        <v>491</v>
      </c>
      <c r="C105" s="140"/>
      <c r="D105" s="140"/>
      <c r="E105" s="140"/>
      <c r="F105" s="140"/>
      <c r="G105" s="140"/>
      <c r="H105" s="73"/>
      <c r="I105" s="85" t="s">
        <v>492</v>
      </c>
      <c r="J105" s="86">
        <f>[2]ibs1!N225</f>
        <v>2447419</v>
      </c>
      <c r="K105" s="86">
        <f>[2]ibs0!N225</f>
        <v>1641842</v>
      </c>
    </row>
    <row r="106" spans="1:11" ht="15.75" customHeight="1">
      <c r="A106" s="72">
        <v>341</v>
      </c>
      <c r="B106" s="140" t="s">
        <v>493</v>
      </c>
      <c r="C106" s="140"/>
      <c r="D106" s="140"/>
      <c r="E106" s="140"/>
      <c r="F106" s="140"/>
      <c r="G106" s="140"/>
      <c r="H106" s="73"/>
      <c r="I106" s="85" t="s">
        <v>494</v>
      </c>
      <c r="J106" s="86">
        <f>[2]ibs1!N226</f>
        <v>685047</v>
      </c>
      <c r="K106" s="86">
        <f>[2]ibs0!N226</f>
        <v>805577</v>
      </c>
    </row>
    <row r="107" spans="1:11" ht="15.75" customHeight="1">
      <c r="A107" s="72">
        <v>342</v>
      </c>
      <c r="B107" s="140" t="s">
        <v>495</v>
      </c>
      <c r="C107" s="140"/>
      <c r="D107" s="140"/>
      <c r="E107" s="140"/>
      <c r="F107" s="140"/>
      <c r="G107" s="140"/>
      <c r="H107" s="73"/>
      <c r="I107" s="85" t="s">
        <v>496</v>
      </c>
      <c r="J107" s="86">
        <f>[2]ibs1!N227</f>
        <v>0</v>
      </c>
      <c r="K107" s="86">
        <f>[2]ibs0!N227</f>
        <v>0</v>
      </c>
    </row>
    <row r="108" spans="1:11" ht="15.75" customHeight="1">
      <c r="A108" s="72">
        <v>343</v>
      </c>
      <c r="B108" s="140" t="s">
        <v>497</v>
      </c>
      <c r="C108" s="140"/>
      <c r="D108" s="140"/>
      <c r="E108" s="140"/>
      <c r="F108" s="140"/>
      <c r="G108" s="140"/>
      <c r="H108" s="73"/>
      <c r="I108" s="85" t="s">
        <v>498</v>
      </c>
      <c r="J108" s="86">
        <f>[2]ibs1!N228</f>
        <v>0</v>
      </c>
      <c r="K108" s="86">
        <f>[2]ibs0!N228</f>
        <v>0</v>
      </c>
    </row>
    <row r="109" spans="1:11" ht="16.5" customHeight="1">
      <c r="A109" s="72">
        <v>35</v>
      </c>
      <c r="B109" s="136" t="s">
        <v>499</v>
      </c>
      <c r="C109" s="136"/>
      <c r="D109" s="136"/>
      <c r="E109" s="136"/>
      <c r="F109" s="136"/>
      <c r="G109" s="136"/>
      <c r="H109" s="73"/>
      <c r="I109" s="74" t="s">
        <v>500</v>
      </c>
      <c r="J109" s="75">
        <f>SUM(J110:J113)</f>
        <v>0</v>
      </c>
      <c r="K109" s="75">
        <f>SUM(K110:K113)</f>
        <v>0</v>
      </c>
    </row>
    <row r="110" spans="1:11" ht="15.75" customHeight="1">
      <c r="A110" s="72">
        <v>350</v>
      </c>
      <c r="B110" s="140" t="s">
        <v>501</v>
      </c>
      <c r="C110" s="140"/>
      <c r="D110" s="140"/>
      <c r="E110" s="140"/>
      <c r="F110" s="140"/>
      <c r="G110" s="140"/>
      <c r="H110" s="73"/>
      <c r="I110" s="85" t="s">
        <v>502</v>
      </c>
      <c r="J110" s="86">
        <f>[2]ibs1!N230</f>
        <v>0</v>
      </c>
      <c r="K110" s="86">
        <f>[2]ibs0!N230</f>
        <v>0</v>
      </c>
    </row>
    <row r="111" spans="1:11" ht="15.75" customHeight="1">
      <c r="A111" s="72">
        <v>351</v>
      </c>
      <c r="B111" s="140" t="s">
        <v>503</v>
      </c>
      <c r="C111" s="140"/>
      <c r="D111" s="140"/>
      <c r="E111" s="140"/>
      <c r="F111" s="140"/>
      <c r="G111" s="140"/>
      <c r="H111" s="73"/>
      <c r="I111" s="85" t="s">
        <v>504</v>
      </c>
      <c r="J111" s="86">
        <f>[2]ibs1!N231</f>
        <v>0</v>
      </c>
      <c r="K111" s="86">
        <f>[2]ibs0!N231</f>
        <v>0</v>
      </c>
    </row>
    <row r="112" spans="1:11" ht="15.75" customHeight="1">
      <c r="A112" s="72">
        <v>352</v>
      </c>
      <c r="B112" s="140" t="s">
        <v>505</v>
      </c>
      <c r="C112" s="140"/>
      <c r="D112" s="140"/>
      <c r="E112" s="140"/>
      <c r="F112" s="140"/>
      <c r="G112" s="140"/>
      <c r="H112" s="73"/>
      <c r="I112" s="85" t="s">
        <v>506</v>
      </c>
      <c r="J112" s="86">
        <f>[2]ibs1!N232</f>
        <v>0</v>
      </c>
      <c r="K112" s="86">
        <f>[2]ibs0!N232</f>
        <v>0</v>
      </c>
    </row>
    <row r="113" spans="1:11" ht="15.75" customHeight="1">
      <c r="A113" s="72">
        <v>353</v>
      </c>
      <c r="B113" s="140" t="s">
        <v>507</v>
      </c>
      <c r="C113" s="140"/>
      <c r="D113" s="140"/>
      <c r="E113" s="140"/>
      <c r="F113" s="140"/>
      <c r="G113" s="140"/>
      <c r="H113" s="73"/>
      <c r="I113" s="85" t="s">
        <v>508</v>
      </c>
      <c r="J113" s="86">
        <f>[2]ibs1!N233</f>
        <v>0</v>
      </c>
      <c r="K113" s="86">
        <f>[2]ibs0!N233</f>
        <v>0</v>
      </c>
    </row>
    <row r="114" spans="1:11" ht="16.5" customHeight="1">
      <c r="A114" s="76">
        <v>360</v>
      </c>
      <c r="B114" s="142" t="s">
        <v>509</v>
      </c>
      <c r="C114" s="142"/>
      <c r="D114" s="142"/>
      <c r="E114" s="142"/>
      <c r="F114" s="142"/>
      <c r="G114" s="142"/>
      <c r="H114" s="77"/>
      <c r="I114" s="78" t="s">
        <v>510</v>
      </c>
      <c r="J114" s="79">
        <f>[2]ibs1!N235</f>
        <v>0</v>
      </c>
      <c r="K114" s="79">
        <f>[2]ibs0!N235</f>
        <v>0</v>
      </c>
    </row>
    <row r="115" spans="1:11">
      <c r="A115" s="61">
        <v>1</v>
      </c>
      <c r="B115" s="144">
        <v>2</v>
      </c>
      <c r="C115" s="144"/>
      <c r="D115" s="144"/>
      <c r="E115" s="144"/>
      <c r="F115" s="144"/>
      <c r="G115" s="144"/>
      <c r="H115" s="57">
        <v>3</v>
      </c>
      <c r="I115" s="30" t="s">
        <v>455</v>
      </c>
      <c r="J115" s="57">
        <v>5</v>
      </c>
      <c r="K115" s="57">
        <v>6</v>
      </c>
    </row>
    <row r="116" spans="1:11" ht="16.5" customHeight="1">
      <c r="A116" s="62" t="s">
        <v>511</v>
      </c>
      <c r="B116" s="145" t="s">
        <v>512</v>
      </c>
      <c r="C116" s="145"/>
      <c r="D116" s="145"/>
      <c r="E116" s="145"/>
      <c r="F116" s="145"/>
      <c r="G116" s="145"/>
      <c r="H116" s="80"/>
      <c r="I116" s="81" t="s">
        <v>513</v>
      </c>
      <c r="J116" s="82">
        <f>SUM(J117:J118)</f>
        <v>0</v>
      </c>
      <c r="K116" s="82">
        <f>SUM(K117:K118)</f>
        <v>0</v>
      </c>
    </row>
    <row r="117" spans="1:11" ht="15.75" customHeight="1">
      <c r="A117" s="72" t="s">
        <v>511</v>
      </c>
      <c r="B117" s="140" t="s">
        <v>514</v>
      </c>
      <c r="C117" s="140"/>
      <c r="D117" s="140"/>
      <c r="E117" s="140"/>
      <c r="F117" s="140"/>
      <c r="G117" s="140"/>
      <c r="H117" s="73"/>
      <c r="I117" s="85" t="s">
        <v>515</v>
      </c>
      <c r="J117" s="86">
        <f>[2]ibs1!N238+[2]ibs1!N239+[2]ibs1!N240+[2]ibs1!N241+[2]ibs1!N242+[2]ibs1!N243+[2]ibs1!N244+[2]ibs1!N247</f>
        <v>0</v>
      </c>
      <c r="K117" s="86">
        <f>[2]ibs0!N238+[2]ibs0!N239+[2]ibs0!N240+[2]ibs0!N241+[2]ibs0!N242+[2]ibs0!N243+[2]ibs0!N244+[2]ibs0!N247</f>
        <v>0</v>
      </c>
    </row>
    <row r="118" spans="1:11" ht="15.75" customHeight="1">
      <c r="A118" s="72" t="s">
        <v>511</v>
      </c>
      <c r="B118" s="140" t="s">
        <v>516</v>
      </c>
      <c r="C118" s="140"/>
      <c r="D118" s="140"/>
      <c r="E118" s="140"/>
      <c r="F118" s="140"/>
      <c r="G118" s="140"/>
      <c r="H118" s="73"/>
      <c r="I118" s="85" t="s">
        <v>517</v>
      </c>
      <c r="J118" s="86">
        <f>[2]ibs1!N245+[2]ibs1!N248</f>
        <v>0</v>
      </c>
      <c r="K118" s="86">
        <f>[2]ibs0!N245+[2]ibs0!N248</f>
        <v>0</v>
      </c>
    </row>
    <row r="119" spans="1:11" ht="16.5" customHeight="1">
      <c r="A119" s="72"/>
      <c r="B119" s="136" t="str">
        <f>CONCATENATE("C) DUGOROČNE ",IF(jezik="H","OBVEZE","OBAVEZE")," (132 do 138)")</f>
        <v>C) DUGOROČNE OBAVEZE (132 do 138)</v>
      </c>
      <c r="C119" s="136"/>
      <c r="D119" s="136"/>
      <c r="E119" s="136"/>
      <c r="F119" s="136"/>
      <c r="G119" s="136"/>
      <c r="H119" s="73"/>
      <c r="I119" s="74" t="s">
        <v>518</v>
      </c>
      <c r="J119" s="75">
        <f>SUM(J120:J126)</f>
        <v>0</v>
      </c>
      <c r="K119" s="75">
        <f>SUM(K120:K126)</f>
        <v>77</v>
      </c>
    </row>
    <row r="120" spans="1:11" ht="15.75" customHeight="1">
      <c r="A120" s="72">
        <v>410</v>
      </c>
      <c r="B120" s="140" t="str">
        <f>CONCATENATE("1. ",IF(jezik="H","Obveze","Obaveze")," koje se mogu konvertovati u kapital")</f>
        <v>1. Obaveze koje se mogu konvertovati u kapital</v>
      </c>
      <c r="C120" s="140"/>
      <c r="D120" s="140"/>
      <c r="E120" s="140"/>
      <c r="F120" s="140"/>
      <c r="G120" s="140"/>
      <c r="H120" s="73"/>
      <c r="I120" s="85" t="s">
        <v>519</v>
      </c>
      <c r="J120" s="86">
        <f>[2]ibs1!N250</f>
        <v>0</v>
      </c>
      <c r="K120" s="86">
        <f>[2]ibs0!N250</f>
        <v>0</v>
      </c>
    </row>
    <row r="121" spans="1:11" ht="15.75" customHeight="1">
      <c r="A121" s="72">
        <v>411</v>
      </c>
      <c r="B121" s="140" t="str">
        <f>CONCATENATE("2. ",IF(jezik="H","Obveze","Obaveze")," prema povezanim pravnim ",IF(jezik="H","osobama","licima"))</f>
        <v>2. Obaveze prema povezanim pravnim licima</v>
      </c>
      <c r="C121" s="140"/>
      <c r="D121" s="140"/>
      <c r="E121" s="140"/>
      <c r="F121" s="140"/>
      <c r="G121" s="140"/>
      <c r="H121" s="73"/>
      <c r="I121" s="85" t="s">
        <v>520</v>
      </c>
      <c r="J121" s="86">
        <f>[2]ibs1!N251</f>
        <v>0</v>
      </c>
      <c r="K121" s="86">
        <f>[2]ibs0!N251</f>
        <v>0</v>
      </c>
    </row>
    <row r="122" spans="1:11" ht="15.75" customHeight="1">
      <c r="A122" s="72">
        <v>412</v>
      </c>
      <c r="B122" s="140" t="str">
        <f>CONCATENATE("3. ",IF(jezik="H","Obveze","Obaveze")," po dugoročnim vrijednosnim papirima")</f>
        <v>3. Obaveze po dugoročnim vrijednosnim papirima</v>
      </c>
      <c r="C122" s="140"/>
      <c r="D122" s="140"/>
      <c r="E122" s="140"/>
      <c r="F122" s="140"/>
      <c r="G122" s="140"/>
      <c r="H122" s="73"/>
      <c r="I122" s="85" t="s">
        <v>521</v>
      </c>
      <c r="J122" s="86">
        <f>[2]ibs1!N252</f>
        <v>0</v>
      </c>
      <c r="K122" s="86">
        <f>[2]ibs0!N252</f>
        <v>0</v>
      </c>
    </row>
    <row r="123" spans="1:11" ht="15.75" customHeight="1">
      <c r="A123" s="72" t="s">
        <v>522</v>
      </c>
      <c r="B123" s="140" t="s">
        <v>523</v>
      </c>
      <c r="C123" s="140"/>
      <c r="D123" s="140"/>
      <c r="E123" s="140"/>
      <c r="F123" s="140"/>
      <c r="G123" s="140"/>
      <c r="H123" s="73"/>
      <c r="I123" s="85" t="s">
        <v>524</v>
      </c>
      <c r="J123" s="86">
        <f>[2]ibs1!N253+[2]ibs1!N254</f>
        <v>0</v>
      </c>
      <c r="K123" s="86">
        <f>[2]ibs0!N253+[2]ibs0!N254</f>
        <v>77</v>
      </c>
    </row>
    <row r="124" spans="1:11" ht="15.75" customHeight="1">
      <c r="A124" s="72" t="s">
        <v>525</v>
      </c>
      <c r="B124" s="140" t="str">
        <f>CONCATENATE("5. Dugoročne ",IF(jezik="H","obveze","obaveze")," po ",IF(jezik="H","financijskom","finansijskom")," lizingu")</f>
        <v>5. Dugoročne obaveze po finansijskom lizingu</v>
      </c>
      <c r="C124" s="140"/>
      <c r="D124" s="140"/>
      <c r="E124" s="140"/>
      <c r="F124" s="140"/>
      <c r="G124" s="140"/>
      <c r="H124" s="73"/>
      <c r="I124" s="85" t="s">
        <v>526</v>
      </c>
      <c r="J124" s="86">
        <f>[2]ibs1!N255+[2]ibs1!N256</f>
        <v>0</v>
      </c>
      <c r="K124" s="86">
        <f>[2]ibs0!N255+[2]ibs0!N256</f>
        <v>0</v>
      </c>
    </row>
    <row r="125" spans="1:11" ht="15.75" customHeight="1">
      <c r="A125" s="72">
        <v>417</v>
      </c>
      <c r="B125" s="140" t="str">
        <f>CONCATENATE("6. Dugoročne ",IF(jezik="H","obveze","obaveze")," po fer vrijednosti kroz račun dobiti i gubitka")</f>
        <v>6. Dugoročne obaveze po fer vrijednosti kroz račun dobiti i gubitka</v>
      </c>
      <c r="C125" s="140"/>
      <c r="D125" s="140"/>
      <c r="E125" s="140"/>
      <c r="F125" s="140"/>
      <c r="G125" s="140"/>
      <c r="H125" s="73"/>
      <c r="I125" s="85" t="s">
        <v>527</v>
      </c>
      <c r="J125" s="86">
        <f>[2]ibs1!N257</f>
        <v>0</v>
      </c>
      <c r="K125" s="86">
        <f>[2]ibs0!N257</f>
        <v>0</v>
      </c>
    </row>
    <row r="126" spans="1:11" ht="15.75" customHeight="1">
      <c r="A126" s="72">
        <v>419</v>
      </c>
      <c r="B126" s="140" t="str">
        <f>CONCATENATE("7. Ostale dugoročne ",IF(jezik="H","obveze","obaveze"))</f>
        <v>7. Ostale dugoročne obaveze</v>
      </c>
      <c r="C126" s="140"/>
      <c r="D126" s="140"/>
      <c r="E126" s="140"/>
      <c r="F126" s="140"/>
      <c r="G126" s="140"/>
      <c r="H126" s="73"/>
      <c r="I126" s="85" t="s">
        <v>528</v>
      </c>
      <c r="J126" s="86">
        <f>[2]ibs1!N258</f>
        <v>0</v>
      </c>
      <c r="K126" s="86">
        <f>[2]ibs0!N258</f>
        <v>0</v>
      </c>
    </row>
    <row r="127" spans="1:11" ht="16.5" customHeight="1">
      <c r="A127" s="72">
        <v>408</v>
      </c>
      <c r="B127" s="136" t="str">
        <f>CONCATENATE("D) ODLOŽENE POREZNE ",IF(jezik="H","OBVEZE","OBAVEZE"))</f>
        <v>D) ODLOŽENE POREZNE OBAVEZE</v>
      </c>
      <c r="C127" s="136"/>
      <c r="D127" s="136"/>
      <c r="E127" s="136"/>
      <c r="F127" s="136"/>
      <c r="G127" s="136"/>
      <c r="H127" s="73"/>
      <c r="I127" s="74" t="s">
        <v>529</v>
      </c>
      <c r="J127" s="75">
        <f>[2]ibs1!N246</f>
        <v>26090</v>
      </c>
      <c r="K127" s="75">
        <f>[2]ibs0!N246</f>
        <v>1471</v>
      </c>
    </row>
    <row r="128" spans="1:11" ht="16.5" customHeight="1">
      <c r="A128" s="72"/>
      <c r="B128" s="136" t="str">
        <f>CONCATENATE("E) KRATKOROČNE ",IF(jezik="H","OBVEZE","OBAVEZE")," (141+149+155+156+160+161+162+163)")</f>
        <v>E) KRATKOROČNE OBAVEZE (141+149+155+156+160+161+162+163)</v>
      </c>
      <c r="C128" s="136"/>
      <c r="D128" s="136"/>
      <c r="E128" s="136"/>
      <c r="F128" s="136"/>
      <c r="G128" s="136"/>
      <c r="H128" s="73"/>
      <c r="I128" s="74" t="s">
        <v>530</v>
      </c>
      <c r="J128" s="75">
        <f>J129+J137+J143+J145+J149+J150+J151+J152</f>
        <v>36690</v>
      </c>
      <c r="K128" s="75">
        <f>K129+K137+K143+K145+K149+K150+K151+K152</f>
        <v>36032</v>
      </c>
    </row>
    <row r="129" spans="1:11" ht="16.5" customHeight="1">
      <c r="A129" s="72">
        <v>42</v>
      </c>
      <c r="B129" s="136" t="str">
        <f>CONCATENATE("I. Kratkoročne ",IF(jezik="H","financijske","finansijske")," ",IF(jezik="H","obveze","obaveze")," (142 do 148)")</f>
        <v>I. Kratkoročne finansijske obaveze (142 do 148)</v>
      </c>
      <c r="C129" s="136"/>
      <c r="D129" s="136"/>
      <c r="E129" s="136"/>
      <c r="F129" s="136"/>
      <c r="G129" s="136"/>
      <c r="H129" s="73"/>
      <c r="I129" s="74" t="s">
        <v>531</v>
      </c>
      <c r="J129" s="75">
        <f>SUM(J130:J136)</f>
        <v>780</v>
      </c>
      <c r="K129" s="75">
        <f>SUM(K130:K136)</f>
        <v>1384</v>
      </c>
    </row>
    <row r="130" spans="1:11" ht="15.75" customHeight="1">
      <c r="A130" s="72">
        <v>420</v>
      </c>
      <c r="B130" s="140" t="str">
        <f>CONCATENATE("1. ",IF(jezik="H","Obveze","Obaveze")," prema povezanim pravnim ",IF(jezik="H","osobama","licima"))</f>
        <v>1. Obaveze prema povezanim pravnim licima</v>
      </c>
      <c r="C130" s="140"/>
      <c r="D130" s="140"/>
      <c r="E130" s="140"/>
      <c r="F130" s="140"/>
      <c r="G130" s="140"/>
      <c r="H130" s="73"/>
      <c r="I130" s="85" t="s">
        <v>532</v>
      </c>
      <c r="J130" s="86">
        <f>[2]ibs1!N260</f>
        <v>0</v>
      </c>
      <c r="K130" s="86">
        <f>[2]ibs0!N260</f>
        <v>0</v>
      </c>
    </row>
    <row r="131" spans="1:11" ht="15.75" customHeight="1">
      <c r="A131" s="72">
        <v>421</v>
      </c>
      <c r="B131" s="140" t="str">
        <f>CONCATENATE("2. ",IF(jezik="H","Obveze","Obaveze")," po kratkoročnim vrijednosnim papirima")</f>
        <v>2. Obaveze po kratkoročnim vrijednosnim papirima</v>
      </c>
      <c r="C131" s="140"/>
      <c r="D131" s="140"/>
      <c r="E131" s="140"/>
      <c r="F131" s="140"/>
      <c r="G131" s="140"/>
      <c r="H131" s="73"/>
      <c r="I131" s="85" t="s">
        <v>533</v>
      </c>
      <c r="J131" s="86">
        <f>[2]ibs1!N261</f>
        <v>0</v>
      </c>
      <c r="K131" s="86">
        <f>[2]ibs0!N261</f>
        <v>0</v>
      </c>
    </row>
    <row r="132" spans="1:11" ht="15.75" customHeight="1">
      <c r="A132" s="72">
        <v>422</v>
      </c>
      <c r="B132" s="140" t="s">
        <v>534</v>
      </c>
      <c r="C132" s="140"/>
      <c r="D132" s="140"/>
      <c r="E132" s="140"/>
      <c r="F132" s="140"/>
      <c r="G132" s="140"/>
      <c r="H132" s="73"/>
      <c r="I132" s="85" t="s">
        <v>535</v>
      </c>
      <c r="J132" s="86">
        <f>[2]ibs1!N262</f>
        <v>0</v>
      </c>
      <c r="K132" s="86">
        <f>[2]ibs0!N262</f>
        <v>0</v>
      </c>
    </row>
    <row r="133" spans="1:11" ht="15.75" customHeight="1">
      <c r="A133" s="72">
        <v>423</v>
      </c>
      <c r="B133" s="140" t="str">
        <f>CONCATENATE("4. Kratkoročni krediti uzeti u ",IF(jezik="H","inozemstvu","inostranstvu"))</f>
        <v>4. Kratkoročni krediti uzeti u inostranstvu</v>
      </c>
      <c r="C133" s="140"/>
      <c r="D133" s="140"/>
      <c r="E133" s="140"/>
      <c r="F133" s="140"/>
      <c r="G133" s="140"/>
      <c r="H133" s="73"/>
      <c r="I133" s="85" t="s">
        <v>536</v>
      </c>
      <c r="J133" s="86">
        <f>[2]ibs1!N263</f>
        <v>0</v>
      </c>
      <c r="K133" s="86">
        <f>[2]ibs0!N263</f>
        <v>0</v>
      </c>
    </row>
    <row r="134" spans="1:11" ht="15.75" customHeight="1">
      <c r="A134" s="72" t="s">
        <v>537</v>
      </c>
      <c r="B134" s="140" t="str">
        <f>CONCATENATE("5. Kratkoročni dio dugoročnih ",IF(jezik="H","obveza","obaveza"))</f>
        <v>5. Kratkoročni dio dugoročnih obaveza</v>
      </c>
      <c r="C134" s="140"/>
      <c r="D134" s="140"/>
      <c r="E134" s="140"/>
      <c r="F134" s="140"/>
      <c r="G134" s="140"/>
      <c r="H134" s="73"/>
      <c r="I134" s="85" t="s">
        <v>538</v>
      </c>
      <c r="J134" s="86">
        <f>[2]ibs1!N264+[2]ibs1!N265</f>
        <v>780</v>
      </c>
      <c r="K134" s="86">
        <f>[2]ibs0!N264+[2]ibs0!N265</f>
        <v>1384</v>
      </c>
    </row>
    <row r="135" spans="1:11" ht="15.75" customHeight="1">
      <c r="A135" s="72">
        <v>427</v>
      </c>
      <c r="B135" s="140" t="str">
        <f>CONCATENATE("6. Kratkoročne ",IF(jezik="H","obveze","obaveze")," po fer vrijednosti kroz račun dobiti i gubitka")</f>
        <v>6. Kratkoročne obaveze po fer vrijednosti kroz račun dobiti i gubitka</v>
      </c>
      <c r="C135" s="140"/>
      <c r="D135" s="140"/>
      <c r="E135" s="140"/>
      <c r="F135" s="140"/>
      <c r="G135" s="140"/>
      <c r="H135" s="73"/>
      <c r="I135" s="85" t="s">
        <v>539</v>
      </c>
      <c r="J135" s="86">
        <f>[2]ibs1!N266</f>
        <v>0</v>
      </c>
      <c r="K135" s="86">
        <f>[2]ibs0!N266</f>
        <v>0</v>
      </c>
    </row>
    <row r="136" spans="1:11" ht="15.75" customHeight="1">
      <c r="A136" s="72">
        <v>429</v>
      </c>
      <c r="B136" s="140" t="str">
        <f>CONCATENATE("7. Ostale kratkoročne ",IF(jezik="H","financijske obveze","finansijske obaveze"))</f>
        <v>7. Ostale kratkoročne finansijske obaveze</v>
      </c>
      <c r="C136" s="140"/>
      <c r="D136" s="140"/>
      <c r="E136" s="140"/>
      <c r="F136" s="140"/>
      <c r="G136" s="140"/>
      <c r="H136" s="73"/>
      <c r="I136" s="85" t="s">
        <v>540</v>
      </c>
      <c r="J136" s="86">
        <f>[2]ibs1!N267</f>
        <v>0</v>
      </c>
      <c r="K136" s="86">
        <f>[2]ibs0!N267</f>
        <v>0</v>
      </c>
    </row>
    <row r="137" spans="1:11" ht="16.5" customHeight="1">
      <c r="A137" s="72">
        <v>43</v>
      </c>
      <c r="B137" s="136" t="str">
        <f>CONCATENATE("II. ",IF(jezik="H","Obveze","Obaveze")," iz poslovanja (150 do 154)")</f>
        <v>II. Obaveze iz poslovanja (150 do 154)</v>
      </c>
      <c r="C137" s="136"/>
      <c r="D137" s="136"/>
      <c r="E137" s="136"/>
      <c r="F137" s="136"/>
      <c r="G137" s="136"/>
      <c r="H137" s="73"/>
      <c r="I137" s="74" t="s">
        <v>541</v>
      </c>
      <c r="J137" s="75">
        <f>SUM(J138:J142)</f>
        <v>9065</v>
      </c>
      <c r="K137" s="75">
        <f>SUM(K138:K142)</f>
        <v>9211</v>
      </c>
    </row>
    <row r="138" spans="1:11" ht="15.75" customHeight="1">
      <c r="A138" s="72">
        <v>430</v>
      </c>
      <c r="B138" s="140" t="str">
        <f>CONCATENATE("1. Primljeni ",IF(jezik="H","predujmovi","avansi"),", depoziti i kaucije")</f>
        <v>1. Primljeni avansi, depoziti i kaucije</v>
      </c>
      <c r="C138" s="140"/>
      <c r="D138" s="140"/>
      <c r="E138" s="140"/>
      <c r="F138" s="140"/>
      <c r="G138" s="140"/>
      <c r="H138" s="73"/>
      <c r="I138" s="85" t="s">
        <v>542</v>
      </c>
      <c r="J138" s="86">
        <f>[2]ibs1!N269</f>
        <v>0</v>
      </c>
      <c r="K138" s="86">
        <f>[2]ibs0!N269</f>
        <v>0</v>
      </c>
    </row>
    <row r="139" spans="1:11" ht="15.75" customHeight="1">
      <c r="A139" s="72">
        <v>431</v>
      </c>
      <c r="B139" s="140" t="str">
        <f>CONCATENATE("2. Dobavljači - ",IF(jezik="H","povezane pravne osobe","povezana pravna lica"))</f>
        <v>2. Dobavljači - povezana pravna lica</v>
      </c>
      <c r="C139" s="140"/>
      <c r="D139" s="140"/>
      <c r="E139" s="140"/>
      <c r="F139" s="140"/>
      <c r="G139" s="140"/>
      <c r="H139" s="73"/>
      <c r="I139" s="85" t="s">
        <v>543</v>
      </c>
      <c r="J139" s="86">
        <f>[2]ibs1!N270</f>
        <v>0</v>
      </c>
      <c r="K139" s="86">
        <f>[2]ibs0!N270</f>
        <v>0</v>
      </c>
    </row>
    <row r="140" spans="1:11" ht="15.75" customHeight="1">
      <c r="A140" s="72">
        <v>432</v>
      </c>
      <c r="B140" s="140" t="s">
        <v>544</v>
      </c>
      <c r="C140" s="140"/>
      <c r="D140" s="140"/>
      <c r="E140" s="140"/>
      <c r="F140" s="140"/>
      <c r="G140" s="140"/>
      <c r="H140" s="73"/>
      <c r="I140" s="85" t="s">
        <v>545</v>
      </c>
      <c r="J140" s="86">
        <f>[2]ibs1!N271</f>
        <v>8807</v>
      </c>
      <c r="K140" s="86">
        <f>[2]ibs0!N271</f>
        <v>6315</v>
      </c>
    </row>
    <row r="141" spans="1:11" ht="15.75" customHeight="1">
      <c r="A141" s="72">
        <v>433</v>
      </c>
      <c r="B141" s="140" t="str">
        <f>CONCATENATE("4. Dobavljači u ",IF(jezik="H","inozemstvu","inostranstvu"))</f>
        <v>4. Dobavljači u inostranstvu</v>
      </c>
      <c r="C141" s="140"/>
      <c r="D141" s="140"/>
      <c r="E141" s="140"/>
      <c r="F141" s="140"/>
      <c r="G141" s="140"/>
      <c r="H141" s="73"/>
      <c r="I141" s="85" t="s">
        <v>546</v>
      </c>
      <c r="J141" s="86">
        <f>[2]ibs1!N272</f>
        <v>258</v>
      </c>
      <c r="K141" s="86">
        <f>[2]ibs0!N272</f>
        <v>2896</v>
      </c>
    </row>
    <row r="142" spans="1:11" ht="15.75" customHeight="1">
      <c r="A142" s="72">
        <v>439</v>
      </c>
      <c r="B142" s="140" t="str">
        <f>CONCATENATE("5. Ostale ",IF(jezik="H","obveze","obaveze")," iz poslovanja")</f>
        <v>5. Ostale obaveze iz poslovanja</v>
      </c>
      <c r="C142" s="140"/>
      <c r="D142" s="140"/>
      <c r="E142" s="140"/>
      <c r="F142" s="140"/>
      <c r="G142" s="140"/>
      <c r="H142" s="73"/>
      <c r="I142" s="85" t="s">
        <v>547</v>
      </c>
      <c r="J142" s="86">
        <f>[2]ibs1!N273</f>
        <v>0</v>
      </c>
      <c r="K142" s="86">
        <f>[2]ibs0!N273</f>
        <v>0</v>
      </c>
    </row>
    <row r="143" spans="1:11" ht="16.5" customHeight="1">
      <c r="A143" s="76">
        <v>44</v>
      </c>
      <c r="B143" s="142" t="str">
        <f>CONCATENATE("III. ",IF(jezik="H","Obveze","Obaveze")," iz specifičnih poslova")</f>
        <v>III. Obaveze iz specifičnih poslova</v>
      </c>
      <c r="C143" s="142"/>
      <c r="D143" s="142"/>
      <c r="E143" s="142"/>
      <c r="F143" s="142"/>
      <c r="G143" s="142"/>
      <c r="H143" s="77"/>
      <c r="I143" s="78" t="s">
        <v>548</v>
      </c>
      <c r="J143" s="79">
        <f>[2]ibs1!N274</f>
        <v>0</v>
      </c>
      <c r="K143" s="79">
        <f>[2]ibs0!N274</f>
        <v>0</v>
      </c>
    </row>
    <row r="144" spans="1:11">
      <c r="A144" s="61">
        <v>1</v>
      </c>
      <c r="B144" s="144">
        <v>2</v>
      </c>
      <c r="C144" s="144"/>
      <c r="D144" s="144"/>
      <c r="E144" s="144"/>
      <c r="F144" s="144"/>
      <c r="G144" s="144"/>
      <c r="H144" s="57">
        <v>3</v>
      </c>
      <c r="I144" s="30" t="s">
        <v>455</v>
      </c>
      <c r="J144" s="57">
        <v>5</v>
      </c>
      <c r="K144" s="57">
        <v>6</v>
      </c>
    </row>
    <row r="145" spans="1:11" ht="16.5" customHeight="1">
      <c r="A145" s="62">
        <v>45</v>
      </c>
      <c r="B145" s="145" t="str">
        <f>CONCATENATE("IV. ",IF(jezik="H","Obveze","Obaveze")," po osnovu plaća, naknada i ostalih primanja zaposlenih (157 do 159)")</f>
        <v>IV. Obaveze po osnovu plaća, naknada i ostalih primanja zaposlenih (157 do 159)</v>
      </c>
      <c r="C145" s="145"/>
      <c r="D145" s="145"/>
      <c r="E145" s="145"/>
      <c r="F145" s="145"/>
      <c r="G145" s="145"/>
      <c r="H145" s="80"/>
      <c r="I145" s="81" t="s">
        <v>549</v>
      </c>
      <c r="J145" s="82">
        <f>SUM(J146:J148)</f>
        <v>21619</v>
      </c>
      <c r="K145" s="82">
        <f>SUM(K146:K148)</f>
        <v>19995</v>
      </c>
    </row>
    <row r="146" spans="1:11" ht="15.75" customHeight="1">
      <c r="A146" s="72" t="s">
        <v>550</v>
      </c>
      <c r="B146" s="140" t="str">
        <f>CONCATENATE("1. ",IF(jezik="H","Obveze","Obaveze")," po osnovu plaća i naknada plaća")</f>
        <v>1. Obaveze po osnovu plaća i naknada plaća</v>
      </c>
      <c r="C146" s="140"/>
      <c r="D146" s="140"/>
      <c r="E146" s="140"/>
      <c r="F146" s="140"/>
      <c r="G146" s="140"/>
      <c r="H146" s="73"/>
      <c r="I146" s="85" t="s">
        <v>551</v>
      </c>
      <c r="J146" s="86">
        <f>SUM([2]ibs1!N281:N283)</f>
        <v>21619</v>
      </c>
      <c r="K146" s="86">
        <f>SUM([2]ibs0!N281:N283)</f>
        <v>19920</v>
      </c>
    </row>
    <row r="147" spans="1:11" ht="15.75" customHeight="1">
      <c r="A147" s="72" t="s">
        <v>552</v>
      </c>
      <c r="B147" s="140" t="str">
        <f>CONCATENATE("2. ",IF(jezik="H","Obveze","Obaveze")," po osnovu naknada plaća koje se refundiraju")</f>
        <v>2. Obaveze po osnovu naknada plaća koje se refundiraju</v>
      </c>
      <c r="C147" s="140"/>
      <c r="D147" s="140"/>
      <c r="E147" s="140"/>
      <c r="F147" s="140"/>
      <c r="G147" s="140"/>
      <c r="H147" s="73"/>
      <c r="I147" s="85" t="s">
        <v>553</v>
      </c>
      <c r="J147" s="86">
        <f>SUM([2]ibs1!N284:N286)</f>
        <v>0</v>
      </c>
      <c r="K147" s="86">
        <f>SUM([2]ibs0!N284:N286)</f>
        <v>0</v>
      </c>
    </row>
    <row r="148" spans="1:11" ht="15.75" customHeight="1">
      <c r="A148" s="72" t="s">
        <v>554</v>
      </c>
      <c r="B148" s="140" t="str">
        <f>CONCATENATE("3. ",IF(jezik="H","Obveze","Obaveze")," za ostala primanja zaposlenih")</f>
        <v>3. Obaveze za ostala primanja zaposlenih</v>
      </c>
      <c r="C148" s="140"/>
      <c r="D148" s="140"/>
      <c r="E148" s="140"/>
      <c r="F148" s="140"/>
      <c r="G148" s="140"/>
      <c r="H148" s="73"/>
      <c r="I148" s="85" t="s">
        <v>555</v>
      </c>
      <c r="J148" s="86">
        <f>SUM([2]ibs1!N287:N289)</f>
        <v>0</v>
      </c>
      <c r="K148" s="86">
        <f>SUM([2]ibs0!N287:N289)</f>
        <v>75</v>
      </c>
    </row>
    <row r="149" spans="1:11" ht="16.5" customHeight="1">
      <c r="A149" s="72">
        <v>46</v>
      </c>
      <c r="B149" s="136" t="str">
        <f>CONCATENATE("V. Druge ",IF(jezik="H","obveze","obaveze"))</f>
        <v>V. Druge obaveze</v>
      </c>
      <c r="C149" s="136"/>
      <c r="D149" s="136"/>
      <c r="E149" s="136"/>
      <c r="F149" s="136"/>
      <c r="G149" s="136"/>
      <c r="H149" s="73"/>
      <c r="I149" s="74" t="s">
        <v>556</v>
      </c>
      <c r="J149" s="75">
        <f>[2]ibs1!N290</f>
        <v>4194</v>
      </c>
      <c r="K149" s="75">
        <f>[2]ibs0!N290</f>
        <v>4132</v>
      </c>
    </row>
    <row r="150" spans="1:11" ht="16.5" customHeight="1">
      <c r="A150" s="72">
        <v>47</v>
      </c>
      <c r="B150" s="136" t="str">
        <f>CONCATENATE("VI. ",IF(jezik="H","Obveze","Obaveze")," za PDV")</f>
        <v>VI. Obaveze za PDV</v>
      </c>
      <c r="C150" s="136"/>
      <c r="D150" s="136"/>
      <c r="E150" s="136"/>
      <c r="F150" s="136"/>
      <c r="G150" s="136"/>
      <c r="H150" s="73"/>
      <c r="I150" s="74" t="s">
        <v>557</v>
      </c>
      <c r="J150" s="75">
        <f>[2]ibs1!N301</f>
        <v>0</v>
      </c>
      <c r="K150" s="75">
        <f>[2]ibs0!N301</f>
        <v>0</v>
      </c>
    </row>
    <row r="151" spans="1:11" ht="16.5" customHeight="1">
      <c r="A151" s="72" t="s">
        <v>558</v>
      </c>
      <c r="B151" s="136" t="str">
        <f>CONCATENATE("VII. ",IF(jezik="H","Obveze","Obaveze")," za ostale poreze i druge dažbine")</f>
        <v>VII. Obaveze za ostale poreze i druge dažbine</v>
      </c>
      <c r="C151" s="136"/>
      <c r="D151" s="136"/>
      <c r="E151" s="136"/>
      <c r="F151" s="136"/>
      <c r="G151" s="136"/>
      <c r="H151" s="73"/>
      <c r="I151" s="74" t="s">
        <v>559</v>
      </c>
      <c r="J151" s="75">
        <f>[2]ibs1!N311+SUM([2]ibs1!N313:N316)</f>
        <v>975</v>
      </c>
      <c r="K151" s="75">
        <f>[2]ibs0!N311+SUM([2]ibs0!N313:N316)</f>
        <v>988</v>
      </c>
    </row>
    <row r="152" spans="1:11" ht="16.5" customHeight="1">
      <c r="A152" s="72">
        <v>481</v>
      </c>
      <c r="B152" s="136" t="str">
        <f>CONCATENATE("VIII. ",IF(jezik="H","Obveze","Obaveze")," za porez na dobit")</f>
        <v>VIII. Obaveze za porez na dobit</v>
      </c>
      <c r="C152" s="136"/>
      <c r="D152" s="136"/>
      <c r="E152" s="136"/>
      <c r="F152" s="136"/>
      <c r="G152" s="136"/>
      <c r="H152" s="73"/>
      <c r="I152" s="74" t="s">
        <v>560</v>
      </c>
      <c r="J152" s="75">
        <f>[2]ibs1!N312</f>
        <v>57</v>
      </c>
      <c r="K152" s="75">
        <f>[2]ibs0!N312</f>
        <v>322</v>
      </c>
    </row>
    <row r="153" spans="1:11" ht="16.5" customHeight="1">
      <c r="A153" s="72" t="s">
        <v>561</v>
      </c>
      <c r="B153" s="136" t="s">
        <v>562</v>
      </c>
      <c r="C153" s="136"/>
      <c r="D153" s="136"/>
      <c r="E153" s="136"/>
      <c r="F153" s="136"/>
      <c r="G153" s="136"/>
      <c r="H153" s="73"/>
      <c r="I153" s="74" t="s">
        <v>563</v>
      </c>
      <c r="J153" s="75">
        <f>SUM([2]ibs1!N318:N322)+[2]ibs1!N324</f>
        <v>6060</v>
      </c>
      <c r="K153" s="75">
        <f>SUM([2]ibs0!N318:N322)+[2]ibs0!N324</f>
        <v>11462</v>
      </c>
    </row>
    <row r="154" spans="1:11" ht="16.5" customHeight="1">
      <c r="A154" s="72">
        <v>495</v>
      </c>
      <c r="B154" s="136" t="str">
        <f>CONCATENATE("G) ODLOŽENE POREZNE ",IF(jezik="H","OBVEZE","OBAVEZE"))</f>
        <v>G) ODLOŽENE POREZNE OBAVEZE</v>
      </c>
      <c r="C154" s="136"/>
      <c r="D154" s="136"/>
      <c r="E154" s="136"/>
      <c r="F154" s="136"/>
      <c r="G154" s="136"/>
      <c r="H154" s="73"/>
      <c r="I154" s="74" t="s">
        <v>564</v>
      </c>
      <c r="J154" s="75">
        <f>[2]ibs1!N323</f>
        <v>0</v>
      </c>
      <c r="K154" s="75">
        <f>[2]ibs0!N323</f>
        <v>0</v>
      </c>
    </row>
    <row r="155" spans="1:11" ht="16.5" customHeight="1">
      <c r="A155" s="72"/>
      <c r="B155" s="136" t="s">
        <v>565</v>
      </c>
      <c r="C155" s="136"/>
      <c r="D155" s="136"/>
      <c r="E155" s="136"/>
      <c r="F155" s="136"/>
      <c r="G155" s="136"/>
      <c r="H155" s="73"/>
      <c r="I155" s="74" t="s">
        <v>566</v>
      </c>
      <c r="J155" s="75">
        <f>J88+J116+J119+J127+J128+J153+J154</f>
        <v>4998624</v>
      </c>
      <c r="K155" s="75">
        <f>K88+K116+K119+K127+K128+K153+K154</f>
        <v>4072207</v>
      </c>
    </row>
    <row r="156" spans="1:11" ht="15.75" customHeight="1">
      <c r="A156" s="72">
        <v>89</v>
      </c>
      <c r="B156" s="140" t="str">
        <f>CONCATENATE(IF(jezik="H","Izvanbilančna","Vanbilansna")," pasiva")</f>
        <v>Vanbilansna pasiva</v>
      </c>
      <c r="C156" s="140"/>
      <c r="D156" s="140"/>
      <c r="E156" s="140"/>
      <c r="F156" s="140"/>
      <c r="G156" s="140"/>
      <c r="H156" s="73"/>
      <c r="I156" s="85" t="s">
        <v>567</v>
      </c>
      <c r="J156" s="86">
        <f>[2]ibs1!N336</f>
        <v>11225</v>
      </c>
      <c r="K156" s="86">
        <f>[2]ibs0!N336</f>
        <v>11225</v>
      </c>
    </row>
    <row r="157" spans="1:11" ht="16.5" customHeight="1">
      <c r="A157" s="89"/>
      <c r="B157" s="157" t="s">
        <v>568</v>
      </c>
      <c r="C157" s="157"/>
      <c r="D157" s="157"/>
      <c r="E157" s="157"/>
      <c r="F157" s="157"/>
      <c r="G157" s="157"/>
      <c r="H157" s="90"/>
      <c r="I157" s="94" t="s">
        <v>569</v>
      </c>
      <c r="J157" s="95">
        <f>J155+J156</f>
        <v>5009849</v>
      </c>
      <c r="K157" s="95">
        <f>K155+K156</f>
        <v>4083432</v>
      </c>
    </row>
    <row r="159" spans="1:11">
      <c r="A159" s="158" t="str">
        <f>CONCATENATE("U ",mjesto_iz)</f>
        <v>U Sarajevo</v>
      </c>
      <c r="B159" s="158"/>
      <c r="C159" s="54" t="str">
        <f>CONCATENATE(IF(jezik="H","Certificirana osoba","Certificirano lice:"))</f>
        <v>Certificirano lice:</v>
      </c>
      <c r="D159" s="98">
        <f>racunovoda</f>
        <v>0</v>
      </c>
      <c r="E159" s="98"/>
      <c r="F159" s="98"/>
      <c r="G159" s="96" t="s">
        <v>269</v>
      </c>
      <c r="H159" s="96"/>
      <c r="J159" s="96" t="s">
        <v>270</v>
      </c>
      <c r="K159" s="96"/>
    </row>
    <row r="160" spans="1:11" ht="33" customHeight="1">
      <c r="A160" s="155" t="str">
        <f>CONCATENATE("Dana, ",TEXT(datum_iz,"DD.MM.YYYY")," godine")</f>
        <v>Dana, 28.02.2015 godine</v>
      </c>
      <c r="B160" s="155"/>
      <c r="C160" s="18" t="s">
        <v>724</v>
      </c>
      <c r="D160" s="159">
        <f>r_dozvola</f>
        <v>0</v>
      </c>
      <c r="E160" s="159"/>
      <c r="F160" s="19"/>
      <c r="G160" s="96"/>
      <c r="H160" s="96"/>
      <c r="I160" s="19"/>
      <c r="J160" s="156"/>
      <c r="K160" s="156"/>
    </row>
    <row r="162" spans="10:11">
      <c r="J162" s="96" t="s">
        <v>723</v>
      </c>
      <c r="K162" s="96"/>
    </row>
    <row r="163" spans="10:11">
      <c r="J163" s="97"/>
      <c r="K163" s="97"/>
    </row>
  </sheetData>
  <mergeCells count="250">
    <mergeCell ref="J159:K159"/>
    <mergeCell ref="A160:B160"/>
    <mergeCell ref="J160:K160"/>
    <mergeCell ref="B153:G153"/>
    <mergeCell ref="B154:G154"/>
    <mergeCell ref="B155:G155"/>
    <mergeCell ref="B156:G156"/>
    <mergeCell ref="B157:G157"/>
    <mergeCell ref="A159:B159"/>
    <mergeCell ref="G159:H160"/>
    <mergeCell ref="D159:F159"/>
    <mergeCell ref="D160:E160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35:G135"/>
    <mergeCell ref="B136:G136"/>
    <mergeCell ref="B137:G137"/>
    <mergeCell ref="B138:G138"/>
    <mergeCell ref="B139:G139"/>
    <mergeCell ref="B140:G140"/>
    <mergeCell ref="B129:G129"/>
    <mergeCell ref="B130:G130"/>
    <mergeCell ref="B131:G131"/>
    <mergeCell ref="B132:G132"/>
    <mergeCell ref="B133:G133"/>
    <mergeCell ref="B134:G134"/>
    <mergeCell ref="B123:G123"/>
    <mergeCell ref="B124:G124"/>
    <mergeCell ref="B125:G125"/>
    <mergeCell ref="B126:G126"/>
    <mergeCell ref="B127:G127"/>
    <mergeCell ref="B128:G128"/>
    <mergeCell ref="B117:G117"/>
    <mergeCell ref="B118:G118"/>
    <mergeCell ref="B119:G119"/>
    <mergeCell ref="B120:G120"/>
    <mergeCell ref="B121:G121"/>
    <mergeCell ref="B122:G122"/>
    <mergeCell ref="B111:G111"/>
    <mergeCell ref="B112:G112"/>
    <mergeCell ref="B113:G113"/>
    <mergeCell ref="B114:G114"/>
    <mergeCell ref="B115:G115"/>
    <mergeCell ref="B116:G116"/>
    <mergeCell ref="B105:G105"/>
    <mergeCell ref="B106:G106"/>
    <mergeCell ref="B107:G107"/>
    <mergeCell ref="B108:G108"/>
    <mergeCell ref="B109:G109"/>
    <mergeCell ref="B110:G110"/>
    <mergeCell ref="B99:G99"/>
    <mergeCell ref="B100:G100"/>
    <mergeCell ref="B101:G101"/>
    <mergeCell ref="B102:G102"/>
    <mergeCell ref="B103:G103"/>
    <mergeCell ref="B104:G104"/>
    <mergeCell ref="B93:G93"/>
    <mergeCell ref="B94:G94"/>
    <mergeCell ref="B95:G95"/>
    <mergeCell ref="B96:G96"/>
    <mergeCell ref="B97:G97"/>
    <mergeCell ref="B98:G98"/>
    <mergeCell ref="B87:G87"/>
    <mergeCell ref="B88:G88"/>
    <mergeCell ref="B89:G89"/>
    <mergeCell ref="B90:G90"/>
    <mergeCell ref="B91:G91"/>
    <mergeCell ref="B92:G92"/>
    <mergeCell ref="B83:C83"/>
    <mergeCell ref="G83:I83"/>
    <mergeCell ref="B84:C84"/>
    <mergeCell ref="G84:I84"/>
    <mergeCell ref="B85:G85"/>
    <mergeCell ref="B86:G86"/>
    <mergeCell ref="B80:C80"/>
    <mergeCell ref="G80:I80"/>
    <mergeCell ref="B81:C81"/>
    <mergeCell ref="G81:I81"/>
    <mergeCell ref="B82:C82"/>
    <mergeCell ref="G82:I82"/>
    <mergeCell ref="B77:C77"/>
    <mergeCell ref="G77:I77"/>
    <mergeCell ref="B78:C78"/>
    <mergeCell ref="G78:I78"/>
    <mergeCell ref="B79:C79"/>
    <mergeCell ref="G79:I79"/>
    <mergeCell ref="B74:C74"/>
    <mergeCell ref="G74:I74"/>
    <mergeCell ref="B75:C75"/>
    <mergeCell ref="G75:I75"/>
    <mergeCell ref="B76:C76"/>
    <mergeCell ref="G76:I76"/>
    <mergeCell ref="B71:C71"/>
    <mergeCell ref="G71:I71"/>
    <mergeCell ref="B72:C72"/>
    <mergeCell ref="G72:I72"/>
    <mergeCell ref="B73:C73"/>
    <mergeCell ref="G73:I73"/>
    <mergeCell ref="B68:C68"/>
    <mergeCell ref="G68:I68"/>
    <mergeCell ref="B69:C69"/>
    <mergeCell ref="G69:I69"/>
    <mergeCell ref="B70:C70"/>
    <mergeCell ref="G70:I70"/>
    <mergeCell ref="B65:C65"/>
    <mergeCell ref="G65:I65"/>
    <mergeCell ref="B66:C66"/>
    <mergeCell ref="G66:I66"/>
    <mergeCell ref="B67:C67"/>
    <mergeCell ref="G67:I67"/>
    <mergeCell ref="B62:C62"/>
    <mergeCell ref="G62:I62"/>
    <mergeCell ref="B63:C63"/>
    <mergeCell ref="G63:I63"/>
    <mergeCell ref="B64:C64"/>
    <mergeCell ref="G64:I64"/>
    <mergeCell ref="B59:C59"/>
    <mergeCell ref="G59:I59"/>
    <mergeCell ref="B60:C60"/>
    <mergeCell ref="G60:I60"/>
    <mergeCell ref="B61:C61"/>
    <mergeCell ref="G61:I61"/>
    <mergeCell ref="B56:C56"/>
    <mergeCell ref="G56:I56"/>
    <mergeCell ref="B57:C57"/>
    <mergeCell ref="G57:I57"/>
    <mergeCell ref="B58:C58"/>
    <mergeCell ref="G58:I58"/>
    <mergeCell ref="B53:C53"/>
    <mergeCell ref="G53:I53"/>
    <mergeCell ref="B54:C54"/>
    <mergeCell ref="G54:I54"/>
    <mergeCell ref="B55:C55"/>
    <mergeCell ref="G55:I55"/>
    <mergeCell ref="B50:C50"/>
    <mergeCell ref="G50:I50"/>
    <mergeCell ref="B51:C51"/>
    <mergeCell ref="G51:I51"/>
    <mergeCell ref="B52:C52"/>
    <mergeCell ref="G52:I52"/>
    <mergeCell ref="B47:C47"/>
    <mergeCell ref="G47:I47"/>
    <mergeCell ref="B48:C48"/>
    <mergeCell ref="G48:I48"/>
    <mergeCell ref="B49:C49"/>
    <mergeCell ref="G49:I49"/>
    <mergeCell ref="B44:C44"/>
    <mergeCell ref="G44:I44"/>
    <mergeCell ref="B45:C45"/>
    <mergeCell ref="G45:I45"/>
    <mergeCell ref="B46:C46"/>
    <mergeCell ref="G46:I46"/>
    <mergeCell ref="B41:C41"/>
    <mergeCell ref="G41:I41"/>
    <mergeCell ref="B42:C42"/>
    <mergeCell ref="G42:I42"/>
    <mergeCell ref="B43:C43"/>
    <mergeCell ref="G43:I43"/>
    <mergeCell ref="B38:C38"/>
    <mergeCell ref="G38:I38"/>
    <mergeCell ref="B39:C39"/>
    <mergeCell ref="G39:I39"/>
    <mergeCell ref="B40:C40"/>
    <mergeCell ref="G40:I40"/>
    <mergeCell ref="B35:C35"/>
    <mergeCell ref="G35:I35"/>
    <mergeCell ref="B36:C36"/>
    <mergeCell ref="G36:I36"/>
    <mergeCell ref="B37:C37"/>
    <mergeCell ref="G37:I37"/>
    <mergeCell ref="B32:C32"/>
    <mergeCell ref="G32:I32"/>
    <mergeCell ref="B33:C33"/>
    <mergeCell ref="G33:I33"/>
    <mergeCell ref="B34:C34"/>
    <mergeCell ref="G34:I34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G14:I14"/>
    <mergeCell ref="B15:C15"/>
    <mergeCell ref="G15:I15"/>
    <mergeCell ref="B16:C16"/>
    <mergeCell ref="G16:I16"/>
    <mergeCell ref="A12:A13"/>
    <mergeCell ref="B12:C13"/>
    <mergeCell ref="D12:D13"/>
    <mergeCell ref="E12:E13"/>
    <mergeCell ref="F12:J12"/>
    <mergeCell ref="J162:K162"/>
    <mergeCell ref="J163:K163"/>
    <mergeCell ref="A1:B2"/>
    <mergeCell ref="C1:D2"/>
    <mergeCell ref="J1:K1"/>
    <mergeCell ref="J2:K2"/>
    <mergeCell ref="A3:B3"/>
    <mergeCell ref="C3:D3"/>
    <mergeCell ref="J3:K3"/>
    <mergeCell ref="K12:K13"/>
    <mergeCell ref="G13:I13"/>
    <mergeCell ref="A6:B6"/>
    <mergeCell ref="C6:D6"/>
    <mergeCell ref="J6:K6"/>
    <mergeCell ref="A8:K8"/>
    <mergeCell ref="A9:K9"/>
    <mergeCell ref="A10:K10"/>
    <mergeCell ref="A4:B4"/>
    <mergeCell ref="C4:D4"/>
    <mergeCell ref="J4:K4"/>
    <mergeCell ref="A5:B5"/>
    <mergeCell ref="C5:D5"/>
    <mergeCell ref="J5:K5"/>
    <mergeCell ref="B14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5" manualBreakCount="5">
    <brk id="29" max="16383" man="1"/>
    <brk id="58" max="16383" man="1"/>
    <brk id="84" max="16383" man="1"/>
    <brk id="114" max="16383" man="1"/>
    <brk id="1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opLeftCell="D33" workbookViewId="0">
      <selection activeCell="E27" sqref="E27:F28"/>
    </sheetView>
  </sheetViews>
  <sheetFormatPr defaultRowHeight="12.75"/>
  <cols>
    <col min="1" max="1" width="3.140625" style="1" customWidth="1"/>
    <col min="2" max="2" width="18.85546875" style="1" customWidth="1"/>
    <col min="3" max="3" width="56.42578125" style="1" customWidth="1"/>
    <col min="4" max="4" width="8.42578125" style="1" customWidth="1"/>
    <col min="5" max="12" width="20.7109375" style="1" customWidth="1"/>
    <col min="13" max="16384" width="9.140625" style="1"/>
  </cols>
  <sheetData>
    <row r="1" spans="1:12" ht="15" customHeight="1">
      <c r="A1" s="161" t="s">
        <v>272</v>
      </c>
      <c r="B1" s="161"/>
      <c r="C1" s="162" t="s">
        <v>273</v>
      </c>
      <c r="D1" s="20"/>
      <c r="E1" s="20" t="s">
        <v>0</v>
      </c>
      <c r="F1" s="20"/>
      <c r="G1" s="20"/>
      <c r="H1" s="20"/>
      <c r="I1" s="20"/>
      <c r="J1" s="20"/>
      <c r="K1" s="20"/>
      <c r="L1" s="20"/>
    </row>
    <row r="2" spans="1:12" ht="15.75">
      <c r="A2" s="161"/>
      <c r="B2" s="161"/>
      <c r="C2" s="163"/>
      <c r="D2" s="20"/>
      <c r="E2" s="164" t="s">
        <v>274</v>
      </c>
      <c r="F2" s="164"/>
      <c r="G2" s="20"/>
      <c r="H2" s="20"/>
      <c r="I2" s="20"/>
      <c r="J2" s="20"/>
      <c r="K2" s="20"/>
      <c r="L2" s="20"/>
    </row>
    <row r="3" spans="1:12" ht="15" customHeight="1">
      <c r="A3" s="161" t="s">
        <v>1</v>
      </c>
      <c r="B3" s="161"/>
      <c r="C3" s="31" t="s">
        <v>275</v>
      </c>
      <c r="D3" s="20"/>
      <c r="E3" s="164" t="s">
        <v>276</v>
      </c>
      <c r="F3" s="164"/>
      <c r="G3" s="20"/>
      <c r="H3" s="20"/>
      <c r="I3" s="20"/>
      <c r="J3" s="20"/>
      <c r="K3" s="20"/>
      <c r="L3" s="20"/>
    </row>
    <row r="4" spans="1:12" ht="15" customHeight="1">
      <c r="A4" s="161" t="s">
        <v>2</v>
      </c>
      <c r="B4" s="161"/>
      <c r="C4" s="32" t="s">
        <v>277</v>
      </c>
      <c r="D4" s="20"/>
      <c r="E4" s="165">
        <v>0</v>
      </c>
      <c r="F4" s="165"/>
      <c r="G4" s="20"/>
      <c r="H4" s="20"/>
      <c r="I4" s="20"/>
      <c r="J4" s="20"/>
      <c r="K4" s="20"/>
      <c r="L4" s="20"/>
    </row>
    <row r="5" spans="1:12" ht="15" customHeight="1">
      <c r="A5" s="161" t="s">
        <v>3</v>
      </c>
      <c r="B5" s="161"/>
      <c r="C5" s="32" t="s">
        <v>278</v>
      </c>
      <c r="D5" s="20"/>
      <c r="E5" s="165">
        <v>0</v>
      </c>
      <c r="F5" s="165"/>
      <c r="G5" s="20"/>
      <c r="H5" s="20"/>
      <c r="I5" s="20"/>
      <c r="J5" s="20"/>
      <c r="K5" s="20"/>
      <c r="L5" s="20"/>
    </row>
    <row r="6" spans="1:12" ht="15" customHeight="1">
      <c r="A6" s="161" t="s">
        <v>4</v>
      </c>
      <c r="B6" s="161"/>
      <c r="C6" s="32" t="s">
        <v>278</v>
      </c>
      <c r="D6" s="20"/>
      <c r="E6" s="164">
        <v>0</v>
      </c>
      <c r="F6" s="164"/>
      <c r="G6" s="20"/>
      <c r="H6" s="20"/>
      <c r="I6" s="20"/>
      <c r="J6" s="20"/>
      <c r="K6" s="20"/>
      <c r="L6" s="20"/>
    </row>
    <row r="7" spans="1: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>
      <c r="A16" s="166" t="s">
        <v>607</v>
      </c>
      <c r="B16" s="166"/>
      <c r="C16" s="166"/>
      <c r="D16" s="166"/>
      <c r="E16" s="166"/>
      <c r="F16" s="166"/>
      <c r="G16" s="33"/>
      <c r="H16" s="33"/>
      <c r="I16" s="33"/>
      <c r="J16" s="33"/>
      <c r="K16" s="33"/>
      <c r="L16" s="33"/>
    </row>
    <row r="17" spans="1:12" ht="15.75">
      <c r="A17" s="160" t="s">
        <v>608</v>
      </c>
      <c r="B17" s="160"/>
      <c r="C17" s="160"/>
      <c r="D17" s="160"/>
      <c r="E17" s="160"/>
      <c r="F17" s="160"/>
      <c r="G17" s="34"/>
      <c r="H17" s="34"/>
      <c r="I17" s="34"/>
      <c r="J17" s="34"/>
      <c r="K17" s="34"/>
      <c r="L17" s="34"/>
    </row>
    <row r="18" spans="1:1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>
      <c r="A27" s="169" t="s">
        <v>609</v>
      </c>
      <c r="B27" s="169"/>
      <c r="C27" s="35" t="s">
        <v>610</v>
      </c>
      <c r="D27" s="20"/>
      <c r="E27" s="50" t="s">
        <v>570</v>
      </c>
      <c r="F27" s="49" t="s">
        <v>723</v>
      </c>
      <c r="G27" s="48"/>
      <c r="H27" s="20"/>
      <c r="I27" s="20"/>
      <c r="J27" s="20"/>
      <c r="K27" s="20"/>
      <c r="L27" s="20"/>
    </row>
    <row r="28" spans="1:12" ht="39" customHeight="1">
      <c r="A28" s="170" t="s">
        <v>611</v>
      </c>
      <c r="B28" s="170"/>
      <c r="C28" s="36" t="s">
        <v>571</v>
      </c>
      <c r="D28" s="20"/>
      <c r="E28" s="37"/>
      <c r="F28" s="52"/>
      <c r="G28" s="52"/>
      <c r="H28" s="20"/>
      <c r="I28" s="20"/>
      <c r="J28" s="20"/>
      <c r="K28" s="20"/>
      <c r="L28" s="20"/>
    </row>
    <row r="29" spans="1: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>
      <c r="A31" s="154" t="s">
        <v>572</v>
      </c>
      <c r="B31" s="154"/>
      <c r="C31" s="154"/>
      <c r="D31" s="171" t="s">
        <v>9</v>
      </c>
      <c r="E31" s="154" t="s">
        <v>612</v>
      </c>
      <c r="F31" s="154"/>
      <c r="G31" s="154"/>
      <c r="H31" s="154"/>
      <c r="I31" s="154"/>
      <c r="J31" s="154"/>
      <c r="K31" s="154" t="s">
        <v>573</v>
      </c>
      <c r="L31" s="154" t="s">
        <v>574</v>
      </c>
    </row>
    <row r="32" spans="1:12" ht="57" customHeight="1">
      <c r="A32" s="154"/>
      <c r="B32" s="154"/>
      <c r="C32" s="154"/>
      <c r="D32" s="171"/>
      <c r="E32" s="23" t="s">
        <v>575</v>
      </c>
      <c r="F32" s="23" t="s">
        <v>576</v>
      </c>
      <c r="G32" s="23" t="s">
        <v>613</v>
      </c>
      <c r="H32" s="23" t="s">
        <v>577</v>
      </c>
      <c r="I32" s="23" t="s">
        <v>578</v>
      </c>
      <c r="J32" s="22" t="s">
        <v>579</v>
      </c>
      <c r="K32" s="154"/>
      <c r="L32" s="154"/>
    </row>
    <row r="33" spans="1:12" ht="11.25" customHeight="1">
      <c r="A33" s="172">
        <v>1</v>
      </c>
      <c r="B33" s="172"/>
      <c r="C33" s="172"/>
      <c r="D33" s="38">
        <v>2</v>
      </c>
      <c r="E33" s="38">
        <v>3</v>
      </c>
      <c r="F33" s="38">
        <v>4</v>
      </c>
      <c r="G33" s="38">
        <v>5</v>
      </c>
      <c r="H33" s="38">
        <v>6</v>
      </c>
      <c r="I33" s="38">
        <v>7</v>
      </c>
      <c r="J33" s="38">
        <v>8</v>
      </c>
      <c r="K33" s="38">
        <v>9</v>
      </c>
      <c r="L33" s="38">
        <v>10</v>
      </c>
    </row>
    <row r="34" spans="1:12" ht="18" customHeight="1">
      <c r="A34" s="39" t="s">
        <v>580</v>
      </c>
      <c r="B34" s="167" t="s">
        <v>614</v>
      </c>
      <c r="C34" s="168"/>
      <c r="D34" s="40">
        <v>901</v>
      </c>
      <c r="E34" s="28">
        <v>1250007</v>
      </c>
      <c r="F34" s="28"/>
      <c r="G34" s="28">
        <v>-35490</v>
      </c>
      <c r="H34" s="28">
        <v>312502</v>
      </c>
      <c r="I34" s="28">
        <v>3291842</v>
      </c>
      <c r="J34" s="28">
        <v>4818861</v>
      </c>
      <c r="K34" s="28"/>
      <c r="L34" s="28">
        <v>4818861</v>
      </c>
    </row>
    <row r="35" spans="1:12" ht="18" customHeight="1">
      <c r="A35" s="41" t="s">
        <v>581</v>
      </c>
      <c r="B35" s="173" t="s">
        <v>582</v>
      </c>
      <c r="C35" s="174"/>
      <c r="D35" s="25">
        <v>902</v>
      </c>
      <c r="E35" s="26"/>
      <c r="F35" s="26"/>
      <c r="G35" s="26"/>
      <c r="H35" s="26"/>
      <c r="I35" s="26"/>
      <c r="J35" s="28">
        <v>0</v>
      </c>
      <c r="K35" s="26"/>
      <c r="L35" s="28">
        <v>0</v>
      </c>
    </row>
    <row r="36" spans="1:12" ht="18" customHeight="1">
      <c r="A36" s="41" t="s">
        <v>583</v>
      </c>
      <c r="B36" s="173" t="s">
        <v>584</v>
      </c>
      <c r="C36" s="174"/>
      <c r="D36" s="25">
        <v>903</v>
      </c>
      <c r="E36" s="26"/>
      <c r="F36" s="26"/>
      <c r="G36" s="26"/>
      <c r="H36" s="26"/>
      <c r="I36" s="26"/>
      <c r="J36" s="28">
        <v>0</v>
      </c>
      <c r="K36" s="26"/>
      <c r="L36" s="28">
        <v>0</v>
      </c>
    </row>
    <row r="37" spans="1:12" ht="18" customHeight="1">
      <c r="A37" s="42" t="s">
        <v>585</v>
      </c>
      <c r="B37" s="167" t="s">
        <v>615</v>
      </c>
      <c r="C37" s="168"/>
      <c r="D37" s="40">
        <v>904</v>
      </c>
      <c r="E37" s="28">
        <v>1250007</v>
      </c>
      <c r="F37" s="28">
        <v>0</v>
      </c>
      <c r="G37" s="28">
        <v>-35490</v>
      </c>
      <c r="H37" s="28">
        <v>312502</v>
      </c>
      <c r="I37" s="28">
        <v>3291842</v>
      </c>
      <c r="J37" s="28">
        <v>4818861</v>
      </c>
      <c r="K37" s="28">
        <v>0</v>
      </c>
      <c r="L37" s="28">
        <v>4818861</v>
      </c>
    </row>
    <row r="38" spans="1:12" ht="18" customHeight="1">
      <c r="A38" s="41" t="s">
        <v>586</v>
      </c>
      <c r="B38" s="173" t="s">
        <v>587</v>
      </c>
      <c r="C38" s="174"/>
      <c r="D38" s="25">
        <v>905</v>
      </c>
      <c r="E38" s="26"/>
      <c r="F38" s="26">
        <v>0</v>
      </c>
      <c r="G38" s="26"/>
      <c r="H38" s="26">
        <v>0</v>
      </c>
      <c r="I38" s="26"/>
      <c r="J38" s="28">
        <v>0</v>
      </c>
      <c r="K38" s="26"/>
      <c r="L38" s="28">
        <v>0</v>
      </c>
    </row>
    <row r="39" spans="1:12" ht="18" customHeight="1">
      <c r="A39" s="41" t="s">
        <v>588</v>
      </c>
      <c r="B39" s="173" t="s">
        <v>613</v>
      </c>
      <c r="C39" s="174"/>
      <c r="D39" s="25">
        <v>906</v>
      </c>
      <c r="E39" s="26"/>
      <c r="F39" s="26"/>
      <c r="G39" s="26">
        <v>48727</v>
      </c>
      <c r="H39" s="26"/>
      <c r="I39" s="26"/>
      <c r="J39" s="28">
        <v>48727</v>
      </c>
      <c r="K39" s="26"/>
      <c r="L39" s="28">
        <v>48727</v>
      </c>
    </row>
    <row r="40" spans="1:12" ht="18" customHeight="1">
      <c r="A40" s="41" t="s">
        <v>589</v>
      </c>
      <c r="B40" s="173" t="s">
        <v>616</v>
      </c>
      <c r="C40" s="174"/>
      <c r="D40" s="25">
        <v>907</v>
      </c>
      <c r="E40" s="26"/>
      <c r="F40" s="26"/>
      <c r="G40" s="26"/>
      <c r="H40" s="26"/>
      <c r="I40" s="26"/>
      <c r="J40" s="28">
        <v>0</v>
      </c>
      <c r="K40" s="26"/>
      <c r="L40" s="28">
        <v>0</v>
      </c>
    </row>
    <row r="41" spans="1:12" ht="18" customHeight="1">
      <c r="A41" s="41" t="s">
        <v>590</v>
      </c>
      <c r="B41" s="173" t="s">
        <v>617</v>
      </c>
      <c r="C41" s="174"/>
      <c r="D41" s="25">
        <v>908</v>
      </c>
      <c r="E41" s="26"/>
      <c r="F41" s="26"/>
      <c r="G41" s="26"/>
      <c r="H41" s="26"/>
      <c r="I41" s="26">
        <v>805577</v>
      </c>
      <c r="J41" s="28">
        <v>805577</v>
      </c>
      <c r="K41" s="26"/>
      <c r="L41" s="28">
        <v>805577</v>
      </c>
    </row>
    <row r="42" spans="1:12" ht="18" customHeight="1">
      <c r="A42" s="41" t="s">
        <v>591</v>
      </c>
      <c r="B42" s="173" t="s">
        <v>618</v>
      </c>
      <c r="C42" s="174"/>
      <c r="D42" s="25">
        <v>909</v>
      </c>
      <c r="E42" s="26"/>
      <c r="F42" s="26"/>
      <c r="G42" s="26"/>
      <c r="H42" s="26"/>
      <c r="I42" s="26"/>
      <c r="J42" s="28">
        <v>0</v>
      </c>
      <c r="K42" s="26"/>
      <c r="L42" s="28">
        <v>0</v>
      </c>
    </row>
    <row r="43" spans="1:12" ht="18" customHeight="1">
      <c r="A43" s="41" t="s">
        <v>592</v>
      </c>
      <c r="B43" s="173" t="s">
        <v>593</v>
      </c>
      <c r="C43" s="174"/>
      <c r="D43" s="25">
        <v>910</v>
      </c>
      <c r="E43" s="26"/>
      <c r="F43" s="26"/>
      <c r="G43" s="26"/>
      <c r="H43" s="26"/>
      <c r="I43" s="26">
        <v>1650000</v>
      </c>
      <c r="J43" s="28">
        <v>1650000</v>
      </c>
      <c r="K43" s="26"/>
      <c r="L43" s="28">
        <v>1650000</v>
      </c>
    </row>
    <row r="44" spans="1:12" ht="18" customHeight="1">
      <c r="A44" s="41" t="s">
        <v>594</v>
      </c>
      <c r="B44" s="173" t="s">
        <v>619</v>
      </c>
      <c r="C44" s="174"/>
      <c r="D44" s="25">
        <v>911</v>
      </c>
      <c r="E44" s="26">
        <v>0</v>
      </c>
      <c r="F44" s="26"/>
      <c r="G44" s="26"/>
      <c r="H44" s="26"/>
      <c r="I44" s="26"/>
      <c r="J44" s="28">
        <v>0</v>
      </c>
      <c r="K44" s="26"/>
      <c r="L44" s="28">
        <v>0</v>
      </c>
    </row>
    <row r="45" spans="1:12" ht="18" customHeight="1">
      <c r="A45" s="42" t="s">
        <v>595</v>
      </c>
      <c r="B45" s="167" t="s">
        <v>620</v>
      </c>
      <c r="C45" s="168"/>
      <c r="D45" s="40">
        <v>912</v>
      </c>
      <c r="E45" s="28">
        <v>1250007</v>
      </c>
      <c r="F45" s="28">
        <v>0</v>
      </c>
      <c r="G45" s="28">
        <v>13237</v>
      </c>
      <c r="H45" s="28">
        <v>312502</v>
      </c>
      <c r="I45" s="28">
        <v>2447419</v>
      </c>
      <c r="J45" s="28">
        <v>4023165</v>
      </c>
      <c r="K45" s="28">
        <v>0</v>
      </c>
      <c r="L45" s="28">
        <v>4023165</v>
      </c>
    </row>
    <row r="46" spans="1:12" ht="18" customHeight="1">
      <c r="A46" s="41" t="s">
        <v>596</v>
      </c>
      <c r="B46" s="173" t="s">
        <v>582</v>
      </c>
      <c r="C46" s="174"/>
      <c r="D46" s="25">
        <v>913</v>
      </c>
      <c r="E46" s="26"/>
      <c r="F46" s="26"/>
      <c r="G46" s="26"/>
      <c r="H46" s="26"/>
      <c r="I46" s="26"/>
      <c r="J46" s="28">
        <v>0</v>
      </c>
      <c r="K46" s="26"/>
      <c r="L46" s="28">
        <v>0</v>
      </c>
    </row>
    <row r="47" spans="1:12" ht="18" customHeight="1">
      <c r="A47" s="41" t="s">
        <v>597</v>
      </c>
      <c r="B47" s="173" t="s">
        <v>584</v>
      </c>
      <c r="C47" s="174"/>
      <c r="D47" s="25">
        <v>914</v>
      </c>
      <c r="E47" s="26"/>
      <c r="F47" s="26"/>
      <c r="G47" s="26"/>
      <c r="H47" s="26"/>
      <c r="I47" s="26"/>
      <c r="J47" s="28">
        <v>0</v>
      </c>
      <c r="K47" s="26"/>
      <c r="L47" s="28">
        <v>0</v>
      </c>
    </row>
    <row r="48" spans="1:12" ht="18" customHeight="1">
      <c r="A48" s="42" t="s">
        <v>598</v>
      </c>
      <c r="B48" s="167" t="s">
        <v>621</v>
      </c>
      <c r="C48" s="168"/>
      <c r="D48" s="40">
        <v>915</v>
      </c>
      <c r="E48" s="28">
        <v>1250007</v>
      </c>
      <c r="F48" s="28">
        <v>0</v>
      </c>
      <c r="G48" s="28">
        <v>13237</v>
      </c>
      <c r="H48" s="28">
        <v>312502</v>
      </c>
      <c r="I48" s="28">
        <v>2447419</v>
      </c>
      <c r="J48" s="28">
        <v>4023165</v>
      </c>
      <c r="K48" s="28">
        <v>0</v>
      </c>
      <c r="L48" s="28">
        <v>4023165</v>
      </c>
    </row>
    <row r="49" spans="1:12" ht="18" customHeight="1">
      <c r="A49" s="41" t="s">
        <v>599</v>
      </c>
      <c r="B49" s="173" t="s">
        <v>587</v>
      </c>
      <c r="C49" s="174"/>
      <c r="D49" s="25">
        <v>916</v>
      </c>
      <c r="E49" s="26"/>
      <c r="F49" s="26">
        <v>0</v>
      </c>
      <c r="G49" s="26"/>
      <c r="H49" s="26">
        <v>0</v>
      </c>
      <c r="I49" s="26"/>
      <c r="J49" s="28">
        <v>0</v>
      </c>
      <c r="K49" s="26"/>
      <c r="L49" s="28">
        <v>0</v>
      </c>
    </row>
    <row r="50" spans="1:12" ht="18" customHeight="1">
      <c r="A50" s="41" t="s">
        <v>600</v>
      </c>
      <c r="B50" s="173" t="s">
        <v>613</v>
      </c>
      <c r="C50" s="174"/>
      <c r="D50" s="25">
        <v>917</v>
      </c>
      <c r="E50" s="26"/>
      <c r="F50" s="26"/>
      <c r="G50" s="26">
        <v>221572</v>
      </c>
      <c r="H50" s="26"/>
      <c r="I50" s="26"/>
      <c r="J50" s="28">
        <v>221572</v>
      </c>
      <c r="K50" s="26"/>
      <c r="L50" s="28">
        <v>221572</v>
      </c>
    </row>
    <row r="51" spans="1:12" ht="18" customHeight="1">
      <c r="A51" s="41" t="s">
        <v>601</v>
      </c>
      <c r="B51" s="173" t="s">
        <v>616</v>
      </c>
      <c r="C51" s="174"/>
      <c r="D51" s="25">
        <v>918</v>
      </c>
      <c r="E51" s="26"/>
      <c r="F51" s="43">
        <v>0</v>
      </c>
      <c r="G51" s="26"/>
      <c r="H51" s="26"/>
      <c r="I51" s="26"/>
      <c r="J51" s="28">
        <v>0</v>
      </c>
      <c r="K51" s="26"/>
      <c r="L51" s="28">
        <v>0</v>
      </c>
    </row>
    <row r="52" spans="1:12" ht="18" customHeight="1">
      <c r="A52" s="41" t="s">
        <v>602</v>
      </c>
      <c r="B52" s="173" t="s">
        <v>617</v>
      </c>
      <c r="C52" s="174"/>
      <c r="D52" s="25">
        <v>919</v>
      </c>
      <c r="E52" s="26"/>
      <c r="F52" s="26"/>
      <c r="G52" s="26"/>
      <c r="H52" s="26"/>
      <c r="I52" s="26">
        <v>685047</v>
      </c>
      <c r="J52" s="28">
        <v>685047</v>
      </c>
      <c r="K52" s="26"/>
      <c r="L52" s="28">
        <v>685047</v>
      </c>
    </row>
    <row r="53" spans="1:12" ht="18" customHeight="1">
      <c r="A53" s="41" t="s">
        <v>603</v>
      </c>
      <c r="B53" s="173" t="s">
        <v>618</v>
      </c>
      <c r="C53" s="174"/>
      <c r="D53" s="25">
        <v>920</v>
      </c>
      <c r="E53" s="26"/>
      <c r="F53" s="26"/>
      <c r="G53" s="26"/>
      <c r="H53" s="26"/>
      <c r="I53" s="26"/>
      <c r="J53" s="28">
        <v>0</v>
      </c>
      <c r="K53" s="26"/>
      <c r="L53" s="28">
        <v>0</v>
      </c>
    </row>
    <row r="54" spans="1:12" ht="18" customHeight="1">
      <c r="A54" s="41" t="s">
        <v>604</v>
      </c>
      <c r="B54" s="173" t="s">
        <v>593</v>
      </c>
      <c r="C54" s="174"/>
      <c r="D54" s="25">
        <v>921</v>
      </c>
      <c r="E54" s="26"/>
      <c r="F54" s="26"/>
      <c r="G54" s="26"/>
      <c r="H54" s="26">
        <v>0</v>
      </c>
      <c r="I54" s="26">
        <v>0</v>
      </c>
      <c r="J54" s="28">
        <v>0</v>
      </c>
      <c r="K54" s="26"/>
      <c r="L54" s="28">
        <v>0</v>
      </c>
    </row>
    <row r="55" spans="1:12" ht="18" customHeight="1">
      <c r="A55" s="41" t="s">
        <v>605</v>
      </c>
      <c r="B55" s="173" t="s">
        <v>619</v>
      </c>
      <c r="C55" s="174"/>
      <c r="D55" s="25">
        <v>922</v>
      </c>
      <c r="E55" s="26">
        <v>0</v>
      </c>
      <c r="F55" s="26"/>
      <c r="G55" s="26"/>
      <c r="H55" s="26">
        <v>0</v>
      </c>
      <c r="I55" s="26"/>
      <c r="J55" s="28">
        <v>0</v>
      </c>
      <c r="K55" s="26"/>
      <c r="L55" s="28">
        <v>0</v>
      </c>
    </row>
    <row r="56" spans="1:12" ht="18" customHeight="1">
      <c r="A56" s="42" t="s">
        <v>606</v>
      </c>
      <c r="B56" s="167" t="s">
        <v>622</v>
      </c>
      <c r="C56" s="168"/>
      <c r="D56" s="40">
        <v>923</v>
      </c>
      <c r="E56" s="28">
        <v>1250007</v>
      </c>
      <c r="F56" s="28">
        <v>0</v>
      </c>
      <c r="G56" s="28">
        <v>234809</v>
      </c>
      <c r="H56" s="28">
        <v>312502</v>
      </c>
      <c r="I56" s="28">
        <v>3132466</v>
      </c>
      <c r="J56" s="28">
        <v>4929784</v>
      </c>
      <c r="K56" s="47">
        <v>0</v>
      </c>
      <c r="L56" s="47">
        <v>4929784</v>
      </c>
    </row>
  </sheetData>
  <mergeCells count="44">
    <mergeCell ref="B56:C56"/>
    <mergeCell ref="B50:C50"/>
    <mergeCell ref="B51:C51"/>
    <mergeCell ref="B52:C52"/>
    <mergeCell ref="B53:C53"/>
    <mergeCell ref="B54:C54"/>
    <mergeCell ref="B55:C55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L31:L32"/>
    <mergeCell ref="A33:C33"/>
    <mergeCell ref="B34:C34"/>
    <mergeCell ref="B35:C35"/>
    <mergeCell ref="B36:C36"/>
    <mergeCell ref="E31:J31"/>
    <mergeCell ref="K31:K32"/>
    <mergeCell ref="B37:C37"/>
    <mergeCell ref="A27:B27"/>
    <mergeCell ref="A28:B28"/>
    <mergeCell ref="A31:C32"/>
    <mergeCell ref="D31:D32"/>
    <mergeCell ref="A17:F17"/>
    <mergeCell ref="A1:B2"/>
    <mergeCell ref="C1:C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16:F16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0" max="16383" man="1"/>
  </rowBreaks>
  <colBreaks count="1" manualBreakCount="1">
    <brk id="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tabSelected="1" topLeftCell="A23" workbookViewId="0">
      <selection activeCell="G76" sqref="G76:H81"/>
    </sheetView>
  </sheetViews>
  <sheetFormatPr defaultRowHeight="12.75"/>
  <cols>
    <col min="1" max="1" width="3.85546875" style="1" customWidth="1"/>
    <col min="2" max="2" width="18.42578125" style="1" customWidth="1"/>
    <col min="3" max="3" width="31.7109375" style="1" customWidth="1"/>
    <col min="4" max="4" width="3.42578125" style="1" customWidth="1"/>
    <col min="5" max="5" width="4" style="1" customWidth="1"/>
    <col min="6" max="6" width="7" style="1" customWidth="1"/>
    <col min="7" max="8" width="16.7109375" style="1" customWidth="1"/>
    <col min="9" max="9" width="9.140625" style="1"/>
    <col min="10" max="10" width="10.140625" style="1" bestFit="1" customWidth="1"/>
    <col min="11" max="16384" width="9.140625" style="1"/>
  </cols>
  <sheetData>
    <row r="1" spans="1:8">
      <c r="A1" s="161" t="s">
        <v>272</v>
      </c>
      <c r="B1" s="161"/>
      <c r="C1" s="162" t="s">
        <v>273</v>
      </c>
      <c r="D1" s="162"/>
      <c r="E1" s="162"/>
      <c r="F1" s="20"/>
      <c r="G1" s="161" t="s">
        <v>0</v>
      </c>
      <c r="H1" s="161"/>
    </row>
    <row r="2" spans="1:8" ht="15.75">
      <c r="A2" s="161"/>
      <c r="B2" s="161"/>
      <c r="C2" s="163"/>
      <c r="D2" s="163"/>
      <c r="E2" s="163"/>
      <c r="F2" s="20"/>
      <c r="G2" s="164" t="s">
        <v>274</v>
      </c>
      <c r="H2" s="164"/>
    </row>
    <row r="3" spans="1:8" ht="15.75">
      <c r="A3" s="161" t="s">
        <v>1</v>
      </c>
      <c r="B3" s="161"/>
      <c r="C3" s="175" t="s">
        <v>275</v>
      </c>
      <c r="D3" s="175"/>
      <c r="E3" s="175"/>
      <c r="F3" s="20"/>
      <c r="G3" s="165" t="s">
        <v>276</v>
      </c>
      <c r="H3" s="165"/>
    </row>
    <row r="4" spans="1:8" ht="15.75">
      <c r="A4" s="161" t="s">
        <v>2</v>
      </c>
      <c r="B4" s="161"/>
      <c r="C4" s="165" t="s">
        <v>277</v>
      </c>
      <c r="D4" s="165"/>
      <c r="E4" s="165"/>
      <c r="F4" s="20"/>
      <c r="G4" s="165">
        <v>0</v>
      </c>
      <c r="H4" s="165"/>
    </row>
    <row r="5" spans="1:8" ht="15.75">
      <c r="A5" s="161" t="s">
        <v>3</v>
      </c>
      <c r="B5" s="161"/>
      <c r="C5" s="165" t="s">
        <v>278</v>
      </c>
      <c r="D5" s="165"/>
      <c r="E5" s="165"/>
      <c r="F5" s="20"/>
      <c r="G5" s="165">
        <v>0</v>
      </c>
      <c r="H5" s="165"/>
    </row>
    <row r="6" spans="1:8" ht="15.75">
      <c r="A6" s="161" t="s">
        <v>4</v>
      </c>
      <c r="B6" s="161"/>
      <c r="C6" s="164" t="s">
        <v>278</v>
      </c>
      <c r="D6" s="164"/>
      <c r="E6" s="164"/>
      <c r="F6" s="20"/>
      <c r="G6" s="165">
        <v>0</v>
      </c>
      <c r="H6" s="165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 ht="15">
      <c r="A8" s="177" t="s">
        <v>698</v>
      </c>
      <c r="B8" s="177"/>
      <c r="C8" s="177"/>
      <c r="D8" s="177"/>
      <c r="E8" s="177"/>
      <c r="F8" s="177"/>
      <c r="G8" s="177"/>
      <c r="H8" s="177"/>
    </row>
    <row r="9" spans="1:8">
      <c r="A9" s="178" t="s">
        <v>699</v>
      </c>
      <c r="B9" s="178"/>
      <c r="C9" s="178"/>
      <c r="D9" s="178"/>
      <c r="E9" s="178"/>
      <c r="F9" s="178"/>
      <c r="G9" s="178"/>
      <c r="H9" s="178"/>
    </row>
    <row r="10" spans="1:8">
      <c r="A10" s="176" t="s">
        <v>700</v>
      </c>
      <c r="B10" s="176"/>
      <c r="C10" s="176"/>
      <c r="D10" s="176"/>
      <c r="E10" s="176"/>
      <c r="F10" s="176"/>
      <c r="G10" s="176"/>
      <c r="H10" s="176"/>
    </row>
    <row r="11" spans="1:8">
      <c r="A11" s="44"/>
      <c r="B11" s="20"/>
      <c r="C11" s="20"/>
      <c r="D11" s="20"/>
      <c r="E11" s="20"/>
      <c r="F11" s="20"/>
      <c r="G11" s="20"/>
      <c r="H11" s="20"/>
    </row>
    <row r="12" spans="1:8">
      <c r="A12" s="176" t="s">
        <v>701</v>
      </c>
      <c r="B12" s="176"/>
      <c r="C12" s="176"/>
      <c r="D12" s="176"/>
      <c r="E12" s="176"/>
      <c r="F12" s="176"/>
      <c r="G12" s="176"/>
      <c r="H12" s="176"/>
    </row>
    <row r="13" spans="1:8">
      <c r="A13" s="44"/>
      <c r="B13" s="20"/>
      <c r="C13" s="20"/>
      <c r="D13" s="20"/>
      <c r="E13" s="20"/>
      <c r="F13" s="20"/>
      <c r="G13" s="20"/>
      <c r="H13" s="20"/>
    </row>
    <row r="14" spans="1:8">
      <c r="A14" s="144" t="s">
        <v>623</v>
      </c>
      <c r="B14" s="144" t="s">
        <v>624</v>
      </c>
      <c r="C14" s="144"/>
      <c r="D14" s="180" t="s">
        <v>8</v>
      </c>
      <c r="E14" s="180" t="s">
        <v>625</v>
      </c>
      <c r="F14" s="144" t="s">
        <v>9</v>
      </c>
      <c r="G14" s="144" t="s">
        <v>10</v>
      </c>
      <c r="H14" s="144"/>
    </row>
    <row r="15" spans="1:8">
      <c r="A15" s="144"/>
      <c r="B15" s="144"/>
      <c r="C15" s="144"/>
      <c r="D15" s="180"/>
      <c r="E15" s="180"/>
      <c r="F15" s="144"/>
      <c r="G15" s="23" t="s">
        <v>11</v>
      </c>
      <c r="H15" s="23" t="s">
        <v>12</v>
      </c>
    </row>
    <row r="16" spans="1:8">
      <c r="A16" s="23">
        <v>1</v>
      </c>
      <c r="B16" s="181">
        <v>2</v>
      </c>
      <c r="C16" s="182"/>
      <c r="D16" s="23">
        <v>3</v>
      </c>
      <c r="E16" s="23">
        <v>4</v>
      </c>
      <c r="F16" s="23">
        <v>5</v>
      </c>
      <c r="G16" s="23">
        <v>6</v>
      </c>
      <c r="H16" s="23">
        <v>7</v>
      </c>
    </row>
    <row r="17" spans="1:8" ht="15.75">
      <c r="A17" s="29"/>
      <c r="B17" s="179" t="s">
        <v>626</v>
      </c>
      <c r="C17" s="179"/>
      <c r="D17" s="24"/>
      <c r="E17" s="24"/>
      <c r="F17" s="25"/>
      <c r="G17" s="26"/>
      <c r="H17" s="26"/>
    </row>
    <row r="18" spans="1:8" ht="16.5">
      <c r="A18" s="29" t="s">
        <v>580</v>
      </c>
      <c r="B18" s="152" t="s">
        <v>702</v>
      </c>
      <c r="C18" s="152"/>
      <c r="D18" s="24"/>
      <c r="E18" s="24"/>
      <c r="F18" s="40">
        <v>401</v>
      </c>
      <c r="G18" s="28">
        <v>685116</v>
      </c>
      <c r="H18" s="28">
        <v>805577</v>
      </c>
    </row>
    <row r="19" spans="1:8" ht="15.75">
      <c r="A19" s="29"/>
      <c r="B19" s="183" t="s">
        <v>627</v>
      </c>
      <c r="C19" s="183"/>
      <c r="D19" s="24"/>
      <c r="E19" s="24"/>
      <c r="F19" s="25"/>
      <c r="G19" s="26"/>
      <c r="H19" s="26"/>
    </row>
    <row r="20" spans="1:8" ht="15.75">
      <c r="A20" s="29" t="s">
        <v>581</v>
      </c>
      <c r="B20" s="179" t="s">
        <v>628</v>
      </c>
      <c r="C20" s="179"/>
      <c r="D20" s="24"/>
      <c r="E20" s="24" t="s">
        <v>629</v>
      </c>
      <c r="F20" s="25"/>
      <c r="G20" s="26">
        <v>2745</v>
      </c>
      <c r="H20" s="26">
        <v>5710</v>
      </c>
    </row>
    <row r="21" spans="1:8" ht="15.75">
      <c r="A21" s="29" t="s">
        <v>583</v>
      </c>
      <c r="B21" s="179" t="s">
        <v>630</v>
      </c>
      <c r="C21" s="179"/>
      <c r="D21" s="24"/>
      <c r="E21" s="24" t="s">
        <v>631</v>
      </c>
      <c r="F21" s="25"/>
      <c r="G21" s="26">
        <v>0</v>
      </c>
      <c r="H21" s="26"/>
    </row>
    <row r="22" spans="1:8" ht="15.75">
      <c r="A22" s="29" t="s">
        <v>585</v>
      </c>
      <c r="B22" s="179" t="s">
        <v>632</v>
      </c>
      <c r="C22" s="179"/>
      <c r="D22" s="24"/>
      <c r="E22" s="24" t="s">
        <v>629</v>
      </c>
      <c r="F22" s="25"/>
      <c r="G22" s="26">
        <v>23902</v>
      </c>
      <c r="H22" s="26">
        <v>28579</v>
      </c>
    </row>
    <row r="23" spans="1:8" ht="15.75">
      <c r="A23" s="29" t="s">
        <v>586</v>
      </c>
      <c r="B23" s="179" t="s">
        <v>633</v>
      </c>
      <c r="C23" s="179"/>
      <c r="D23" s="24"/>
      <c r="E23" s="24" t="s">
        <v>631</v>
      </c>
      <c r="F23" s="25"/>
      <c r="G23" s="26">
        <v>0</v>
      </c>
      <c r="H23" s="26"/>
    </row>
    <row r="24" spans="1:8" ht="15.75">
      <c r="A24" s="29" t="s">
        <v>588</v>
      </c>
      <c r="B24" s="179" t="s">
        <v>703</v>
      </c>
      <c r="C24" s="179"/>
      <c r="D24" s="24"/>
      <c r="E24" s="24" t="s">
        <v>631</v>
      </c>
      <c r="F24" s="25"/>
      <c r="G24" s="26"/>
      <c r="H24" s="26"/>
    </row>
    <row r="25" spans="1:8" ht="15.75">
      <c r="A25" s="29" t="s">
        <v>589</v>
      </c>
      <c r="B25" s="179" t="s">
        <v>704</v>
      </c>
      <c r="C25" s="179"/>
      <c r="D25" s="24"/>
      <c r="E25" s="24" t="s">
        <v>631</v>
      </c>
      <c r="F25" s="25"/>
      <c r="G25" s="26">
        <v>0</v>
      </c>
      <c r="H25" s="26"/>
    </row>
    <row r="26" spans="1:8" ht="15.75">
      <c r="A26" s="29" t="s">
        <v>590</v>
      </c>
      <c r="B26" s="179" t="s">
        <v>705</v>
      </c>
      <c r="C26" s="179"/>
      <c r="D26" s="24"/>
      <c r="E26" s="24" t="s">
        <v>631</v>
      </c>
      <c r="F26" s="25"/>
      <c r="G26" s="26"/>
      <c r="H26" s="26"/>
    </row>
    <row r="27" spans="1:8" ht="16.5">
      <c r="A27" s="29" t="s">
        <v>591</v>
      </c>
      <c r="B27" s="179" t="s">
        <v>634</v>
      </c>
      <c r="C27" s="179"/>
      <c r="D27" s="24"/>
      <c r="E27" s="24"/>
      <c r="F27" s="40">
        <v>402</v>
      </c>
      <c r="G27" s="28">
        <v>26647</v>
      </c>
      <c r="H27" s="28">
        <v>34289</v>
      </c>
    </row>
    <row r="28" spans="1:8" ht="15.75">
      <c r="A28" s="29" t="s">
        <v>592</v>
      </c>
      <c r="B28" s="179" t="s">
        <v>635</v>
      </c>
      <c r="C28" s="179"/>
      <c r="D28" s="24"/>
      <c r="E28" s="24" t="s">
        <v>631</v>
      </c>
      <c r="F28" s="25"/>
      <c r="G28" s="26">
        <v>0</v>
      </c>
      <c r="H28" s="26"/>
    </row>
    <row r="29" spans="1:8" ht="15.75">
      <c r="A29" s="29" t="s">
        <v>594</v>
      </c>
      <c r="B29" s="179" t="s">
        <v>636</v>
      </c>
      <c r="C29" s="179"/>
      <c r="D29" s="24"/>
      <c r="E29" s="24" t="s">
        <v>631</v>
      </c>
      <c r="F29" s="25"/>
      <c r="G29" s="26">
        <v>143078</v>
      </c>
      <c r="H29" s="26">
        <v>-226840</v>
      </c>
    </row>
    <row r="30" spans="1:8" ht="15.75">
      <c r="A30" s="29" t="s">
        <v>595</v>
      </c>
      <c r="B30" s="179" t="s">
        <v>637</v>
      </c>
      <c r="C30" s="179"/>
      <c r="D30" s="24"/>
      <c r="E30" s="24" t="s">
        <v>631</v>
      </c>
      <c r="F30" s="25"/>
      <c r="G30" s="26">
        <v>9615</v>
      </c>
      <c r="H30" s="26">
        <v>24422</v>
      </c>
    </row>
    <row r="31" spans="1:8" ht="15.75">
      <c r="A31" s="29" t="s">
        <v>596</v>
      </c>
      <c r="B31" s="179" t="s">
        <v>638</v>
      </c>
      <c r="C31" s="179"/>
      <c r="D31" s="24"/>
      <c r="E31" s="24" t="s">
        <v>631</v>
      </c>
      <c r="F31" s="25"/>
      <c r="G31" s="26">
        <v>3251</v>
      </c>
      <c r="H31" s="26">
        <v>71472</v>
      </c>
    </row>
    <row r="32" spans="1:8" ht="15.75">
      <c r="A32" s="29" t="s">
        <v>597</v>
      </c>
      <c r="B32" s="179" t="s">
        <v>706</v>
      </c>
      <c r="C32" s="179"/>
      <c r="D32" s="24"/>
      <c r="E32" s="24" t="s">
        <v>631</v>
      </c>
      <c r="F32" s="25"/>
      <c r="G32" s="26">
        <v>-146</v>
      </c>
      <c r="H32" s="26">
        <v>741</v>
      </c>
    </row>
    <row r="33" spans="1:10" ht="15.75">
      <c r="A33" s="29" t="s">
        <v>598</v>
      </c>
      <c r="B33" s="179" t="s">
        <v>707</v>
      </c>
      <c r="C33" s="179"/>
      <c r="D33" s="24"/>
      <c r="E33" s="24" t="s">
        <v>631</v>
      </c>
      <c r="F33" s="25"/>
      <c r="G33" s="26">
        <v>726</v>
      </c>
      <c r="H33" s="26">
        <v>142</v>
      </c>
    </row>
    <row r="34" spans="1:10" ht="15.75">
      <c r="A34" s="29" t="s">
        <v>599</v>
      </c>
      <c r="B34" s="179" t="s">
        <v>639</v>
      </c>
      <c r="C34" s="179"/>
      <c r="D34" s="24"/>
      <c r="E34" s="24" t="s">
        <v>631</v>
      </c>
      <c r="F34" s="25"/>
      <c r="G34" s="26">
        <v>-5402</v>
      </c>
      <c r="H34" s="26">
        <v>11462</v>
      </c>
    </row>
    <row r="35" spans="1:10" ht="16.5">
      <c r="A35" s="29" t="s">
        <v>600</v>
      </c>
      <c r="B35" s="179" t="s">
        <v>640</v>
      </c>
      <c r="C35" s="179"/>
      <c r="D35" s="24"/>
      <c r="E35" s="24"/>
      <c r="F35" s="40">
        <v>403</v>
      </c>
      <c r="G35" s="28">
        <v>151122</v>
      </c>
      <c r="H35" s="28">
        <v>-118601</v>
      </c>
    </row>
    <row r="36" spans="1:10" ht="16.5">
      <c r="A36" s="29" t="s">
        <v>601</v>
      </c>
      <c r="B36" s="179" t="s">
        <v>641</v>
      </c>
      <c r="C36" s="179"/>
      <c r="D36" s="24"/>
      <c r="E36" s="24"/>
      <c r="F36" s="40">
        <v>404</v>
      </c>
      <c r="G36" s="26">
        <v>862885</v>
      </c>
      <c r="H36" s="26">
        <v>721265</v>
      </c>
      <c r="J36" s="11"/>
    </row>
    <row r="37" spans="1:10" ht="15.75">
      <c r="A37" s="29"/>
      <c r="B37" s="179" t="s">
        <v>642</v>
      </c>
      <c r="C37" s="179"/>
      <c r="D37" s="24"/>
      <c r="E37" s="24"/>
      <c r="F37" s="25"/>
      <c r="G37" s="26"/>
      <c r="H37" s="26"/>
    </row>
    <row r="38" spans="1:10" ht="16.5">
      <c r="A38" s="29" t="s">
        <v>602</v>
      </c>
      <c r="B38" s="179" t="s">
        <v>643</v>
      </c>
      <c r="C38" s="179"/>
      <c r="D38" s="24"/>
      <c r="E38" s="24"/>
      <c r="F38" s="40">
        <v>405</v>
      </c>
      <c r="G38" s="28">
        <v>1000000</v>
      </c>
      <c r="H38" s="28">
        <v>2150000</v>
      </c>
    </row>
    <row r="39" spans="1:10" ht="15.75">
      <c r="A39" s="29" t="s">
        <v>603</v>
      </c>
      <c r="B39" s="179" t="s">
        <v>708</v>
      </c>
      <c r="C39" s="179"/>
      <c r="D39" s="24"/>
      <c r="E39" s="24" t="s">
        <v>629</v>
      </c>
      <c r="F39" s="25">
        <v>406</v>
      </c>
      <c r="G39" s="26">
        <v>1000000</v>
      </c>
      <c r="H39" s="26">
        <v>2150000</v>
      </c>
    </row>
    <row r="40" spans="1:10" ht="15.75">
      <c r="A40" s="29" t="s">
        <v>604</v>
      </c>
      <c r="B40" s="179" t="s">
        <v>644</v>
      </c>
      <c r="C40" s="179"/>
      <c r="D40" s="24"/>
      <c r="E40" s="24" t="s">
        <v>629</v>
      </c>
      <c r="F40" s="25">
        <v>407</v>
      </c>
      <c r="G40" s="26">
        <v>0</v>
      </c>
      <c r="H40" s="26"/>
    </row>
    <row r="41" spans="1:10" ht="15.75">
      <c r="A41" s="29" t="s">
        <v>605</v>
      </c>
      <c r="B41" s="179" t="s">
        <v>645</v>
      </c>
      <c r="C41" s="179"/>
      <c r="D41" s="24"/>
      <c r="E41" s="24" t="s">
        <v>629</v>
      </c>
      <c r="F41" s="25">
        <v>408</v>
      </c>
      <c r="G41" s="26">
        <v>0</v>
      </c>
      <c r="H41" s="26"/>
    </row>
    <row r="42" spans="1:10" ht="15.75">
      <c r="A42" s="29" t="s">
        <v>606</v>
      </c>
      <c r="B42" s="179" t="s">
        <v>646</v>
      </c>
      <c r="C42" s="179"/>
      <c r="D42" s="24"/>
      <c r="E42" s="24" t="s">
        <v>629</v>
      </c>
      <c r="F42" s="25">
        <v>409</v>
      </c>
      <c r="G42" s="26">
        <v>0</v>
      </c>
      <c r="H42" s="26"/>
    </row>
    <row r="43" spans="1:10" ht="15.75">
      <c r="A43" s="29" t="s">
        <v>647</v>
      </c>
      <c r="B43" s="179" t="s">
        <v>648</v>
      </c>
      <c r="C43" s="179"/>
      <c r="D43" s="24"/>
      <c r="E43" s="24" t="s">
        <v>629</v>
      </c>
      <c r="F43" s="25">
        <v>410</v>
      </c>
      <c r="G43" s="26">
        <v>0</v>
      </c>
      <c r="H43" s="26"/>
    </row>
    <row r="44" spans="1:10" ht="15.75">
      <c r="A44" s="29" t="s">
        <v>649</v>
      </c>
      <c r="B44" s="179" t="s">
        <v>709</v>
      </c>
      <c r="C44" s="179"/>
      <c r="D44" s="24"/>
      <c r="E44" s="24" t="s">
        <v>629</v>
      </c>
      <c r="F44" s="25">
        <v>411</v>
      </c>
      <c r="G44" s="26">
        <v>0</v>
      </c>
      <c r="H44" s="26"/>
    </row>
    <row r="45" spans="1:10" ht="16.5">
      <c r="A45" s="29" t="s">
        <v>650</v>
      </c>
      <c r="B45" s="179" t="s">
        <v>651</v>
      </c>
      <c r="C45" s="179"/>
      <c r="D45" s="24"/>
      <c r="E45" s="24"/>
      <c r="F45" s="40">
        <v>412</v>
      </c>
      <c r="G45" s="28">
        <v>1991939</v>
      </c>
      <c r="H45" s="28">
        <v>1514027</v>
      </c>
    </row>
    <row r="46" spans="1:10" ht="15.75">
      <c r="A46" s="29" t="s">
        <v>652</v>
      </c>
      <c r="B46" s="179" t="s">
        <v>710</v>
      </c>
      <c r="C46" s="179"/>
      <c r="D46" s="24"/>
      <c r="E46" s="24" t="s">
        <v>653</v>
      </c>
      <c r="F46" s="25">
        <v>413</v>
      </c>
      <c r="G46" s="26">
        <v>1500000</v>
      </c>
      <c r="H46" s="26"/>
    </row>
    <row r="47" spans="1:10" ht="15.75">
      <c r="A47" s="29" t="s">
        <v>654</v>
      </c>
      <c r="B47" s="179" t="s">
        <v>655</v>
      </c>
      <c r="C47" s="179"/>
      <c r="D47" s="24"/>
      <c r="E47" s="24" t="s">
        <v>653</v>
      </c>
      <c r="F47" s="25">
        <v>414</v>
      </c>
      <c r="G47" s="26">
        <v>0</v>
      </c>
      <c r="H47" s="26">
        <v>1506000</v>
      </c>
    </row>
    <row r="48" spans="1:10" ht="15.75">
      <c r="A48" s="29" t="s">
        <v>656</v>
      </c>
      <c r="B48" s="179" t="s">
        <v>657</v>
      </c>
      <c r="C48" s="179"/>
      <c r="D48" s="24"/>
      <c r="E48" s="24" t="s">
        <v>653</v>
      </c>
      <c r="F48" s="25">
        <v>415</v>
      </c>
      <c r="G48" s="26">
        <v>2981</v>
      </c>
      <c r="H48" s="26">
        <v>8027</v>
      </c>
    </row>
    <row r="49" spans="1:8" ht="15.75">
      <c r="A49" s="29" t="s">
        <v>658</v>
      </c>
      <c r="B49" s="179" t="s">
        <v>711</v>
      </c>
      <c r="C49" s="179"/>
      <c r="D49" s="24"/>
      <c r="E49" s="24" t="s">
        <v>653</v>
      </c>
      <c r="F49" s="25">
        <v>416</v>
      </c>
      <c r="G49" s="26">
        <v>488958</v>
      </c>
      <c r="H49" s="26"/>
    </row>
    <row r="50" spans="1:8" ht="16.5">
      <c r="A50" s="29" t="s">
        <v>659</v>
      </c>
      <c r="B50" s="179" t="s">
        <v>660</v>
      </c>
      <c r="C50" s="179"/>
      <c r="D50" s="24"/>
      <c r="E50" s="24"/>
      <c r="F50" s="40">
        <v>417</v>
      </c>
      <c r="G50" s="28">
        <v>0</v>
      </c>
      <c r="H50" s="28">
        <v>635973</v>
      </c>
    </row>
    <row r="51" spans="1:8" ht="16.5">
      <c r="A51" s="29" t="s">
        <v>661</v>
      </c>
      <c r="B51" s="179" t="s">
        <v>662</v>
      </c>
      <c r="C51" s="179"/>
      <c r="D51" s="24"/>
      <c r="E51" s="24"/>
      <c r="F51" s="40">
        <v>418</v>
      </c>
      <c r="G51" s="28">
        <v>991939</v>
      </c>
      <c r="H51" s="28">
        <v>0</v>
      </c>
    </row>
    <row r="52" spans="1:8" ht="15.75">
      <c r="A52" s="29"/>
      <c r="B52" s="179" t="s">
        <v>712</v>
      </c>
      <c r="C52" s="179"/>
      <c r="D52" s="24"/>
      <c r="E52" s="24"/>
      <c r="F52" s="25"/>
      <c r="G52" s="26"/>
      <c r="H52" s="26"/>
    </row>
    <row r="53" spans="1:8" ht="16.5">
      <c r="A53" s="29" t="s">
        <v>663</v>
      </c>
      <c r="B53" s="152" t="s">
        <v>713</v>
      </c>
      <c r="C53" s="152"/>
      <c r="D53" s="24"/>
      <c r="E53" s="24"/>
      <c r="F53" s="40">
        <v>419</v>
      </c>
      <c r="G53" s="28">
        <v>0</v>
      </c>
      <c r="H53" s="28">
        <v>0</v>
      </c>
    </row>
    <row r="54" spans="1:8" ht="15.75">
      <c r="A54" s="29" t="s">
        <v>664</v>
      </c>
      <c r="B54" s="179" t="s">
        <v>665</v>
      </c>
      <c r="C54" s="179"/>
      <c r="D54" s="24"/>
      <c r="E54" s="24" t="s">
        <v>629</v>
      </c>
      <c r="F54" s="25">
        <v>420</v>
      </c>
      <c r="G54" s="26">
        <v>0</v>
      </c>
      <c r="H54" s="26"/>
    </row>
    <row r="55" spans="1:8" ht="15.75">
      <c r="A55" s="29" t="s">
        <v>666</v>
      </c>
      <c r="B55" s="179" t="s">
        <v>667</v>
      </c>
      <c r="C55" s="179"/>
      <c r="D55" s="24"/>
      <c r="E55" s="24" t="s">
        <v>629</v>
      </c>
      <c r="F55" s="25">
        <v>421</v>
      </c>
      <c r="G55" s="26">
        <v>0</v>
      </c>
      <c r="H55" s="26"/>
    </row>
    <row r="56" spans="1:8" ht="15.75">
      <c r="A56" s="29" t="s">
        <v>668</v>
      </c>
      <c r="B56" s="179" t="s">
        <v>669</v>
      </c>
      <c r="C56" s="179"/>
      <c r="D56" s="24"/>
      <c r="E56" s="24" t="s">
        <v>629</v>
      </c>
      <c r="F56" s="25">
        <v>422</v>
      </c>
      <c r="G56" s="26"/>
      <c r="H56" s="26"/>
    </row>
    <row r="57" spans="1:8" ht="15.75">
      <c r="A57" s="29" t="s">
        <v>670</v>
      </c>
      <c r="B57" s="179" t="s">
        <v>714</v>
      </c>
      <c r="C57" s="179"/>
      <c r="D57" s="24"/>
      <c r="E57" s="24" t="s">
        <v>629</v>
      </c>
      <c r="F57" s="25">
        <v>423</v>
      </c>
      <c r="G57" s="26"/>
      <c r="H57" s="26"/>
    </row>
    <row r="58" spans="1:8" ht="16.5">
      <c r="A58" s="29" t="s">
        <v>671</v>
      </c>
      <c r="B58" s="152" t="s">
        <v>715</v>
      </c>
      <c r="C58" s="152"/>
      <c r="D58" s="24"/>
      <c r="E58" s="24"/>
      <c r="F58" s="40">
        <v>424</v>
      </c>
      <c r="G58" s="28">
        <v>0</v>
      </c>
      <c r="H58" s="28">
        <v>1650000</v>
      </c>
    </row>
    <row r="59" spans="1:8" ht="15.75">
      <c r="A59" s="29" t="s">
        <v>672</v>
      </c>
      <c r="B59" s="179" t="s">
        <v>673</v>
      </c>
      <c r="C59" s="179"/>
      <c r="D59" s="24"/>
      <c r="E59" s="24" t="s">
        <v>653</v>
      </c>
      <c r="F59" s="25">
        <v>425</v>
      </c>
      <c r="G59" s="26">
        <v>0</v>
      </c>
      <c r="H59" s="26"/>
    </row>
    <row r="60" spans="1:8" ht="15.75">
      <c r="A60" s="29" t="s">
        <v>674</v>
      </c>
      <c r="B60" s="179" t="s">
        <v>675</v>
      </c>
      <c r="C60" s="179"/>
      <c r="D60" s="24"/>
      <c r="E60" s="24" t="s">
        <v>653</v>
      </c>
      <c r="F60" s="25">
        <v>426</v>
      </c>
      <c r="G60" s="26"/>
      <c r="H60" s="26"/>
    </row>
    <row r="61" spans="1:8" ht="15.75">
      <c r="A61" s="29" t="s">
        <v>676</v>
      </c>
      <c r="B61" s="179" t="s">
        <v>677</v>
      </c>
      <c r="C61" s="179"/>
      <c r="D61" s="24"/>
      <c r="E61" s="24" t="s">
        <v>653</v>
      </c>
      <c r="F61" s="25">
        <v>427</v>
      </c>
      <c r="G61" s="26"/>
      <c r="H61" s="26"/>
    </row>
    <row r="62" spans="1:8" ht="15.75">
      <c r="A62" s="29" t="s">
        <v>678</v>
      </c>
      <c r="B62" s="179" t="s">
        <v>716</v>
      </c>
      <c r="C62" s="179"/>
      <c r="D62" s="24"/>
      <c r="E62" s="24" t="s">
        <v>653</v>
      </c>
      <c r="F62" s="25">
        <v>428</v>
      </c>
      <c r="G62" s="26">
        <v>0</v>
      </c>
      <c r="H62" s="26"/>
    </row>
    <row r="63" spans="1:8" ht="15.75">
      <c r="A63" s="29" t="s">
        <v>679</v>
      </c>
      <c r="B63" s="179" t="s">
        <v>680</v>
      </c>
      <c r="C63" s="179"/>
      <c r="D63" s="24"/>
      <c r="E63" s="24" t="s">
        <v>653</v>
      </c>
      <c r="F63" s="25">
        <v>429</v>
      </c>
      <c r="G63" s="26">
        <v>0</v>
      </c>
      <c r="H63" s="26">
        <v>1650000</v>
      </c>
    </row>
    <row r="64" spans="1:8" ht="15.75">
      <c r="A64" s="29" t="s">
        <v>681</v>
      </c>
      <c r="B64" s="179" t="s">
        <v>717</v>
      </c>
      <c r="C64" s="179"/>
      <c r="D64" s="24"/>
      <c r="E64" s="24" t="s">
        <v>653</v>
      </c>
      <c r="F64" s="25">
        <v>430</v>
      </c>
      <c r="G64" s="26"/>
      <c r="H64" s="26"/>
    </row>
    <row r="65" spans="1:8" ht="16.5">
      <c r="A65" s="29" t="s">
        <v>682</v>
      </c>
      <c r="B65" s="152" t="s">
        <v>718</v>
      </c>
      <c r="C65" s="152"/>
      <c r="D65" s="24"/>
      <c r="E65" s="24"/>
      <c r="F65" s="40">
        <v>431</v>
      </c>
      <c r="G65" s="28">
        <v>0</v>
      </c>
      <c r="H65" s="28">
        <v>0</v>
      </c>
    </row>
    <row r="66" spans="1:8" ht="16.5">
      <c r="A66" s="29" t="s">
        <v>683</v>
      </c>
      <c r="B66" s="152" t="s">
        <v>719</v>
      </c>
      <c r="C66" s="152"/>
      <c r="D66" s="24"/>
      <c r="E66" s="24"/>
      <c r="F66" s="40">
        <v>432</v>
      </c>
      <c r="G66" s="28">
        <v>0</v>
      </c>
      <c r="H66" s="28">
        <v>1650000</v>
      </c>
    </row>
    <row r="67" spans="1:8" ht="15.75">
      <c r="A67" s="29" t="s">
        <v>684</v>
      </c>
      <c r="B67" s="179" t="s">
        <v>685</v>
      </c>
      <c r="C67" s="179"/>
      <c r="D67" s="24"/>
      <c r="E67" s="24"/>
      <c r="F67" s="25">
        <v>433</v>
      </c>
      <c r="G67" s="26">
        <v>862885</v>
      </c>
      <c r="H67" s="26">
        <v>1357238</v>
      </c>
    </row>
    <row r="68" spans="1:8" ht="15.75">
      <c r="A68" s="29" t="s">
        <v>686</v>
      </c>
      <c r="B68" s="179" t="s">
        <v>687</v>
      </c>
      <c r="C68" s="179"/>
      <c r="D68" s="24"/>
      <c r="E68" s="24"/>
      <c r="F68" s="25">
        <v>434</v>
      </c>
      <c r="G68" s="26">
        <v>991939</v>
      </c>
      <c r="H68" s="26">
        <v>1650000</v>
      </c>
    </row>
    <row r="69" spans="1:8" ht="15.75">
      <c r="A69" s="29" t="s">
        <v>688</v>
      </c>
      <c r="B69" s="179" t="s">
        <v>689</v>
      </c>
      <c r="C69" s="179"/>
      <c r="D69" s="24"/>
      <c r="E69" s="24"/>
      <c r="F69" s="25">
        <v>435</v>
      </c>
      <c r="G69" s="26">
        <v>0</v>
      </c>
      <c r="H69" s="26">
        <v>0</v>
      </c>
    </row>
    <row r="70" spans="1:8" ht="15.75">
      <c r="A70" s="29" t="s">
        <v>690</v>
      </c>
      <c r="B70" s="179" t="s">
        <v>691</v>
      </c>
      <c r="C70" s="179"/>
      <c r="D70" s="24"/>
      <c r="E70" s="24"/>
      <c r="F70" s="25">
        <v>436</v>
      </c>
      <c r="G70" s="26">
        <v>129054</v>
      </c>
      <c r="H70" s="26">
        <v>292762</v>
      </c>
    </row>
    <row r="71" spans="1:8" ht="15.75">
      <c r="A71" s="29" t="s">
        <v>692</v>
      </c>
      <c r="B71" s="179" t="s">
        <v>693</v>
      </c>
      <c r="C71" s="179"/>
      <c r="D71" s="24"/>
      <c r="E71" s="24"/>
      <c r="F71" s="25">
        <v>437</v>
      </c>
      <c r="G71" s="26">
        <v>331990</v>
      </c>
      <c r="H71" s="26">
        <v>624752</v>
      </c>
    </row>
    <row r="72" spans="1:8" ht="15.75">
      <c r="A72" s="29" t="s">
        <v>694</v>
      </c>
      <c r="B72" s="179" t="s">
        <v>720</v>
      </c>
      <c r="C72" s="179"/>
      <c r="D72" s="24"/>
      <c r="E72" s="24" t="s">
        <v>629</v>
      </c>
      <c r="F72" s="25">
        <v>438</v>
      </c>
      <c r="G72" s="26">
        <v>0</v>
      </c>
      <c r="H72" s="26"/>
    </row>
    <row r="73" spans="1:8" ht="15.75">
      <c r="A73" s="29" t="s">
        <v>695</v>
      </c>
      <c r="B73" s="179" t="s">
        <v>721</v>
      </c>
      <c r="C73" s="179"/>
      <c r="D73" s="24"/>
      <c r="E73" s="24" t="s">
        <v>653</v>
      </c>
      <c r="F73" s="25">
        <v>439</v>
      </c>
      <c r="G73" s="26">
        <v>0</v>
      </c>
      <c r="H73" s="26"/>
    </row>
    <row r="74" spans="1:8" ht="15.75">
      <c r="A74" s="29" t="s">
        <v>696</v>
      </c>
      <c r="B74" s="179" t="s">
        <v>697</v>
      </c>
      <c r="C74" s="179"/>
      <c r="D74" s="24"/>
      <c r="E74" s="24"/>
      <c r="F74" s="25">
        <v>440</v>
      </c>
      <c r="G74" s="26">
        <v>202936</v>
      </c>
      <c r="H74" s="26">
        <v>331990</v>
      </c>
    </row>
    <row r="75" spans="1:8">
      <c r="A75" s="20"/>
      <c r="B75" s="20"/>
      <c r="C75" s="20"/>
      <c r="D75" s="20"/>
      <c r="E75" s="20"/>
      <c r="F75" s="20"/>
      <c r="G75" s="20"/>
      <c r="H75" s="20"/>
    </row>
    <row r="76" spans="1:8">
      <c r="A76" s="161" t="s">
        <v>609</v>
      </c>
      <c r="B76" s="161"/>
      <c r="C76" s="21" t="s">
        <v>722</v>
      </c>
      <c r="D76" s="20"/>
      <c r="E76" s="20"/>
      <c r="F76" s="184" t="s">
        <v>269</v>
      </c>
      <c r="G76" s="96" t="s">
        <v>270</v>
      </c>
      <c r="H76" s="96"/>
    </row>
    <row r="77" spans="1:8">
      <c r="A77" s="185" t="s">
        <v>611</v>
      </c>
      <c r="B77" s="185"/>
      <c r="C77" s="45" t="s">
        <v>271</v>
      </c>
      <c r="D77" s="46"/>
      <c r="E77" s="46"/>
      <c r="F77" s="184"/>
      <c r="G77" s="156"/>
      <c r="H77" s="156"/>
    </row>
    <row r="79" spans="1:8">
      <c r="G79" s="96" t="s">
        <v>723</v>
      </c>
      <c r="H79" s="96"/>
    </row>
    <row r="80" spans="1:8">
      <c r="G80" s="97"/>
      <c r="H80" s="97"/>
    </row>
  </sheetData>
  <mergeCells count="92">
    <mergeCell ref="F76:F77"/>
    <mergeCell ref="G76:H76"/>
    <mergeCell ref="A77:B77"/>
    <mergeCell ref="G77:H77"/>
    <mergeCell ref="B70:C70"/>
    <mergeCell ref="B71:C71"/>
    <mergeCell ref="B72:C72"/>
    <mergeCell ref="B73:C73"/>
    <mergeCell ref="B74:C74"/>
    <mergeCell ref="A76:B7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A12:H12"/>
    <mergeCell ref="A14:A15"/>
    <mergeCell ref="B14:C15"/>
    <mergeCell ref="D14:D15"/>
    <mergeCell ref="E14:E15"/>
    <mergeCell ref="F14:F15"/>
    <mergeCell ref="G14:H14"/>
    <mergeCell ref="B16:C16"/>
    <mergeCell ref="B17:C17"/>
    <mergeCell ref="B18:C18"/>
    <mergeCell ref="B19:C19"/>
    <mergeCell ref="B20:C20"/>
    <mergeCell ref="A6:B6"/>
    <mergeCell ref="C6:E6"/>
    <mergeCell ref="G6:H6"/>
    <mergeCell ref="A8:H8"/>
    <mergeCell ref="A9:H9"/>
    <mergeCell ref="G79:H79"/>
    <mergeCell ref="G80:H80"/>
    <mergeCell ref="A1:B2"/>
    <mergeCell ref="C1:E2"/>
    <mergeCell ref="G1:H1"/>
    <mergeCell ref="G2:H2"/>
    <mergeCell ref="A3:B3"/>
    <mergeCell ref="C3:E3"/>
    <mergeCell ref="G3:H3"/>
    <mergeCell ref="A10:H10"/>
    <mergeCell ref="A4:B4"/>
    <mergeCell ref="C4:E4"/>
    <mergeCell ref="G4:H4"/>
    <mergeCell ref="A5:B5"/>
    <mergeCell ref="C5:E5"/>
    <mergeCell ref="G5:H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Bilans uspjeha</vt:lpstr>
      <vt:lpstr>Bilans stanja</vt:lpstr>
      <vt:lpstr>Promjene u kapitalu</vt:lpstr>
      <vt:lpstr>Gotovinski tokovi</vt:lpstr>
      <vt:lpstr>'Bilans stanja'!Print_Area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2015-05-05T07:48:24Z</dcterms:modified>
</cp:coreProperties>
</file>