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9155" windowHeight="11565" activeTab="4"/>
  </bookViews>
  <sheets>
    <sheet name="Bilans stanja" sheetId="2" r:id="rId1"/>
    <sheet name="Bilans uspjeha" sheetId="1" r:id="rId2"/>
    <sheet name="Gotovinski tok" sheetId="3" r:id="rId3"/>
    <sheet name="Promjene NVI" sheetId="4" r:id="rId4"/>
    <sheet name="Bilješke" sheetId="5" r:id="rId5"/>
  </sheets>
  <externalReferences>
    <externalReference r:id="rId6"/>
  </externalReferences>
  <definedNames>
    <definedName name="broj_decimala">[1]podaci!$B$27</definedName>
    <definedName name="emisija0">[1]podaci!$C$17</definedName>
    <definedName name="emisija0Minus">[1]podaci!$C$20</definedName>
    <definedName name="emisija0Plus">[1]podaci!$C$19</definedName>
    <definedName name="emisija1">[1]podaci!$C$18</definedName>
    <definedName name="emisijaP">[1]podaci!$C$13</definedName>
    <definedName name="emisijaP1">[1]podaci!$C$16</definedName>
    <definedName name="EmisijaPMinus">[1]podaci!$C$15</definedName>
    <definedName name="EmisijaPPlus">[1]podaci!$C$14</definedName>
    <definedName name="jezik">[1]podaci!$B$28</definedName>
    <definedName name="jib_drustva">[1]podaci!$B$7</definedName>
    <definedName name="jib_fonda">[1]podaci!$B$3</definedName>
    <definedName name="mat_drustva">[1]podaci!$B$6</definedName>
    <definedName name="naziv_drustva">[1]podaci!$B$5</definedName>
    <definedName name="Naziv_fonda">[1]podaci!$B$1</definedName>
    <definedName name="period_end">[1]podaci!$B$18</definedName>
    <definedName name="period_start">[1]podaci!$B$17</definedName>
    <definedName name="porez">[1]podaci!$B$21</definedName>
    <definedName name="_xlnm.Print_Area" localSheetId="0">'Bilans stanja'!$A$1:$H$91</definedName>
    <definedName name="_xlnm.Print_Area" localSheetId="1">'Bilans uspjeha'!$A$1:$H$86</definedName>
    <definedName name="_xlnm.Print_Area" localSheetId="2">'Gotovinski tok'!$A$1:$I$59</definedName>
    <definedName name="_xlnm.Print_Area" localSheetId="3">'Promjene NVI'!$A$1:$H$36</definedName>
    <definedName name="_xlnm.Print_Titles" localSheetId="0">'Bilans stanja'!$12:$13</definedName>
    <definedName name="_xlnm.Print_Titles" localSheetId="1">'Bilans uspjeha'!$12:$13</definedName>
    <definedName name="_xlnm.Print_Titles" localSheetId="2">'Gotovinski tok'!$12:$14</definedName>
    <definedName name="_xlnm.Print_Titles" localSheetId="3">'Promjene NVI'!$12:$13</definedName>
    <definedName name="reg_fonda">[1]podaci!$B$2</definedName>
  </definedNames>
  <calcPr calcId="124519"/>
</workbook>
</file>

<file path=xl/calcChain.xml><?xml version="1.0" encoding="utf-8"?>
<calcChain xmlns="http://schemas.openxmlformats.org/spreadsheetml/2006/main">
  <c r="B15" i="4"/>
  <c r="B16"/>
  <c r="B45" i="3"/>
  <c r="B44"/>
  <c r="B40"/>
  <c r="B37"/>
  <c r="B36"/>
  <c r="B76" i="1"/>
  <c r="B75"/>
  <c r="B74"/>
  <c r="B73"/>
  <c r="B72"/>
  <c r="B71"/>
  <c r="B70"/>
  <c r="B69"/>
  <c r="B68"/>
  <c r="B67"/>
  <c r="B66"/>
  <c r="B65"/>
  <c r="B64"/>
  <c r="B63"/>
  <c r="B62"/>
  <c r="B61"/>
  <c r="B60"/>
  <c r="B59"/>
  <c r="B57"/>
  <c r="B56"/>
  <c r="B55"/>
  <c r="B50"/>
  <c r="B49"/>
  <c r="B48"/>
  <c r="B47"/>
  <c r="B45"/>
  <c r="B44"/>
  <c r="B42"/>
  <c r="B41"/>
  <c r="B40"/>
  <c r="B39"/>
  <c r="B38"/>
  <c r="B37"/>
  <c r="B36"/>
  <c r="B35"/>
  <c r="B34"/>
  <c r="B24"/>
  <c r="B23"/>
  <c r="B22"/>
  <c r="B21"/>
  <c r="B20"/>
  <c r="B14"/>
  <c r="B80" i="2"/>
  <c r="B79"/>
  <c r="B65"/>
  <c r="B54"/>
  <c r="B53"/>
  <c r="B52"/>
  <c r="B50"/>
  <c r="B49"/>
  <c r="B47"/>
  <c r="B46"/>
  <c r="B45"/>
  <c r="B44"/>
  <c r="B43"/>
  <c r="B42"/>
  <c r="B41"/>
  <c r="B40"/>
  <c r="B39"/>
  <c r="B38"/>
  <c r="B37"/>
  <c r="B36"/>
  <c r="B35"/>
  <c r="B34"/>
  <c r="B19"/>
  <c r="B18"/>
  <c r="B17"/>
  <c r="A30" i="5"/>
  <c r="A33" i="4"/>
  <c r="A56" i="3"/>
  <c r="A83" i="1"/>
</calcChain>
</file>

<file path=xl/sharedStrings.xml><?xml version="1.0" encoding="utf-8"?>
<sst xmlns="http://schemas.openxmlformats.org/spreadsheetml/2006/main" count="440" uniqueCount="227">
  <si>
    <t>Naziv Fonda:</t>
  </si>
  <si>
    <t>Registarski broj Fonda:</t>
  </si>
  <si>
    <t>Naziv društva za upravljanje:</t>
  </si>
  <si>
    <t>Matični broj društva za upravljanje:</t>
  </si>
  <si>
    <t>JIB društva za upravljanje:</t>
  </si>
  <si>
    <t>(iznos u KM)</t>
  </si>
  <si>
    <t>Grupa računa</t>
  </si>
  <si>
    <t>POZICIJA</t>
  </si>
  <si>
    <t>AOP</t>
  </si>
  <si>
    <t>Tekuća godina</t>
  </si>
  <si>
    <t>Prethodna godina</t>
  </si>
  <si>
    <t>0</t>
  </si>
  <si>
    <t>I - Poslovni prihodi (203 do 206)</t>
  </si>
  <si>
    <t>1. Prihodi od dividendi</t>
  </si>
  <si>
    <t>2. Prihodi od kamata i amortizacija premije (diskonta) po osnovu VP sa fiksnim rokom dospijeća</t>
  </si>
  <si>
    <t xml:space="preserve">3. Prihodi od poslovanja nekretninskih i rizičnih Fondova </t>
  </si>
  <si>
    <t>4. Ostali poslovni prihodi</t>
  </si>
  <si>
    <t>III - Poslovni rashodi (213 do 220)</t>
  </si>
  <si>
    <t>1. Naknada društvu za upravljanje</t>
  </si>
  <si>
    <t>2. Troškovi kupovine i prodaje ulaganja</t>
  </si>
  <si>
    <t>3. Rashodi po osnovu kamata</t>
  </si>
  <si>
    <t>4. Naknada članovima Nadzornog odbora</t>
  </si>
  <si>
    <t>5. Naknada vanjskom revizoru</t>
  </si>
  <si>
    <t>5. Naknada banci depozitaru</t>
  </si>
  <si>
    <t>6. Rashodi po osnovu poreza</t>
  </si>
  <si>
    <t>7. Ostali poslovni rashodi Fonda</t>
  </si>
  <si>
    <t>613, 619</t>
  </si>
  <si>
    <t>1. Prihodi od kamata</t>
  </si>
  <si>
    <t>1. Rashodi po osnovu kamata</t>
  </si>
  <si>
    <t>C. TEKUĆI ODLOŽENI POREZ NA DOBIT (237+238-239)</t>
  </si>
  <si>
    <t>1. Porezni rashod perioda</t>
  </si>
  <si>
    <t>822 dio</t>
  </si>
  <si>
    <t>2. Odloženi porezni rashod perioda</t>
  </si>
  <si>
    <t>3. Odloženi porezni prihod perioda</t>
  </si>
  <si>
    <t>724, 725</t>
  </si>
  <si>
    <r>
      <t xml:space="preserve">624, 625 </t>
    </r>
    <r>
      <rPr>
        <strike/>
        <sz val="10"/>
        <color theme="1"/>
        <rFont val="Arial Narrow"/>
        <family val="2"/>
        <charset val="238"/>
      </rPr>
      <t>i 626</t>
    </r>
  </si>
  <si>
    <t>G. POVEĆANjE (SMANjENjE) NETO IMOVINE OD POSLOVANjA FONDA</t>
  </si>
  <si>
    <t>1. Povećanje neto imovine Fonda (240-241+256-257)</t>
  </si>
  <si>
    <t>2. Smanjenje neto imovine Fonda (241-240+257-256)</t>
  </si>
  <si>
    <t>Obična zarada po dionici</t>
  </si>
  <si>
    <t>Razrijeđena zarada po dionici</t>
  </si>
  <si>
    <t>Certificirani računovođa:</t>
  </si>
  <si>
    <t>M.P</t>
  </si>
  <si>
    <t>Zakonski zastupnik</t>
  </si>
  <si>
    <t>društva za upravljanje:</t>
  </si>
  <si>
    <t xml:space="preserve">                                      Mr Nedim Šaćiragić, dipl. oec.</t>
  </si>
  <si>
    <t>____________________________</t>
  </si>
  <si>
    <t xml:space="preserve">    A. UKUPNA IMOVINA (002+003+010+019+020)</t>
  </si>
  <si>
    <t>100 do 102</t>
  </si>
  <si>
    <t xml:space="preserve"> I - Gotovina</t>
  </si>
  <si>
    <t xml:space="preserve"> II-Ulaganja Fonda (004 do 009)</t>
  </si>
  <si>
    <t>200 do 209</t>
  </si>
  <si>
    <t>210 do 219</t>
  </si>
  <si>
    <t>220 do 229</t>
  </si>
  <si>
    <t>230 do 239</t>
  </si>
  <si>
    <t>4. Depoziti i plasmani</t>
  </si>
  <si>
    <t>240 do 259</t>
  </si>
  <si>
    <t>5. Ulaganja u nekretnine</t>
  </si>
  <si>
    <t>6. Ostala ulaganja</t>
  </si>
  <si>
    <t xml:space="preserve"> III - Potraživanja (011 do 018)</t>
  </si>
  <si>
    <t>300*</t>
  </si>
  <si>
    <t>1. Potraživanja po osnovu prodaje vrijednosnih papira</t>
  </si>
  <si>
    <t>301, 302</t>
  </si>
  <si>
    <t>2. Potraživanja po osnovu prodaje nekretnina</t>
  </si>
  <si>
    <t>3. Potraživanja po osnovu kamate</t>
  </si>
  <si>
    <t>4. Potraživanja po osnovu dividendi</t>
  </si>
  <si>
    <t>5. Potraživanja po osnovu datih avansa</t>
  </si>
  <si>
    <t>306 do 308</t>
  </si>
  <si>
    <t>6. Potraživanja Fonda rizičnog kapitala</t>
  </si>
  <si>
    <t>7. Ostala potraživanja</t>
  </si>
  <si>
    <t>310 do 319</t>
  </si>
  <si>
    <t>8. Potraživanja od društva za upravljanje</t>
  </si>
  <si>
    <t xml:space="preserve"> IV - Odložena porezna sredstva</t>
  </si>
  <si>
    <t>330 do 332</t>
  </si>
  <si>
    <t xml:space="preserve"> V -  AKTIVNA VREMENSKA RAZGRANIČENJA</t>
  </si>
  <si>
    <t>401,402 i 409</t>
  </si>
  <si>
    <t>411,412,413,416,419</t>
  </si>
  <si>
    <t>421 do 429</t>
  </si>
  <si>
    <t>1. Kratkoročni krediti</t>
  </si>
  <si>
    <t>440, 441</t>
  </si>
  <si>
    <t>1. Dugoročni krediti</t>
  </si>
  <si>
    <t xml:space="preserve"> VIII - PASIVNA VREMENSKA RAZGRANIČENJA</t>
  </si>
  <si>
    <t xml:space="preserve">    C. NETO IMOVINA FONDA (001-021)</t>
  </si>
  <si>
    <t xml:space="preserve">    D. KAPITAL (045+048+051+056+059-062±065)</t>
  </si>
  <si>
    <t>I - Osnovni kapital (046 ili 047)</t>
  </si>
  <si>
    <t>1. Dionički kapital - redovne akcije</t>
  </si>
  <si>
    <t>2. Udjeli</t>
  </si>
  <si>
    <t xml:space="preserve"> II - Kapitalne rezerve (049+050)</t>
  </si>
  <si>
    <t>1. Emisiona premija</t>
  </si>
  <si>
    <t>2. Ostale kapitalne rezerve</t>
  </si>
  <si>
    <t xml:space="preserve"> III - Revalorizacijske rezerve (052 do 055)</t>
  </si>
  <si>
    <t>2. Revalorizacijske rezerve po osnovi instrumenata zaštite</t>
  </si>
  <si>
    <t>3. Revalorizacijske rezerve po osnovi nekretnina</t>
  </si>
  <si>
    <t>4. Ostale revalorizacijske rezerve</t>
  </si>
  <si>
    <t xml:space="preserve"> IV - Rezerve iz dobiti (057+058)</t>
  </si>
  <si>
    <t>1. Zakonske rezerve</t>
  </si>
  <si>
    <t>2. Ostale rezerve</t>
  </si>
  <si>
    <t xml:space="preserve"> V - Neraspoređena dobit (060+061)</t>
  </si>
  <si>
    <t>1. Neraspoređena dobit ranijih godina</t>
  </si>
  <si>
    <t>2. Neraspoređena dobit tekuće godine</t>
  </si>
  <si>
    <t xml:space="preserve"> VI - Nepokriveni gubitak (063+064)</t>
  </si>
  <si>
    <t>1. Nepokriven gubitak ranijih godina</t>
  </si>
  <si>
    <t>2. Nepokriven gubitak tekuće godine</t>
  </si>
  <si>
    <t xml:space="preserve"> VII - Nerealizovan dobit / gubitak (066+067)</t>
  </si>
  <si>
    <t xml:space="preserve">    E. BROJ EMITOVANIH DIONICA/UDJELA</t>
  </si>
  <si>
    <t xml:space="preserve">    F.NETO IMOVINA PO UDJELU/DIONICI (043/068)</t>
  </si>
  <si>
    <t xml:space="preserve">    G.IZVANBILANSNE EVIDENCIJE</t>
  </si>
  <si>
    <t>1. Izvanbilansna aktiva</t>
  </si>
  <si>
    <t>2. Izvanbilansna pasiva</t>
  </si>
  <si>
    <t xml:space="preserve">                                                  Mr Nedim Šaćiragić, dipl. oec.</t>
  </si>
  <si>
    <t>Iznos</t>
  </si>
  <si>
    <t>Index</t>
  </si>
  <si>
    <t>Tekući period</t>
  </si>
  <si>
    <t>Prethodni period</t>
  </si>
  <si>
    <t>A.</t>
  </si>
  <si>
    <t>Novčani tokovi iz poslovnih aktivnosti</t>
  </si>
  <si>
    <t>I</t>
  </si>
  <si>
    <t>Prilivi gotovine iz poslovnih aktivnosti (402 do 406)</t>
  </si>
  <si>
    <t>1.</t>
  </si>
  <si>
    <t>Prilivi po osnovu prodaje ulaganja</t>
  </si>
  <si>
    <t>2.</t>
  </si>
  <si>
    <t xml:space="preserve">Prilivi po osnovu dividendi </t>
  </si>
  <si>
    <t>3.</t>
  </si>
  <si>
    <t>Prilivi po osnovu kamata</t>
  </si>
  <si>
    <t>4.</t>
  </si>
  <si>
    <t>Prilivi po osnovu refundiranja rashoda</t>
  </si>
  <si>
    <t>5.</t>
  </si>
  <si>
    <t>Ostali prilivi od operativnih aktivnosti</t>
  </si>
  <si>
    <t>II</t>
  </si>
  <si>
    <t>Odlivi gotovine iz operativnih aktivnosti (408 do 418)</t>
  </si>
  <si>
    <t>Odlivi po osnovu ulaganja</t>
  </si>
  <si>
    <t>Odlivi po osnovu ulaganja u vrijednosne papire</t>
  </si>
  <si>
    <t>Odlivi po osnovu ostalih ulaganja</t>
  </si>
  <si>
    <t>Odlivi po osnovu naknada društvu za upravljanje</t>
  </si>
  <si>
    <t>Odlivi po osnovu rashoda za kamate</t>
  </si>
  <si>
    <t>6.</t>
  </si>
  <si>
    <t>Odlivi po osnovu troškova kupovine i prodaje VP</t>
  </si>
  <si>
    <t>7.</t>
  </si>
  <si>
    <t>Odlivi po osnovu naknade eksternom revizoru</t>
  </si>
  <si>
    <t>8.</t>
  </si>
  <si>
    <t>Odlivi po osnovu troškova banke depozitara</t>
  </si>
  <si>
    <t>9.</t>
  </si>
  <si>
    <t>Odlivi po osnovu ostalih rashoda iz operativnih aktivnosti</t>
  </si>
  <si>
    <t>10.</t>
  </si>
  <si>
    <t>Odlivi po osnovu poreza na dobit</t>
  </si>
  <si>
    <t>11.</t>
  </si>
  <si>
    <t>Odlivi po osnovu ostalih rashoda</t>
  </si>
  <si>
    <t>III</t>
  </si>
  <si>
    <t>Neto priliv gotovine iz poslovnih aktivnosti (401-407I)</t>
  </si>
  <si>
    <t>IV</t>
  </si>
  <si>
    <t>Neto odliv gotovine iz operativnih aktivnosti (407-401)</t>
  </si>
  <si>
    <t>B.</t>
  </si>
  <si>
    <t>Priliv od izdavanja udjela / emisije dionica</t>
  </si>
  <si>
    <t>Prilivi po osnovu zaduživanja</t>
  </si>
  <si>
    <t>Odlivi po osnovu razduživanja</t>
  </si>
  <si>
    <t>Odlivi po osnovu dividendi</t>
  </si>
  <si>
    <t>Odlivi po osnovu učešća u dobiti</t>
  </si>
  <si>
    <t>C.</t>
  </si>
  <si>
    <t>Ukupni prilivi gotovine (401 + 421)</t>
  </si>
  <si>
    <t>D.</t>
  </si>
  <si>
    <t>Ukupni odlivi gotovine (407+424)</t>
  </si>
  <si>
    <t>E:</t>
  </si>
  <si>
    <t>NETO PRILIV GOTOVINE (430-431)</t>
  </si>
  <si>
    <t>F</t>
  </si>
  <si>
    <t>NETO ODLIV GOTOVINE (431-430)</t>
  </si>
  <si>
    <t>G</t>
  </si>
  <si>
    <t>Gotovina na početku perioda</t>
  </si>
  <si>
    <t>H</t>
  </si>
  <si>
    <t>Pozit. kursne razlike po osnovu preračuna gotovine</t>
  </si>
  <si>
    <t>I.</t>
  </si>
  <si>
    <t>Negat. kursne razlike po osnovu preračuna gotovine</t>
  </si>
  <si>
    <t>J.</t>
  </si>
  <si>
    <t>GOTOVINA NA KRAJU OBRAČUNSKOG PERIODA</t>
  </si>
  <si>
    <t>(434+432-433+435-436)</t>
  </si>
  <si>
    <t xml:space="preserve">                       Mr Nedim Šaćiragić, dipl. oec.</t>
  </si>
  <si>
    <t>___________________</t>
  </si>
  <si>
    <t>__________________</t>
  </si>
  <si>
    <t>Redni broj</t>
  </si>
  <si>
    <t>Povećanje (smanjenje) neto imovine od poslovanja Fonda (302 do 306)</t>
  </si>
  <si>
    <t>Revalorizacione rezerve po osnovu fin.ulaganja raspoloživih za prodaju</t>
  </si>
  <si>
    <t>Revalorizacione rezerve po osnovu derivata</t>
  </si>
  <si>
    <t>Revalorizacione rezerve nekretninskih i rizičnih Fondova</t>
  </si>
  <si>
    <t>Povećanje neto imovine po osnovu transakcija sa udjelima/dionicama Fonda (308-309)</t>
  </si>
  <si>
    <t>Povećanje po osnovu izdatih udjela / dionica Fonda</t>
  </si>
  <si>
    <t>Smanjenje po osnovu povlačenja udjela / dionica Fonda</t>
  </si>
  <si>
    <t>Ukupno povećanje (smanjenje) neto imovine Fonda (301+308-309)</t>
  </si>
  <si>
    <t>Neto imovina</t>
  </si>
  <si>
    <t>12.</t>
  </si>
  <si>
    <t>Na početku perioda</t>
  </si>
  <si>
    <t>13.</t>
  </si>
  <si>
    <t>Na kraju perioda</t>
  </si>
  <si>
    <t>14.</t>
  </si>
  <si>
    <t>Broj udjela / dionica Fonda u periodu</t>
  </si>
  <si>
    <t>15.</t>
  </si>
  <si>
    <t>Broj udjela / dionica Fonda na početku perioda</t>
  </si>
  <si>
    <t>16.</t>
  </si>
  <si>
    <t>Izdati udjeli / dionice u toku perioda</t>
  </si>
  <si>
    <t>17.</t>
  </si>
  <si>
    <t>Povučeni udjeli / dionice u toku perioda</t>
  </si>
  <si>
    <t>18.</t>
  </si>
  <si>
    <t>Broj udjela / dionica Fonda na kraju perioda</t>
  </si>
  <si>
    <t xml:space="preserve">                                             Mr Nedim Šaćiragić, dipl. oec.</t>
  </si>
  <si>
    <t>Amela Smailhodžić, dipl. oec.</t>
  </si>
  <si>
    <t>LILIUM BALANCED</t>
  </si>
  <si>
    <t>JP-M-032-01</t>
  </si>
  <si>
    <t>LILIUM ASSET MANAGEMENT d.o.o. Sarajevo</t>
  </si>
  <si>
    <t>4201337670008</t>
  </si>
  <si>
    <t>JIB investicionog Fonda:</t>
  </si>
  <si>
    <t>BILANS USPJEHA INVESTICIONOG FONDA</t>
  </si>
  <si>
    <t>(Izvještaj o ukupnom rezultatu za period)</t>
  </si>
  <si>
    <t>BILANS STANJA INVESTICIONOG FONDA</t>
  </si>
  <si>
    <t>(Izvještaj o finansijskom položaju)</t>
  </si>
  <si>
    <t>IZVJEŠTAJ O GOTOVINSKIM TOKOVIMA</t>
  </si>
  <si>
    <t>(Izvještaj o tokovima gotovine)</t>
  </si>
  <si>
    <t>IZVJEŠTAJ O PROMJENAMA NETO IMOVINE INVESTICIONOG FONDA</t>
  </si>
  <si>
    <t xml:space="preserve"> Naziv IF-a: OIF LILIUM BALANCED</t>
  </si>
  <si>
    <t>Zabilješke i komentari uprave neophodni za bolje i jasnije razumjevanje podataka prezentiranih u osnovnim finansijskim izvjestajima</t>
  </si>
  <si>
    <t>Pozicija na koju se odnosi komentar ili zabilješka</t>
  </si>
  <si>
    <t>Komentar ili zabilješka</t>
  </si>
  <si>
    <t>Izvještaj sastavio/la:</t>
  </si>
  <si>
    <t>Direktor emitenta:</t>
  </si>
  <si>
    <t>Mr Nedim Šaćiragić, dipl. oec.</t>
  </si>
  <si>
    <t>____________________</t>
  </si>
  <si>
    <t>Sarajevo; 31.01.2015.godine</t>
  </si>
  <si>
    <t>na dan 31.12.2014. godine</t>
  </si>
  <si>
    <t>od 01.01. do 31.12.2014. godine</t>
  </si>
  <si>
    <t>za razdoblje od 01.01. do 31.12.2014. godine</t>
  </si>
</sst>
</file>

<file path=xl/styles.xml><?xml version="1.0" encoding="utf-8"?>
<styleSheet xmlns="http://schemas.openxmlformats.org/spreadsheetml/2006/main">
  <numFmts count="3">
    <numFmt numFmtId="164" formatCode="#,##0.00##"/>
    <numFmt numFmtId="165" formatCode="#,##0.0000"/>
    <numFmt numFmtId="166" formatCode="0.0000"/>
  </numFmts>
  <fonts count="1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Courier New"/>
      <family val="3"/>
      <charset val="238"/>
    </font>
    <font>
      <sz val="10"/>
      <color theme="1"/>
      <name val="Arial Black"/>
      <family val="2"/>
      <charset val="238"/>
    </font>
    <font>
      <sz val="10"/>
      <color theme="1"/>
      <name val="Arial Narrow"/>
      <family val="2"/>
      <charset val="238"/>
    </font>
    <font>
      <b/>
      <sz val="8"/>
      <color theme="1"/>
      <name val="Arial"/>
      <family val="2"/>
      <charset val="238"/>
    </font>
    <font>
      <b/>
      <sz val="10"/>
      <color theme="1"/>
      <name val="Arial Narrow"/>
      <family val="2"/>
      <charset val="238"/>
    </font>
    <font>
      <sz val="12"/>
      <color theme="1"/>
      <name val="Courier New"/>
      <family val="3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trike/>
      <sz val="10"/>
      <color theme="1"/>
      <name val="Arial Narrow"/>
      <family val="2"/>
      <charset val="238"/>
    </font>
    <font>
      <sz val="10"/>
      <name val="Arial"/>
      <family val="2"/>
      <charset val="238"/>
    </font>
    <font>
      <b/>
      <i/>
      <sz val="10"/>
      <name val="Times New Roman"/>
      <family val="1"/>
    </font>
    <font>
      <sz val="10"/>
      <name val="Times New Roman"/>
      <family val="1"/>
      <charset val="204"/>
    </font>
    <font>
      <i/>
      <sz val="10"/>
      <name val="Times New Roman"/>
      <family val="1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</borders>
  <cellStyleXfs count="5">
    <xf numFmtId="0" fontId="0" fillId="0" borderId="0"/>
    <xf numFmtId="0" fontId="1" fillId="0" borderId="0"/>
    <xf numFmtId="0" fontId="13" fillId="0" borderId="0"/>
    <xf numFmtId="0" fontId="15" fillId="0" borderId="0" applyNumberFormat="0" applyFill="0" applyBorder="0" applyProtection="0">
      <alignment vertical="top" wrapText="1"/>
    </xf>
    <xf numFmtId="0" fontId="17" fillId="0" borderId="0"/>
  </cellStyleXfs>
  <cellXfs count="104">
    <xf numFmtId="0" fontId="0" fillId="0" borderId="0" xfId="0"/>
    <xf numFmtId="0" fontId="0" fillId="0" borderId="0" xfId="0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49" fontId="9" fillId="0" borderId="2" xfId="0" quotePrefix="1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vertical="center" wrapText="1"/>
    </xf>
    <xf numFmtId="4" fontId="11" fillId="0" borderId="2" xfId="0" applyNumberFormat="1" applyFont="1" applyFill="1" applyBorder="1" applyAlignment="1">
      <alignment horizontal="right" vertical="center" wrapText="1" indent="1"/>
    </xf>
    <xf numFmtId="165" fontId="11" fillId="0" borderId="2" xfId="0" applyNumberFormat="1" applyFont="1" applyFill="1" applyBorder="1" applyAlignment="1">
      <alignment horizontal="right" vertical="center" wrapText="1" inden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4" fontId="2" fillId="0" borderId="2" xfId="0" applyNumberFormat="1" applyFont="1" applyFill="1" applyBorder="1" applyAlignment="1">
      <alignment horizontal="right" vertical="center" wrapText="1" indent="1"/>
    </xf>
    <xf numFmtId="1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3" fontId="0" fillId="0" borderId="0" xfId="0" applyNumberFormat="1" applyFill="1"/>
    <xf numFmtId="4" fontId="10" fillId="0" borderId="2" xfId="0" applyNumberFormat="1" applyFont="1" applyFill="1" applyBorder="1" applyAlignment="1">
      <alignment horizontal="right" vertical="center" wrapText="1" indent="1"/>
    </xf>
    <xf numFmtId="164" fontId="10" fillId="0" borderId="2" xfId="0" applyNumberFormat="1" applyFont="1" applyFill="1" applyBorder="1" applyAlignment="1">
      <alignment horizontal="right" vertical="center" wrapText="1" indent="1"/>
    </xf>
    <xf numFmtId="165" fontId="10" fillId="0" borderId="2" xfId="0" applyNumberFormat="1" applyFont="1" applyFill="1" applyBorder="1" applyAlignment="1">
      <alignment horizontal="right" vertical="center" wrapText="1" indent="1"/>
    </xf>
    <xf numFmtId="0" fontId="14" fillId="0" borderId="0" xfId="2" applyFont="1" applyBorder="1"/>
    <xf numFmtId="0" fontId="14" fillId="0" borderId="0" xfId="2" applyFont="1" applyFill="1" applyAlignment="1">
      <alignment horizontal="right"/>
    </xf>
    <xf numFmtId="0" fontId="14" fillId="0" borderId="0" xfId="3" applyFont="1" applyAlignment="1"/>
    <xf numFmtId="0" fontId="16" fillId="0" borderId="0" xfId="2" applyFont="1"/>
    <xf numFmtId="0" fontId="14" fillId="0" borderId="0" xfId="2" applyFont="1"/>
    <xf numFmtId="0" fontId="14" fillId="0" borderId="0" xfId="2" applyFont="1" applyAlignment="1">
      <alignment horizontal="center"/>
    </xf>
    <xf numFmtId="0" fontId="14" fillId="0" borderId="0" xfId="2" applyFont="1" applyAlignment="1"/>
    <xf numFmtId="0" fontId="14" fillId="0" borderId="2" xfId="3" applyFont="1" applyBorder="1" applyAlignment="1">
      <alignment horizontal="justify" vertical="top" wrapText="1"/>
    </xf>
    <xf numFmtId="0" fontId="16" fillId="0" borderId="2" xfId="2" applyFont="1" applyBorder="1"/>
    <xf numFmtId="0" fontId="14" fillId="0" borderId="2" xfId="2" applyFont="1" applyBorder="1" applyAlignment="1">
      <alignment horizontal="left" vertical="center"/>
    </xf>
    <xf numFmtId="0" fontId="16" fillId="0" borderId="2" xfId="2" applyFont="1" applyBorder="1" applyAlignment="1">
      <alignment horizontal="left" vertical="center"/>
    </xf>
    <xf numFmtId="0" fontId="16" fillId="0" borderId="2" xfId="2" applyFont="1" applyBorder="1" applyAlignment="1">
      <alignment horizontal="right"/>
    </xf>
    <xf numFmtId="0" fontId="16" fillId="0" borderId="2" xfId="3" applyFont="1" applyBorder="1">
      <alignment vertical="top" wrapText="1"/>
    </xf>
    <xf numFmtId="0" fontId="16" fillId="0" borderId="2" xfId="3" applyFont="1" applyBorder="1" applyAlignment="1">
      <alignment horizontal="justify" vertical="top" wrapText="1"/>
    </xf>
    <xf numFmtId="0" fontId="14" fillId="0" borderId="2" xfId="3" applyFont="1" applyBorder="1" applyAlignment="1">
      <alignment vertical="top" wrapText="1"/>
    </xf>
    <xf numFmtId="0" fontId="14" fillId="0" borderId="9" xfId="2" applyFont="1" applyBorder="1"/>
    <xf numFmtId="0" fontId="16" fillId="0" borderId="9" xfId="2" applyFont="1" applyBorder="1"/>
    <xf numFmtId="0" fontId="16" fillId="0" borderId="0" xfId="2" applyFont="1" applyBorder="1"/>
    <xf numFmtId="0" fontId="14" fillId="2" borderId="8" xfId="2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2" xfId="0" quotePrefix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4" fontId="0" fillId="0" borderId="0" xfId="0" applyNumberFormat="1" applyFill="1"/>
    <xf numFmtId="49" fontId="9" fillId="0" borderId="2" xfId="0" quotePrefix="1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center" wrapText="1"/>
    </xf>
    <xf numFmtId="1" fontId="0" fillId="0" borderId="0" xfId="0" applyNumberFormat="1" applyFill="1"/>
    <xf numFmtId="0" fontId="8" fillId="0" borderId="2" xfId="0" applyFont="1" applyBorder="1" applyAlignment="1">
      <alignment horizontal="center" vertical="center" wrapText="1"/>
    </xf>
    <xf numFmtId="166" fontId="0" fillId="0" borderId="0" xfId="0" applyNumberFormat="1" applyFill="1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6" fillId="0" borderId="3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14" fillId="0" borderId="0" xfId="2" applyFont="1" applyBorder="1" applyAlignment="1">
      <alignment horizontal="center" wrapText="1"/>
    </xf>
    <xf numFmtId="0" fontId="16" fillId="0" borderId="1" xfId="3" applyFont="1" applyBorder="1" applyAlignment="1">
      <alignment wrapText="1"/>
    </xf>
  </cellXfs>
  <cellStyles count="5">
    <cellStyle name="Normal" xfId="0" builtinId="0"/>
    <cellStyle name="Normal 2" xfId="1"/>
    <cellStyle name="Normal 3" xfId="3"/>
    <cellStyle name="Normal 6" xfId="4"/>
    <cellStyle name="Normal_TFI-FIN" xfId="2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fijaz\AppData\Local\Microsoft\Windows\Temporary%20Internet%20Files\Content.Outlook\LRMDTVUM\Unos%20podataka%20BALANCED%202013_0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drzaj"/>
      <sheetName val="podaci"/>
      <sheetName val="ibu0"/>
      <sheetName val="ibu1"/>
      <sheetName val="BU"/>
      <sheetName val="ibs0"/>
      <sheetName val="ibs1"/>
      <sheetName val="BS"/>
      <sheetName val="igt0"/>
      <sheetName val="igt1"/>
      <sheetName val="GT"/>
      <sheetName val="inv0"/>
      <sheetName val="inv1"/>
      <sheetName val="NI"/>
    </sheetNames>
    <sheetDataSet>
      <sheetData sheetId="0" refreshError="1"/>
      <sheetData sheetId="1" refreshError="1">
        <row r="1">
          <cell r="B1" t="str">
            <v>LILIUM BALANCED</v>
          </cell>
        </row>
        <row r="2">
          <cell r="B2" t="str">
            <v>JP-M-032-01</v>
          </cell>
        </row>
        <row r="5">
          <cell r="B5" t="str">
            <v>LILIUM ASSET MANAGEMENT d.o.o. Sarajevo</v>
          </cell>
        </row>
        <row r="6">
          <cell r="B6" t="str">
            <v>4201337670008</v>
          </cell>
        </row>
        <row r="13">
          <cell r="C13">
            <v>311216.72639999999</v>
          </cell>
        </row>
        <row r="14">
          <cell r="C14">
            <v>18776.8698</v>
          </cell>
        </row>
        <row r="15">
          <cell r="C15">
            <v>64481.859499999999</v>
          </cell>
        </row>
        <row r="16">
          <cell r="C16">
            <v>265511.73669999995</v>
          </cell>
        </row>
        <row r="17">
          <cell r="B17">
            <v>41275</v>
          </cell>
          <cell r="C17">
            <v>265511.73670000001</v>
          </cell>
        </row>
        <row r="18">
          <cell r="B18">
            <v>41639</v>
          </cell>
          <cell r="C18">
            <v>326125.70110000001</v>
          </cell>
        </row>
        <row r="19">
          <cell r="C19">
            <v>79260.786200000002</v>
          </cell>
        </row>
        <row r="20">
          <cell r="C20">
            <v>18646.821800000002</v>
          </cell>
        </row>
        <row r="21">
          <cell r="B21">
            <v>0.1</v>
          </cell>
        </row>
        <row r="27">
          <cell r="B27" t="str">
            <v>0</v>
          </cell>
        </row>
        <row r="28">
          <cell r="B28" t="str">
            <v>B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1"/>
  <sheetViews>
    <sheetView showZeros="0" zoomScaleSheetLayoutView="100" workbookViewId="0">
      <selection activeCell="I97" sqref="I97"/>
    </sheetView>
  </sheetViews>
  <sheetFormatPr defaultRowHeight="15"/>
  <cols>
    <col min="1" max="1" width="7" style="1" customWidth="1"/>
    <col min="2" max="2" width="24.140625" style="1" customWidth="1"/>
    <col min="3" max="3" width="37.7109375" style="1" customWidth="1"/>
    <col min="4" max="4" width="3.42578125" style="1" customWidth="1"/>
    <col min="5" max="5" width="3.5703125" style="1" customWidth="1"/>
    <col min="6" max="6" width="3.28515625" style="1" customWidth="1"/>
    <col min="7" max="8" width="25.7109375" style="1" customWidth="1"/>
    <col min="9" max="9" width="12.42578125" style="1" customWidth="1"/>
    <col min="10" max="10" width="13.85546875" style="1" customWidth="1"/>
    <col min="11" max="16384" width="9.140625" style="1"/>
  </cols>
  <sheetData>
    <row r="1" spans="1:12">
      <c r="A1" s="68" t="s">
        <v>0</v>
      </c>
      <c r="B1" s="68"/>
      <c r="C1" s="69" t="s">
        <v>203</v>
      </c>
      <c r="D1" s="69"/>
      <c r="E1" s="69"/>
      <c r="F1" s="69"/>
      <c r="G1" s="69"/>
      <c r="H1" s="69"/>
    </row>
    <row r="2" spans="1:12">
      <c r="A2" s="68" t="s">
        <v>1</v>
      </c>
      <c r="B2" s="68"/>
      <c r="C2" s="69" t="s">
        <v>204</v>
      </c>
      <c r="D2" s="69"/>
      <c r="E2" s="69"/>
      <c r="F2" s="69"/>
      <c r="G2" s="69"/>
      <c r="H2" s="69"/>
    </row>
    <row r="3" spans="1:12">
      <c r="A3" s="68" t="s">
        <v>2</v>
      </c>
      <c r="B3" s="68"/>
      <c r="C3" s="69" t="s">
        <v>205</v>
      </c>
      <c r="D3" s="69"/>
      <c r="E3" s="69"/>
      <c r="F3" s="69"/>
      <c r="G3" s="69"/>
      <c r="H3" s="69"/>
    </row>
    <row r="4" spans="1:12">
      <c r="A4" s="68" t="s">
        <v>3</v>
      </c>
      <c r="B4" s="68"/>
      <c r="C4" s="69" t="s">
        <v>206</v>
      </c>
      <c r="D4" s="69"/>
      <c r="E4" s="69"/>
      <c r="F4" s="69"/>
      <c r="G4" s="69"/>
      <c r="H4" s="69"/>
    </row>
    <row r="5" spans="1:12" ht="16.5">
      <c r="A5" s="68" t="s">
        <v>4</v>
      </c>
      <c r="B5" s="68"/>
      <c r="C5" s="70">
        <v>0</v>
      </c>
      <c r="D5" s="70"/>
      <c r="E5" s="70"/>
      <c r="F5" s="70"/>
      <c r="G5" s="70"/>
      <c r="H5" s="70"/>
    </row>
    <row r="6" spans="1:12" ht="16.5">
      <c r="A6" s="68" t="s">
        <v>207</v>
      </c>
      <c r="B6" s="68"/>
      <c r="C6" s="70">
        <v>0</v>
      </c>
      <c r="D6" s="70"/>
      <c r="E6" s="70"/>
      <c r="F6" s="70"/>
      <c r="G6" s="70"/>
      <c r="H6" s="70"/>
    </row>
    <row r="7" spans="1:12">
      <c r="A7" s="2"/>
      <c r="B7" s="2"/>
      <c r="C7" s="2"/>
      <c r="D7" s="2"/>
      <c r="E7" s="2"/>
      <c r="F7" s="2"/>
      <c r="G7" s="2"/>
      <c r="H7" s="2"/>
    </row>
    <row r="8" spans="1:12" ht="15.75">
      <c r="A8" s="71" t="s">
        <v>210</v>
      </c>
      <c r="B8" s="71"/>
      <c r="C8" s="71"/>
      <c r="D8" s="71"/>
      <c r="E8" s="71"/>
      <c r="F8" s="71"/>
      <c r="G8" s="71"/>
      <c r="H8" s="71"/>
    </row>
    <row r="9" spans="1:12">
      <c r="A9" s="72" t="s">
        <v>211</v>
      </c>
      <c r="B9" s="72"/>
      <c r="C9" s="72"/>
      <c r="D9" s="72"/>
      <c r="E9" s="72"/>
      <c r="F9" s="72"/>
      <c r="G9" s="72"/>
      <c r="H9" s="72"/>
    </row>
    <row r="10" spans="1:12">
      <c r="A10" s="73" t="s">
        <v>224</v>
      </c>
      <c r="B10" s="73"/>
      <c r="C10" s="73"/>
      <c r="D10" s="73"/>
      <c r="E10" s="73"/>
      <c r="F10" s="73"/>
      <c r="G10" s="73"/>
      <c r="H10" s="73"/>
    </row>
    <row r="11" spans="1:12">
      <c r="A11" s="3"/>
      <c r="B11" s="74"/>
      <c r="C11" s="74"/>
      <c r="D11" s="3"/>
      <c r="E11" s="3"/>
      <c r="F11" s="3"/>
      <c r="G11" s="3"/>
      <c r="H11" s="4" t="s">
        <v>5</v>
      </c>
    </row>
    <row r="12" spans="1:12" ht="25.5" customHeight="1">
      <c r="A12" s="46" t="s">
        <v>6</v>
      </c>
      <c r="B12" s="75" t="s">
        <v>7</v>
      </c>
      <c r="C12" s="75"/>
      <c r="D12" s="75" t="s">
        <v>8</v>
      </c>
      <c r="E12" s="75"/>
      <c r="F12" s="75"/>
      <c r="G12" s="46" t="s">
        <v>9</v>
      </c>
      <c r="H12" s="46" t="s">
        <v>10</v>
      </c>
    </row>
    <row r="13" spans="1:12">
      <c r="A13" s="51">
        <v>1</v>
      </c>
      <c r="B13" s="77">
        <v>2</v>
      </c>
      <c r="C13" s="77"/>
      <c r="D13" s="77">
        <v>3</v>
      </c>
      <c r="E13" s="77"/>
      <c r="F13" s="77"/>
      <c r="G13" s="47">
        <v>4</v>
      </c>
      <c r="H13" s="47">
        <v>5</v>
      </c>
    </row>
    <row r="14" spans="1:12" ht="15.75" customHeight="1">
      <c r="A14" s="52"/>
      <c r="B14" s="78" t="s">
        <v>47</v>
      </c>
      <c r="C14" s="79"/>
      <c r="D14" s="53" t="s">
        <v>11</v>
      </c>
      <c r="E14" s="53" t="s">
        <v>11</v>
      </c>
      <c r="F14" s="54">
        <v>1</v>
      </c>
      <c r="G14" s="24">
        <v>3341856</v>
      </c>
      <c r="H14" s="24">
        <v>2893552</v>
      </c>
      <c r="J14" s="56"/>
      <c r="K14" s="56"/>
      <c r="L14" s="56"/>
    </row>
    <row r="15" spans="1:12" ht="25.5">
      <c r="A15" s="52" t="s">
        <v>48</v>
      </c>
      <c r="B15" s="76" t="s">
        <v>49</v>
      </c>
      <c r="C15" s="76"/>
      <c r="D15" s="53" t="s">
        <v>11</v>
      </c>
      <c r="E15" s="53" t="s">
        <v>11</v>
      </c>
      <c r="F15" s="54">
        <v>2</v>
      </c>
      <c r="G15" s="24">
        <v>123176</v>
      </c>
      <c r="H15" s="24">
        <v>1863</v>
      </c>
      <c r="J15" s="56"/>
      <c r="K15" s="56"/>
      <c r="L15" s="56"/>
    </row>
    <row r="16" spans="1:12" ht="16.5" customHeight="1">
      <c r="A16" s="52"/>
      <c r="B16" s="76" t="s">
        <v>50</v>
      </c>
      <c r="C16" s="76"/>
      <c r="D16" s="53" t="s">
        <v>11</v>
      </c>
      <c r="E16" s="53" t="s">
        <v>11</v>
      </c>
      <c r="F16" s="54">
        <v>3</v>
      </c>
      <c r="G16" s="24">
        <v>3218207</v>
      </c>
      <c r="H16" s="24">
        <v>2872259</v>
      </c>
      <c r="J16" s="56"/>
      <c r="K16" s="56"/>
      <c r="L16" s="56"/>
    </row>
    <row r="17" spans="1:12" ht="25.5" customHeight="1">
      <c r="A17" s="52" t="s">
        <v>51</v>
      </c>
      <c r="B17" s="80" t="str">
        <f>CONCATENATE("1. Ulaganja Fonda u ",IF(jezik="B","finansijska","financijska")," sredstva po fer vrijednosti kroz ",IF(jezik="B","bilans","bilancu")," uspjeha")</f>
        <v>1. Ulaganja Fonda u finansijska sredstva po fer vrijednosti kroz bilans uspjeha</v>
      </c>
      <c r="C17" s="80"/>
      <c r="D17" s="53" t="s">
        <v>11</v>
      </c>
      <c r="E17" s="53" t="s">
        <v>11</v>
      </c>
      <c r="F17" s="54">
        <v>4</v>
      </c>
      <c r="G17" s="10">
        <v>0</v>
      </c>
      <c r="H17" s="10">
        <v>0</v>
      </c>
      <c r="I17" s="56"/>
      <c r="J17" s="56"/>
      <c r="K17" s="56"/>
      <c r="L17" s="56"/>
    </row>
    <row r="18" spans="1:12" ht="25.5">
      <c r="A18" s="52" t="s">
        <v>52</v>
      </c>
      <c r="B18" s="80" t="str">
        <f>CONCATENATE("2. Ulaganja Fonda u ",IF(jezik="B","finansijska","financijska")," sredstva raspoloživa za prodaju")</f>
        <v>2. Ulaganja Fonda u finansijska sredstva raspoloživa za prodaju</v>
      </c>
      <c r="C18" s="80"/>
      <c r="D18" s="53" t="s">
        <v>11</v>
      </c>
      <c r="E18" s="53" t="s">
        <v>11</v>
      </c>
      <c r="F18" s="54">
        <v>5</v>
      </c>
      <c r="G18" s="10">
        <v>3138207</v>
      </c>
      <c r="H18" s="10">
        <v>2471259</v>
      </c>
      <c r="I18" s="56"/>
      <c r="J18" s="56"/>
      <c r="K18" s="56"/>
      <c r="L18" s="56"/>
    </row>
    <row r="19" spans="1:12" ht="25.5" customHeight="1">
      <c r="A19" s="52" t="s">
        <v>53</v>
      </c>
      <c r="B19" s="80" t="str">
        <f>CONCATENATE("3. Ulaganja Fonda u ",IF(jezik="B","finansijska","financijska")," sredstva koja se drže do roka dospijeća")</f>
        <v>3. Ulaganja Fonda u finansijska sredstva koja se drže do roka dospijeća</v>
      </c>
      <c r="C19" s="80"/>
      <c r="D19" s="53" t="s">
        <v>11</v>
      </c>
      <c r="E19" s="53" t="s">
        <v>11</v>
      </c>
      <c r="F19" s="54">
        <v>6</v>
      </c>
      <c r="G19" s="10">
        <v>80000</v>
      </c>
      <c r="H19" s="10">
        <v>401000</v>
      </c>
      <c r="J19" s="56"/>
      <c r="K19" s="56"/>
      <c r="L19" s="56"/>
    </row>
    <row r="20" spans="1:12" ht="25.5">
      <c r="A20" s="52" t="s">
        <v>54</v>
      </c>
      <c r="B20" s="80" t="s">
        <v>55</v>
      </c>
      <c r="C20" s="80"/>
      <c r="D20" s="53" t="s">
        <v>11</v>
      </c>
      <c r="E20" s="53" t="s">
        <v>11</v>
      </c>
      <c r="F20" s="54">
        <v>7</v>
      </c>
      <c r="G20" s="10">
        <v>0</v>
      </c>
      <c r="H20" s="10">
        <v>0</v>
      </c>
      <c r="J20" s="56"/>
      <c r="K20" s="56"/>
      <c r="L20" s="56"/>
    </row>
    <row r="21" spans="1:12" ht="25.5">
      <c r="A21" s="52" t="s">
        <v>56</v>
      </c>
      <c r="B21" s="80" t="s">
        <v>57</v>
      </c>
      <c r="C21" s="80"/>
      <c r="D21" s="53" t="s">
        <v>11</v>
      </c>
      <c r="E21" s="53" t="s">
        <v>11</v>
      </c>
      <c r="F21" s="54">
        <v>8</v>
      </c>
      <c r="G21" s="10">
        <v>0</v>
      </c>
      <c r="H21" s="10">
        <v>0</v>
      </c>
      <c r="J21" s="56"/>
      <c r="K21" s="56"/>
      <c r="L21" s="56"/>
    </row>
    <row r="22" spans="1:12" ht="15.75">
      <c r="A22" s="52">
        <v>260</v>
      </c>
      <c r="B22" s="80" t="s">
        <v>58</v>
      </c>
      <c r="C22" s="80"/>
      <c r="D22" s="53" t="s">
        <v>11</v>
      </c>
      <c r="E22" s="53" t="s">
        <v>11</v>
      </c>
      <c r="F22" s="54">
        <v>9</v>
      </c>
      <c r="G22" s="10">
        <v>0</v>
      </c>
      <c r="H22" s="10">
        <v>0</v>
      </c>
      <c r="J22" s="56"/>
      <c r="K22" s="56"/>
      <c r="L22" s="56"/>
    </row>
    <row r="23" spans="1:12" ht="15.75">
      <c r="A23" s="52"/>
      <c r="B23" s="76" t="s">
        <v>59</v>
      </c>
      <c r="C23" s="76"/>
      <c r="D23" s="53" t="s">
        <v>11</v>
      </c>
      <c r="E23" s="54">
        <v>1</v>
      </c>
      <c r="F23" s="53" t="s">
        <v>11</v>
      </c>
      <c r="G23" s="24">
        <v>0</v>
      </c>
      <c r="H23" s="24">
        <v>17868</v>
      </c>
      <c r="J23" s="56"/>
      <c r="K23" s="56"/>
      <c r="L23" s="56"/>
    </row>
    <row r="24" spans="1:12" ht="15.75" customHeight="1">
      <c r="A24" s="52" t="s">
        <v>60</v>
      </c>
      <c r="B24" s="80" t="s">
        <v>61</v>
      </c>
      <c r="C24" s="80"/>
      <c r="D24" s="53" t="s">
        <v>11</v>
      </c>
      <c r="E24" s="54">
        <v>1</v>
      </c>
      <c r="F24" s="54">
        <v>1</v>
      </c>
      <c r="G24" s="10">
        <v>0</v>
      </c>
      <c r="H24" s="10">
        <v>17868</v>
      </c>
      <c r="J24" s="56"/>
      <c r="K24" s="56"/>
      <c r="L24" s="56"/>
    </row>
    <row r="25" spans="1:12" ht="15.75" customHeight="1">
      <c r="A25" s="52" t="s">
        <v>62</v>
      </c>
      <c r="B25" s="80" t="s">
        <v>63</v>
      </c>
      <c r="C25" s="80"/>
      <c r="D25" s="53" t="s">
        <v>11</v>
      </c>
      <c r="E25" s="54">
        <v>1</v>
      </c>
      <c r="F25" s="54">
        <v>2</v>
      </c>
      <c r="G25" s="10">
        <v>0</v>
      </c>
      <c r="H25" s="10">
        <v>0</v>
      </c>
      <c r="J25" s="56"/>
      <c r="K25" s="56"/>
      <c r="L25" s="56"/>
    </row>
    <row r="26" spans="1:12" ht="15.75" customHeight="1">
      <c r="A26" s="52">
        <v>303</v>
      </c>
      <c r="B26" s="80" t="s">
        <v>64</v>
      </c>
      <c r="C26" s="80"/>
      <c r="D26" s="53" t="s">
        <v>11</v>
      </c>
      <c r="E26" s="54">
        <v>1</v>
      </c>
      <c r="F26" s="54">
        <v>3</v>
      </c>
      <c r="G26" s="10">
        <v>0</v>
      </c>
      <c r="H26" s="10">
        <v>0</v>
      </c>
      <c r="J26" s="56"/>
      <c r="K26" s="56"/>
      <c r="L26" s="56"/>
    </row>
    <row r="27" spans="1:12" ht="15.75" customHeight="1">
      <c r="A27" s="52">
        <v>304</v>
      </c>
      <c r="B27" s="80" t="s">
        <v>65</v>
      </c>
      <c r="C27" s="80"/>
      <c r="D27" s="53" t="s">
        <v>11</v>
      </c>
      <c r="E27" s="54">
        <v>1</v>
      </c>
      <c r="F27" s="54">
        <v>4</v>
      </c>
      <c r="G27" s="10">
        <v>0</v>
      </c>
      <c r="H27" s="10">
        <v>0</v>
      </c>
      <c r="J27" s="56"/>
      <c r="K27" s="56"/>
      <c r="L27" s="56"/>
    </row>
    <row r="28" spans="1:12" ht="15.75" customHeight="1">
      <c r="A28" s="52">
        <v>305</v>
      </c>
      <c r="B28" s="80" t="s">
        <v>66</v>
      </c>
      <c r="C28" s="80"/>
      <c r="D28" s="53" t="s">
        <v>11</v>
      </c>
      <c r="E28" s="54">
        <v>1</v>
      </c>
      <c r="F28" s="54">
        <v>5</v>
      </c>
      <c r="G28" s="10">
        <v>0</v>
      </c>
      <c r="H28" s="10">
        <v>0</v>
      </c>
      <c r="J28" s="56"/>
      <c r="K28" s="56"/>
      <c r="L28" s="56"/>
    </row>
    <row r="29" spans="1:12" ht="25.5">
      <c r="A29" s="52" t="s">
        <v>67</v>
      </c>
      <c r="B29" s="80" t="s">
        <v>68</v>
      </c>
      <c r="C29" s="80"/>
      <c r="D29" s="53" t="s">
        <v>11</v>
      </c>
      <c r="E29" s="54">
        <v>1</v>
      </c>
      <c r="F29" s="54">
        <v>6</v>
      </c>
      <c r="G29" s="10"/>
      <c r="H29" s="10"/>
      <c r="J29" s="56"/>
      <c r="K29" s="56"/>
      <c r="L29" s="56"/>
    </row>
    <row r="30" spans="1:12" ht="15.75">
      <c r="A30" s="52">
        <v>309</v>
      </c>
      <c r="B30" s="80" t="s">
        <v>69</v>
      </c>
      <c r="C30" s="80"/>
      <c r="D30" s="53" t="s">
        <v>11</v>
      </c>
      <c r="E30" s="54">
        <v>1</v>
      </c>
      <c r="F30" s="54">
        <v>7</v>
      </c>
      <c r="G30" s="10">
        <v>0</v>
      </c>
      <c r="H30" s="10">
        <v>0</v>
      </c>
      <c r="J30" s="56"/>
      <c r="K30" s="56"/>
      <c r="L30" s="56"/>
    </row>
    <row r="31" spans="1:12" ht="25.5">
      <c r="A31" s="52" t="s">
        <v>70</v>
      </c>
      <c r="B31" s="80" t="s">
        <v>71</v>
      </c>
      <c r="C31" s="80"/>
      <c r="D31" s="53" t="s">
        <v>11</v>
      </c>
      <c r="E31" s="54">
        <v>1</v>
      </c>
      <c r="F31" s="54">
        <v>8</v>
      </c>
      <c r="G31" s="10">
        <v>0</v>
      </c>
      <c r="H31" s="10">
        <v>0</v>
      </c>
      <c r="J31" s="56"/>
      <c r="K31" s="56"/>
      <c r="L31" s="56"/>
    </row>
    <row r="32" spans="1:12" ht="15.75" customHeight="1">
      <c r="A32" s="52">
        <v>320</v>
      </c>
      <c r="B32" s="76" t="s">
        <v>72</v>
      </c>
      <c r="C32" s="76"/>
      <c r="D32" s="53" t="s">
        <v>11</v>
      </c>
      <c r="E32" s="54">
        <v>1</v>
      </c>
      <c r="F32" s="54">
        <v>9</v>
      </c>
      <c r="G32" s="24">
        <v>0</v>
      </c>
      <c r="H32" s="24">
        <v>0</v>
      </c>
      <c r="J32" s="56"/>
      <c r="K32" s="56"/>
      <c r="L32" s="56"/>
    </row>
    <row r="33" spans="1:12" ht="25.5">
      <c r="A33" s="52" t="s">
        <v>73</v>
      </c>
      <c r="B33" s="76" t="s">
        <v>74</v>
      </c>
      <c r="C33" s="76"/>
      <c r="D33" s="53" t="s">
        <v>11</v>
      </c>
      <c r="E33" s="54">
        <v>2</v>
      </c>
      <c r="F33" s="53" t="s">
        <v>11</v>
      </c>
      <c r="G33" s="24">
        <v>473</v>
      </c>
      <c r="H33" s="24">
        <v>1562</v>
      </c>
      <c r="J33" s="56"/>
      <c r="K33" s="56"/>
      <c r="L33" s="56"/>
    </row>
    <row r="34" spans="1:12" ht="15.75" customHeight="1">
      <c r="A34" s="52"/>
      <c r="B34" s="78" t="str">
        <f>CONCATENATE("    B. ",IF(jezik="B","OBAVEZE","OBVEZE")," (022+026+031+034+037+040+041+042)")</f>
        <v xml:space="preserve">    B. OBAVEZE (022+026+031+034+037+040+041+042)</v>
      </c>
      <c r="C34" s="79"/>
      <c r="D34" s="53" t="s">
        <v>11</v>
      </c>
      <c r="E34" s="54">
        <v>2</v>
      </c>
      <c r="F34" s="54">
        <v>1</v>
      </c>
      <c r="G34" s="24">
        <v>9114</v>
      </c>
      <c r="H34" s="24">
        <v>17419</v>
      </c>
      <c r="J34" s="56"/>
      <c r="K34" s="56"/>
      <c r="L34" s="56"/>
    </row>
    <row r="35" spans="1:12" ht="15.75" customHeight="1">
      <c r="A35" s="52">
        <v>40</v>
      </c>
      <c r="B35" s="76" t="str">
        <f>CONCATENATE(" I - ",IF(jezik="B","Obaveze","Obveze")," iz poslovanja Fonda (023 do 025)")</f>
        <v xml:space="preserve"> I - Obaveze iz poslovanja Fonda (023 do 025)</v>
      </c>
      <c r="C35" s="76"/>
      <c r="D35" s="53" t="s">
        <v>11</v>
      </c>
      <c r="E35" s="54">
        <v>2</v>
      </c>
      <c r="F35" s="54">
        <v>2</v>
      </c>
      <c r="G35" s="24">
        <v>0</v>
      </c>
      <c r="H35" s="24">
        <v>9120</v>
      </c>
      <c r="J35" s="56"/>
      <c r="K35" s="56"/>
      <c r="L35" s="56"/>
    </row>
    <row r="36" spans="1:12" ht="15.75" customHeight="1">
      <c r="A36" s="52">
        <v>400</v>
      </c>
      <c r="B36" s="80" t="str">
        <f>CONCATENATE("1. ",IF(jezik="B","Obaveze","Obveze")," po osnovu ulaganja u vrijednosne papire")</f>
        <v>1. Obaveze po osnovu ulaganja u vrijednosne papire</v>
      </c>
      <c r="C36" s="80"/>
      <c r="D36" s="53" t="s">
        <v>11</v>
      </c>
      <c r="E36" s="54">
        <v>2</v>
      </c>
      <c r="F36" s="54">
        <v>3</v>
      </c>
      <c r="G36" s="10">
        <v>0</v>
      </c>
      <c r="H36" s="10">
        <v>9120</v>
      </c>
      <c r="J36" s="56"/>
      <c r="K36" s="56"/>
      <c r="L36" s="56"/>
    </row>
    <row r="37" spans="1:12" ht="25.5">
      <c r="A37" s="52" t="s">
        <v>75</v>
      </c>
      <c r="B37" s="80" t="str">
        <f>CONCATENATE("2. Ostale ",IF(jezik="B","obaveze","obveze")," po osnovu ulaganja  i poslovanja Fonda")</f>
        <v>2. Ostale obaveze po osnovu ulaganja  i poslovanja Fonda</v>
      </c>
      <c r="C37" s="80"/>
      <c r="D37" s="53" t="s">
        <v>11</v>
      </c>
      <c r="E37" s="54">
        <v>2</v>
      </c>
      <c r="F37" s="54">
        <v>4</v>
      </c>
      <c r="G37" s="10">
        <v>0</v>
      </c>
      <c r="H37" s="10">
        <v>0</v>
      </c>
      <c r="J37" s="56"/>
      <c r="K37" s="56"/>
      <c r="L37" s="56"/>
    </row>
    <row r="38" spans="1:12" ht="15.75" customHeight="1">
      <c r="A38" s="52">
        <v>403</v>
      </c>
      <c r="B38" s="80" t="str">
        <f>CONCATENATE("3. ",IF(jezik="B","Obaveze","Obveze")," nekretninskih i rizičnih fondova")</f>
        <v>3. Obaveze nekretninskih i rizičnih fondova</v>
      </c>
      <c r="C38" s="80"/>
      <c r="D38" s="53" t="s">
        <v>11</v>
      </c>
      <c r="E38" s="54">
        <v>2</v>
      </c>
      <c r="F38" s="54">
        <v>5</v>
      </c>
      <c r="G38" s="10">
        <v>0</v>
      </c>
      <c r="H38" s="10">
        <v>0</v>
      </c>
      <c r="J38" s="56"/>
      <c r="K38" s="56"/>
      <c r="L38" s="56"/>
    </row>
    <row r="39" spans="1:12" ht="15.75" customHeight="1">
      <c r="A39" s="52">
        <v>41</v>
      </c>
      <c r="B39" s="76" t="str">
        <f>CONCATENATE(" II - ",IF(jezik="B","Obaveze","Obveze")," po osnovu troškova poslovanja (027 do 030)")</f>
        <v xml:space="preserve"> II - Obaveze po osnovu troškova poslovanja (027 do 030)</v>
      </c>
      <c r="C39" s="76"/>
      <c r="D39" s="53" t="s">
        <v>11</v>
      </c>
      <c r="E39" s="54">
        <v>2</v>
      </c>
      <c r="F39" s="54">
        <v>6</v>
      </c>
      <c r="G39" s="24">
        <v>0</v>
      </c>
      <c r="H39" s="24">
        <v>0</v>
      </c>
      <c r="J39" s="56"/>
      <c r="K39" s="56"/>
      <c r="L39" s="56"/>
    </row>
    <row r="40" spans="1:12" ht="15.75" customHeight="1">
      <c r="A40" s="52">
        <v>410</v>
      </c>
      <c r="B40" s="80" t="str">
        <f>CONCATENATE("1. ",IF(jezik="B","Obaveze","Obveze")," prema banci depozitaru")</f>
        <v>1. Obaveze prema banci depozitaru</v>
      </c>
      <c r="C40" s="80"/>
      <c r="D40" s="53" t="s">
        <v>11</v>
      </c>
      <c r="E40" s="54">
        <v>2</v>
      </c>
      <c r="F40" s="54">
        <v>7</v>
      </c>
      <c r="G40" s="10">
        <v>0</v>
      </c>
      <c r="H40" s="10">
        <v>0</v>
      </c>
      <c r="J40" s="56"/>
      <c r="K40" s="56"/>
      <c r="L40" s="56"/>
    </row>
    <row r="41" spans="1:12" ht="15.75">
      <c r="A41" s="52">
        <v>414</v>
      </c>
      <c r="B41" s="80" t="str">
        <f>CONCATENATE("2. ",IF(jezik="B","Obaveze","Obveze")," za učešće u dobiti")</f>
        <v>2. Obaveze za učešće u dobiti</v>
      </c>
      <c r="C41" s="80"/>
      <c r="D41" s="53" t="s">
        <v>11</v>
      </c>
      <c r="E41" s="54">
        <v>2</v>
      </c>
      <c r="F41" s="54">
        <v>8</v>
      </c>
      <c r="G41" s="10">
        <v>0</v>
      </c>
      <c r="H41" s="10">
        <v>0</v>
      </c>
      <c r="J41" s="56"/>
      <c r="K41" s="56"/>
      <c r="L41" s="56"/>
    </row>
    <row r="42" spans="1:12" ht="15.75">
      <c r="A42" s="52">
        <v>415</v>
      </c>
      <c r="B42" s="80" t="str">
        <f>CONCATENATE("3. ",IF(jezik="B","Obaveze","Obveze")," za porez na dobit")</f>
        <v>3. Obaveze za porez na dobit</v>
      </c>
      <c r="C42" s="80"/>
      <c r="D42" s="53" t="s">
        <v>11</v>
      </c>
      <c r="E42" s="54">
        <v>2</v>
      </c>
      <c r="F42" s="54">
        <v>9</v>
      </c>
      <c r="G42" s="10">
        <v>0</v>
      </c>
      <c r="H42" s="10">
        <v>0</v>
      </c>
      <c r="J42" s="56"/>
      <c r="K42" s="56"/>
      <c r="L42" s="56"/>
    </row>
    <row r="43" spans="1:12" ht="38.25">
      <c r="A43" s="52" t="s">
        <v>76</v>
      </c>
      <c r="B43" s="80" t="str">
        <f>CONCATENATE("4. Ostale ",IF(jezik="B","obaveze","obveze")," iz poslovanja")</f>
        <v>4. Ostale obaveze iz poslovanja</v>
      </c>
      <c r="C43" s="80"/>
      <c r="D43" s="53" t="s">
        <v>11</v>
      </c>
      <c r="E43" s="54">
        <v>3</v>
      </c>
      <c r="F43" s="53" t="s">
        <v>11</v>
      </c>
      <c r="G43" s="10">
        <v>0</v>
      </c>
      <c r="H43" s="10">
        <v>0</v>
      </c>
      <c r="J43" s="56"/>
      <c r="K43" s="56"/>
      <c r="L43" s="56"/>
    </row>
    <row r="44" spans="1:12" ht="15.75" customHeight="1">
      <c r="A44" s="55">
        <v>42</v>
      </c>
      <c r="B44" s="76" t="str">
        <f>CONCATENATE(" III - ",IF(jezik="B","Obaveze","Obveze")," prema društvu za upravljanje (od 032 do 033)")</f>
        <v xml:space="preserve"> III - Obaveze prema društvu za upravljanje (od 032 do 033)</v>
      </c>
      <c r="C44" s="76"/>
      <c r="D44" s="53" t="s">
        <v>11</v>
      </c>
      <c r="E44" s="54">
        <v>3</v>
      </c>
      <c r="F44" s="54">
        <v>1</v>
      </c>
      <c r="G44" s="24">
        <v>5414</v>
      </c>
      <c r="H44" s="24">
        <v>4632</v>
      </c>
      <c r="J44" s="56"/>
      <c r="K44" s="56"/>
      <c r="L44" s="56"/>
    </row>
    <row r="45" spans="1:12" ht="15.75" customHeight="1">
      <c r="A45" s="55">
        <v>420</v>
      </c>
      <c r="B45" s="80" t="str">
        <f>CONCATENATE("1. ",IF(jezik="B","Obaveze","Obveze")," za naknadu za upravljanje")</f>
        <v>1. Obaveze za naknadu za upravljanje</v>
      </c>
      <c r="C45" s="80"/>
      <c r="D45" s="53" t="s">
        <v>11</v>
      </c>
      <c r="E45" s="54">
        <v>3</v>
      </c>
      <c r="F45" s="54">
        <v>2</v>
      </c>
      <c r="G45" s="10">
        <v>5414</v>
      </c>
      <c r="H45" s="10">
        <v>0</v>
      </c>
      <c r="J45" s="56"/>
      <c r="K45" s="56"/>
      <c r="L45" s="56"/>
    </row>
    <row r="46" spans="1:12" ht="25.5">
      <c r="A46" s="55" t="s">
        <v>77</v>
      </c>
      <c r="B46" s="80" t="str">
        <f>CONCATENATE("2. Ostale ",IF(jezik="B","obaveze","obveze")," prema društvu za upravljanje")</f>
        <v>2. Ostale obaveze prema društvu za upravljanje</v>
      </c>
      <c r="C46" s="80"/>
      <c r="D46" s="53" t="s">
        <v>11</v>
      </c>
      <c r="E46" s="54">
        <v>3</v>
      </c>
      <c r="F46" s="54">
        <v>3</v>
      </c>
      <c r="G46" s="10">
        <v>0</v>
      </c>
      <c r="H46" s="10">
        <v>4632</v>
      </c>
      <c r="J46" s="56"/>
      <c r="K46" s="56"/>
      <c r="L46" s="56"/>
    </row>
    <row r="47" spans="1:12" ht="15.75" customHeight="1">
      <c r="A47" s="55">
        <v>43</v>
      </c>
      <c r="B47" s="76" t="str">
        <f>CONCATENATE(" IV - Kratkoročne ",IF(jezik="B","finansijske obaveze","financijske obveze")," (035+036)")</f>
        <v xml:space="preserve"> IV - Kratkoročne finansijske obaveze (035+036)</v>
      </c>
      <c r="C47" s="76"/>
      <c r="D47" s="53" t="s">
        <v>11</v>
      </c>
      <c r="E47" s="54">
        <v>3</v>
      </c>
      <c r="F47" s="54">
        <v>4</v>
      </c>
      <c r="G47" s="24">
        <v>0</v>
      </c>
      <c r="H47" s="24">
        <v>0</v>
      </c>
      <c r="J47" s="56"/>
      <c r="K47" s="56"/>
      <c r="L47" s="56"/>
    </row>
    <row r="48" spans="1:12" ht="15.75">
      <c r="A48" s="55">
        <v>430</v>
      </c>
      <c r="B48" s="80" t="s">
        <v>78</v>
      </c>
      <c r="C48" s="80"/>
      <c r="D48" s="53" t="s">
        <v>11</v>
      </c>
      <c r="E48" s="54">
        <v>3</v>
      </c>
      <c r="F48" s="54">
        <v>5</v>
      </c>
      <c r="G48" s="10">
        <v>0</v>
      </c>
      <c r="H48" s="10">
        <v>0</v>
      </c>
      <c r="J48" s="56"/>
      <c r="K48" s="56"/>
      <c r="L48" s="56"/>
    </row>
    <row r="49" spans="1:12" ht="15.75" customHeight="1">
      <c r="A49" s="55">
        <v>431.43900000000002</v>
      </c>
      <c r="B49" s="80" t="str">
        <f>CONCATENATE("2. Ostale kratkoročne ",IF(jezik="B","finansijske obaveze","financijske obveze"))</f>
        <v>2. Ostale kratkoročne finansijske obaveze</v>
      </c>
      <c r="C49" s="80"/>
      <c r="D49" s="53" t="s">
        <v>11</v>
      </c>
      <c r="E49" s="54">
        <v>3</v>
      </c>
      <c r="F49" s="54">
        <v>6</v>
      </c>
      <c r="G49" s="10">
        <v>0</v>
      </c>
      <c r="H49" s="10">
        <v>0</v>
      </c>
      <c r="J49" s="56"/>
      <c r="K49" s="56"/>
      <c r="L49" s="56"/>
    </row>
    <row r="50" spans="1:12" ht="15.75" customHeight="1">
      <c r="A50" s="55">
        <v>44</v>
      </c>
      <c r="B50" s="76" t="str">
        <f>CONCATENATE(" V - Dugoročne ",IF(jezik="B","obaveze","obveze")," (038+039)")</f>
        <v xml:space="preserve"> V - Dugoročne obaveze (038+039)</v>
      </c>
      <c r="C50" s="76"/>
      <c r="D50" s="53" t="s">
        <v>11</v>
      </c>
      <c r="E50" s="54">
        <v>3</v>
      </c>
      <c r="F50" s="54">
        <v>7</v>
      </c>
      <c r="G50" s="24">
        <v>0</v>
      </c>
      <c r="H50" s="24">
        <v>0</v>
      </c>
      <c r="J50" s="56"/>
      <c r="K50" s="56"/>
      <c r="L50" s="56"/>
    </row>
    <row r="51" spans="1:12" ht="15.75">
      <c r="A51" s="55" t="s">
        <v>79</v>
      </c>
      <c r="B51" s="80" t="s">
        <v>80</v>
      </c>
      <c r="C51" s="80"/>
      <c r="D51" s="53" t="s">
        <v>11</v>
      </c>
      <c r="E51" s="54">
        <v>3</v>
      </c>
      <c r="F51" s="54">
        <v>8</v>
      </c>
      <c r="G51" s="10">
        <v>0</v>
      </c>
      <c r="H51" s="10">
        <v>0</v>
      </c>
      <c r="J51" s="56"/>
      <c r="K51" s="56"/>
      <c r="L51" s="56"/>
    </row>
    <row r="52" spans="1:12" ht="15.75">
      <c r="A52" s="55">
        <v>449</v>
      </c>
      <c r="B52" s="80" t="str">
        <f>CONCATENATE("2. Ostale dugoročne ",IF(jezik="B","obaveze","obveze"))</f>
        <v>2. Ostale dugoročne obaveze</v>
      </c>
      <c r="C52" s="80"/>
      <c r="D52" s="53" t="s">
        <v>11</v>
      </c>
      <c r="E52" s="54">
        <v>3</v>
      </c>
      <c r="F52" s="54">
        <v>9</v>
      </c>
      <c r="G52" s="10">
        <v>0</v>
      </c>
      <c r="H52" s="10">
        <v>0</v>
      </c>
      <c r="J52" s="56"/>
      <c r="K52" s="56"/>
      <c r="L52" s="56"/>
    </row>
    <row r="53" spans="1:12" ht="15.75">
      <c r="A53" s="55">
        <v>45</v>
      </c>
      <c r="B53" s="76" t="str">
        <f>CONCATENATE(" VI - Ostale ",IF(jezik="B","obaveze","obveze")," Fonda")</f>
        <v xml:space="preserve"> VI - Ostale obaveze Fonda</v>
      </c>
      <c r="C53" s="76"/>
      <c r="D53" s="53" t="s">
        <v>11</v>
      </c>
      <c r="E53" s="54">
        <v>4</v>
      </c>
      <c r="F53" s="53" t="s">
        <v>11</v>
      </c>
      <c r="G53" s="24">
        <v>0</v>
      </c>
      <c r="H53" s="24">
        <v>0</v>
      </c>
      <c r="J53" s="56"/>
      <c r="K53" s="56"/>
      <c r="L53" s="56"/>
    </row>
    <row r="54" spans="1:12" ht="15.75" customHeight="1">
      <c r="A54" s="55">
        <v>46</v>
      </c>
      <c r="B54" s="76" t="str">
        <f>CONCATENATE(" VII - Odložene porezne ",IF(jezik="B","obaveze","obveze"))</f>
        <v xml:space="preserve"> VII - Odložene porezne obaveze</v>
      </c>
      <c r="C54" s="76"/>
      <c r="D54" s="53" t="s">
        <v>11</v>
      </c>
      <c r="E54" s="54">
        <v>4</v>
      </c>
      <c r="F54" s="54">
        <v>1</v>
      </c>
      <c r="G54" s="24">
        <v>0</v>
      </c>
      <c r="H54" s="24">
        <v>0</v>
      </c>
      <c r="J54" s="56"/>
      <c r="K54" s="56"/>
      <c r="L54" s="56"/>
    </row>
    <row r="55" spans="1:12" ht="15.75" customHeight="1">
      <c r="A55" s="55">
        <v>47</v>
      </c>
      <c r="B55" s="76" t="s">
        <v>81</v>
      </c>
      <c r="C55" s="76"/>
      <c r="D55" s="53" t="s">
        <v>11</v>
      </c>
      <c r="E55" s="54">
        <v>4</v>
      </c>
      <c r="F55" s="54">
        <v>2</v>
      </c>
      <c r="G55" s="24">
        <v>3700</v>
      </c>
      <c r="H55" s="24">
        <v>3667</v>
      </c>
      <c r="J55" s="56"/>
      <c r="K55" s="56"/>
      <c r="L55" s="56"/>
    </row>
    <row r="56" spans="1:12" ht="15.75" customHeight="1">
      <c r="A56" s="55"/>
      <c r="B56" s="78" t="s">
        <v>82</v>
      </c>
      <c r="C56" s="79"/>
      <c r="D56" s="53" t="s">
        <v>11</v>
      </c>
      <c r="E56" s="54">
        <v>4</v>
      </c>
      <c r="F56" s="54">
        <v>3</v>
      </c>
      <c r="G56" s="24">
        <v>3332742</v>
      </c>
      <c r="H56" s="24">
        <v>2876133</v>
      </c>
      <c r="J56" s="56"/>
      <c r="K56" s="56"/>
      <c r="L56" s="56"/>
    </row>
    <row r="57" spans="1:12" ht="15.75" customHeight="1">
      <c r="A57" s="55"/>
      <c r="B57" s="78" t="s">
        <v>83</v>
      </c>
      <c r="C57" s="79"/>
      <c r="D57" s="53" t="s">
        <v>11</v>
      </c>
      <c r="E57" s="54">
        <v>4</v>
      </c>
      <c r="F57" s="54">
        <v>4</v>
      </c>
      <c r="G57" s="24">
        <v>3332741</v>
      </c>
      <c r="H57" s="24">
        <v>2876133</v>
      </c>
      <c r="J57" s="56"/>
      <c r="K57" s="56"/>
      <c r="L57" s="56"/>
    </row>
    <row r="58" spans="1:12" ht="15.75">
      <c r="A58" s="55">
        <v>50</v>
      </c>
      <c r="B58" s="76" t="s">
        <v>84</v>
      </c>
      <c r="C58" s="76"/>
      <c r="D58" s="53" t="s">
        <v>11</v>
      </c>
      <c r="E58" s="54">
        <v>4</v>
      </c>
      <c r="F58" s="54">
        <v>5</v>
      </c>
      <c r="G58" s="24">
        <v>3704317</v>
      </c>
      <c r="H58" s="24">
        <v>3341453</v>
      </c>
      <c r="J58" s="56"/>
      <c r="K58" s="56"/>
      <c r="L58" s="56"/>
    </row>
    <row r="59" spans="1:12" ht="15.75" customHeight="1">
      <c r="A59" s="55">
        <v>500</v>
      </c>
      <c r="B59" s="80" t="s">
        <v>85</v>
      </c>
      <c r="C59" s="80"/>
      <c r="D59" s="53" t="s">
        <v>11</v>
      </c>
      <c r="E59" s="54">
        <v>4</v>
      </c>
      <c r="F59" s="54">
        <v>6</v>
      </c>
      <c r="G59" s="10">
        <v>0</v>
      </c>
      <c r="H59" s="10">
        <v>0</v>
      </c>
      <c r="J59" s="56"/>
      <c r="K59" s="56"/>
      <c r="L59" s="56"/>
    </row>
    <row r="60" spans="1:12" ht="15.75">
      <c r="A60" s="55">
        <v>501</v>
      </c>
      <c r="B60" s="80" t="s">
        <v>86</v>
      </c>
      <c r="C60" s="80"/>
      <c r="D60" s="53" t="s">
        <v>11</v>
      </c>
      <c r="E60" s="54">
        <v>4</v>
      </c>
      <c r="F60" s="54">
        <v>7</v>
      </c>
      <c r="G60" s="10">
        <v>3704317</v>
      </c>
      <c r="H60" s="10">
        <v>3341453</v>
      </c>
      <c r="J60" s="56"/>
      <c r="K60" s="56"/>
      <c r="L60" s="56"/>
    </row>
    <row r="61" spans="1:12" ht="15.75" customHeight="1">
      <c r="A61" s="55">
        <v>51</v>
      </c>
      <c r="B61" s="76" t="s">
        <v>87</v>
      </c>
      <c r="C61" s="76"/>
      <c r="D61" s="53" t="s">
        <v>11</v>
      </c>
      <c r="E61" s="54">
        <v>4</v>
      </c>
      <c r="F61" s="54">
        <v>8</v>
      </c>
      <c r="G61" s="24">
        <v>0</v>
      </c>
      <c r="H61" s="24">
        <v>0</v>
      </c>
      <c r="J61" s="56"/>
      <c r="K61" s="56"/>
      <c r="L61" s="56"/>
    </row>
    <row r="62" spans="1:12" ht="15.75">
      <c r="A62" s="55">
        <v>510</v>
      </c>
      <c r="B62" s="80" t="s">
        <v>88</v>
      </c>
      <c r="C62" s="80"/>
      <c r="D62" s="53" t="s">
        <v>11</v>
      </c>
      <c r="E62" s="54">
        <v>4</v>
      </c>
      <c r="F62" s="54">
        <v>9</v>
      </c>
      <c r="G62" s="10">
        <v>0</v>
      </c>
      <c r="H62" s="10">
        <v>0</v>
      </c>
      <c r="J62" s="56"/>
      <c r="K62" s="56"/>
      <c r="L62" s="56"/>
    </row>
    <row r="63" spans="1:12" ht="15.75">
      <c r="A63" s="55">
        <v>519</v>
      </c>
      <c r="B63" s="80" t="s">
        <v>89</v>
      </c>
      <c r="C63" s="80"/>
      <c r="D63" s="53" t="s">
        <v>11</v>
      </c>
      <c r="E63" s="54">
        <v>5</v>
      </c>
      <c r="F63" s="53" t="s">
        <v>11</v>
      </c>
      <c r="G63" s="10">
        <v>0</v>
      </c>
      <c r="H63" s="10">
        <v>0</v>
      </c>
      <c r="J63" s="56"/>
      <c r="K63" s="56"/>
      <c r="L63" s="56"/>
    </row>
    <row r="64" spans="1:12" ht="15.75" customHeight="1">
      <c r="A64" s="55">
        <v>52</v>
      </c>
      <c r="B64" s="76" t="s">
        <v>90</v>
      </c>
      <c r="C64" s="76"/>
      <c r="D64" s="53" t="s">
        <v>11</v>
      </c>
      <c r="E64" s="54">
        <v>5</v>
      </c>
      <c r="F64" s="54">
        <v>1</v>
      </c>
      <c r="G64" s="24">
        <v>220338</v>
      </c>
      <c r="H64" s="24">
        <v>102825</v>
      </c>
      <c r="J64" s="56"/>
      <c r="K64" s="56"/>
      <c r="L64" s="56"/>
    </row>
    <row r="65" spans="1:12" ht="30" customHeight="1">
      <c r="A65" s="55">
        <v>520</v>
      </c>
      <c r="B65" s="80" t="str">
        <f>CONCATENATE("1. Revalorizacijske rezerve po osnovu revalorizacije ",IF(jezik="B","finansijskih","financijskih")," sredstava raspoloživih za prodaju")</f>
        <v>1. Revalorizacijske rezerve po osnovu revalorizacije finansijskih sredstava raspoloživih za prodaju</v>
      </c>
      <c r="C65" s="80"/>
      <c r="D65" s="53" t="s">
        <v>11</v>
      </c>
      <c r="E65" s="54">
        <v>5</v>
      </c>
      <c r="F65" s="54">
        <v>2</v>
      </c>
      <c r="G65" s="10">
        <v>220338</v>
      </c>
      <c r="H65" s="10">
        <v>102825</v>
      </c>
      <c r="J65" s="56"/>
      <c r="K65" s="56"/>
      <c r="L65" s="56"/>
    </row>
    <row r="66" spans="1:12" ht="15.75" customHeight="1">
      <c r="A66" s="55">
        <v>521</v>
      </c>
      <c r="B66" s="80" t="s">
        <v>91</v>
      </c>
      <c r="C66" s="80"/>
      <c r="D66" s="53" t="s">
        <v>11</v>
      </c>
      <c r="E66" s="54">
        <v>5</v>
      </c>
      <c r="F66" s="54">
        <v>3</v>
      </c>
      <c r="G66" s="10">
        <v>0</v>
      </c>
      <c r="H66" s="10">
        <v>0</v>
      </c>
      <c r="J66" s="56"/>
      <c r="K66" s="56"/>
      <c r="L66" s="56"/>
    </row>
    <row r="67" spans="1:12" ht="15.75" customHeight="1">
      <c r="A67" s="55">
        <v>522</v>
      </c>
      <c r="B67" s="80" t="s">
        <v>92</v>
      </c>
      <c r="C67" s="80"/>
      <c r="D67" s="53" t="s">
        <v>11</v>
      </c>
      <c r="E67" s="54">
        <v>5</v>
      </c>
      <c r="F67" s="54">
        <v>4</v>
      </c>
      <c r="G67" s="10">
        <v>0</v>
      </c>
      <c r="H67" s="10">
        <v>0</v>
      </c>
      <c r="J67" s="56"/>
      <c r="K67" s="56"/>
      <c r="L67" s="56"/>
    </row>
    <row r="68" spans="1:12" ht="15.75">
      <c r="A68" s="55">
        <v>529</v>
      </c>
      <c r="B68" s="80" t="s">
        <v>93</v>
      </c>
      <c r="C68" s="80"/>
      <c r="D68" s="53" t="s">
        <v>11</v>
      </c>
      <c r="E68" s="54">
        <v>5</v>
      </c>
      <c r="F68" s="54">
        <v>5</v>
      </c>
      <c r="G68" s="10">
        <v>0</v>
      </c>
      <c r="H68" s="10">
        <v>0</v>
      </c>
      <c r="J68" s="56"/>
      <c r="K68" s="56"/>
      <c r="L68" s="56"/>
    </row>
    <row r="69" spans="1:12" ht="15.75" customHeight="1">
      <c r="A69" s="55">
        <v>53</v>
      </c>
      <c r="B69" s="76" t="s">
        <v>94</v>
      </c>
      <c r="C69" s="76"/>
      <c r="D69" s="53" t="s">
        <v>11</v>
      </c>
      <c r="E69" s="54">
        <v>5</v>
      </c>
      <c r="F69" s="54">
        <v>6</v>
      </c>
      <c r="G69" s="24">
        <v>0</v>
      </c>
      <c r="H69" s="24">
        <v>0</v>
      </c>
      <c r="J69" s="56"/>
      <c r="K69" s="56"/>
      <c r="L69" s="56"/>
    </row>
    <row r="70" spans="1:12" ht="15.75">
      <c r="A70" s="55">
        <v>530</v>
      </c>
      <c r="B70" s="80" t="s">
        <v>95</v>
      </c>
      <c r="C70" s="80"/>
      <c r="D70" s="53" t="s">
        <v>11</v>
      </c>
      <c r="E70" s="54">
        <v>5</v>
      </c>
      <c r="F70" s="54">
        <v>7</v>
      </c>
      <c r="G70" s="10">
        <v>0</v>
      </c>
      <c r="H70" s="10">
        <v>0</v>
      </c>
      <c r="J70" s="56"/>
      <c r="K70" s="56"/>
      <c r="L70" s="56"/>
    </row>
    <row r="71" spans="1:12" ht="15.75">
      <c r="A71" s="55">
        <v>531</v>
      </c>
      <c r="B71" s="80" t="s">
        <v>96</v>
      </c>
      <c r="C71" s="80"/>
      <c r="D71" s="53" t="s">
        <v>11</v>
      </c>
      <c r="E71" s="54">
        <v>5</v>
      </c>
      <c r="F71" s="54">
        <v>8</v>
      </c>
      <c r="G71" s="10">
        <v>0</v>
      </c>
      <c r="H71" s="10">
        <v>0</v>
      </c>
      <c r="J71" s="56"/>
      <c r="K71" s="56"/>
      <c r="L71" s="56"/>
    </row>
    <row r="72" spans="1:12" ht="15.75" customHeight="1">
      <c r="A72" s="55">
        <v>54</v>
      </c>
      <c r="B72" s="76" t="s">
        <v>97</v>
      </c>
      <c r="C72" s="76"/>
      <c r="D72" s="53" t="s">
        <v>11</v>
      </c>
      <c r="E72" s="54">
        <v>5</v>
      </c>
      <c r="F72" s="54">
        <v>9</v>
      </c>
      <c r="G72" s="24">
        <v>111434</v>
      </c>
      <c r="H72" s="24">
        <v>111434</v>
      </c>
      <c r="J72" s="56"/>
      <c r="K72" s="56"/>
      <c r="L72" s="56"/>
    </row>
    <row r="73" spans="1:12" ht="15.75" customHeight="1">
      <c r="A73" s="55">
        <v>540</v>
      </c>
      <c r="B73" s="80" t="s">
        <v>98</v>
      </c>
      <c r="C73" s="80"/>
      <c r="D73" s="53" t="s">
        <v>11</v>
      </c>
      <c r="E73" s="54">
        <v>6</v>
      </c>
      <c r="F73" s="53" t="s">
        <v>11</v>
      </c>
      <c r="G73" s="10">
        <v>111434</v>
      </c>
      <c r="H73" s="10">
        <v>111434</v>
      </c>
      <c r="J73" s="56"/>
      <c r="K73" s="56"/>
      <c r="L73" s="56"/>
    </row>
    <row r="74" spans="1:12" ht="15.75" customHeight="1">
      <c r="A74" s="55">
        <v>541</v>
      </c>
      <c r="B74" s="80" t="s">
        <v>99</v>
      </c>
      <c r="C74" s="80"/>
      <c r="D74" s="53" t="s">
        <v>11</v>
      </c>
      <c r="E74" s="54">
        <v>6</v>
      </c>
      <c r="F74" s="54">
        <v>1</v>
      </c>
      <c r="G74" s="10">
        <v>0</v>
      </c>
      <c r="H74" s="10">
        <v>0</v>
      </c>
      <c r="J74" s="56"/>
      <c r="K74" s="56"/>
      <c r="L74" s="56"/>
    </row>
    <row r="75" spans="1:12" ht="15.75" customHeight="1">
      <c r="A75" s="55">
        <v>55</v>
      </c>
      <c r="B75" s="76" t="s">
        <v>100</v>
      </c>
      <c r="C75" s="76"/>
      <c r="D75" s="53" t="s">
        <v>11</v>
      </c>
      <c r="E75" s="54">
        <v>6</v>
      </c>
      <c r="F75" s="54">
        <v>2</v>
      </c>
      <c r="G75" s="24">
        <v>703348</v>
      </c>
      <c r="H75" s="24">
        <v>679579</v>
      </c>
      <c r="J75" s="56"/>
      <c r="K75" s="56"/>
      <c r="L75" s="56"/>
    </row>
    <row r="76" spans="1:12" ht="15.75" customHeight="1">
      <c r="A76" s="55">
        <v>550</v>
      </c>
      <c r="B76" s="80" t="s">
        <v>101</v>
      </c>
      <c r="C76" s="80"/>
      <c r="D76" s="53" t="s">
        <v>11</v>
      </c>
      <c r="E76" s="54">
        <v>6</v>
      </c>
      <c r="F76" s="54">
        <v>3</v>
      </c>
      <c r="G76" s="10">
        <v>679579</v>
      </c>
      <c r="H76" s="10">
        <v>628826</v>
      </c>
      <c r="J76" s="56"/>
      <c r="K76" s="56"/>
      <c r="L76" s="56"/>
    </row>
    <row r="77" spans="1:12" ht="15.75" customHeight="1">
      <c r="A77" s="55">
        <v>551</v>
      </c>
      <c r="B77" s="80" t="s">
        <v>102</v>
      </c>
      <c r="C77" s="80"/>
      <c r="D77" s="53" t="s">
        <v>11</v>
      </c>
      <c r="E77" s="54">
        <v>6</v>
      </c>
      <c r="F77" s="54">
        <v>4</v>
      </c>
      <c r="G77" s="10">
        <v>23769</v>
      </c>
      <c r="H77" s="10">
        <v>50753</v>
      </c>
      <c r="J77" s="56"/>
      <c r="K77" s="56"/>
      <c r="L77" s="56"/>
    </row>
    <row r="78" spans="1:12" ht="15.75" customHeight="1">
      <c r="A78" s="55">
        <v>56</v>
      </c>
      <c r="B78" s="76" t="s">
        <v>103</v>
      </c>
      <c r="C78" s="76"/>
      <c r="D78" s="53" t="s">
        <v>11</v>
      </c>
      <c r="E78" s="54">
        <v>6</v>
      </c>
      <c r="F78" s="54">
        <v>5</v>
      </c>
      <c r="G78" s="24">
        <v>0</v>
      </c>
      <c r="H78" s="24">
        <v>0</v>
      </c>
      <c r="J78" s="56"/>
      <c r="K78" s="56"/>
      <c r="L78" s="56"/>
    </row>
    <row r="79" spans="1:12" ht="30" customHeight="1">
      <c r="A79" s="55">
        <v>560</v>
      </c>
      <c r="B79" s="80" t="str">
        <f>CONCATENATE("1. Nerealizovani dobici po osnovu ",IF(jezik="B","finansijskih","financijskih")," sredstava po fer vrijednosti kroz ",IF(jezik="B","bilans","bilancu")," uspjeha")</f>
        <v>1. Nerealizovani dobici po osnovu finansijskih sredstava po fer vrijednosti kroz bilans uspjeha</v>
      </c>
      <c r="C79" s="80"/>
      <c r="D79" s="53" t="s">
        <v>11</v>
      </c>
      <c r="E79" s="54">
        <v>6</v>
      </c>
      <c r="F79" s="54">
        <v>6</v>
      </c>
      <c r="G79" s="10">
        <v>0</v>
      </c>
      <c r="H79" s="10">
        <v>0</v>
      </c>
      <c r="J79" s="56"/>
      <c r="K79" s="56"/>
      <c r="L79" s="56"/>
    </row>
    <row r="80" spans="1:12" ht="30" customHeight="1">
      <c r="A80" s="55">
        <v>561</v>
      </c>
      <c r="B80" s="80" t="str">
        <f>CONCATENATE("1. Nerealizovani gubici po osnovu ",IF(jezik="B","finansijskih","financijskih")," sredstava po fer vrijednosti kroz ",IF(jezik="B","bilans","bilancu")," uspjeha")</f>
        <v>1. Nerealizovani gubici po osnovu finansijskih sredstava po fer vrijednosti kroz bilans uspjeha</v>
      </c>
      <c r="C80" s="80"/>
      <c r="D80" s="53" t="s">
        <v>11</v>
      </c>
      <c r="E80" s="54">
        <v>6</v>
      </c>
      <c r="F80" s="54">
        <v>7</v>
      </c>
      <c r="G80" s="10">
        <v>0</v>
      </c>
      <c r="H80" s="10">
        <v>0</v>
      </c>
      <c r="J80" s="56"/>
      <c r="K80" s="56"/>
      <c r="L80" s="56"/>
    </row>
    <row r="81" spans="1:12" ht="15.75" customHeight="1">
      <c r="A81" s="55"/>
      <c r="B81" s="76" t="s">
        <v>104</v>
      </c>
      <c r="C81" s="76"/>
      <c r="D81" s="53" t="s">
        <v>11</v>
      </c>
      <c r="E81" s="54">
        <v>6</v>
      </c>
      <c r="F81" s="54">
        <v>8</v>
      </c>
      <c r="G81" s="25">
        <v>365485.05949999997</v>
      </c>
      <c r="H81" s="25">
        <v>326125.70110000001</v>
      </c>
      <c r="J81" s="56"/>
      <c r="K81" s="56"/>
      <c r="L81" s="56"/>
    </row>
    <row r="82" spans="1:12" ht="15.75" customHeight="1">
      <c r="A82" s="55"/>
      <c r="B82" s="76" t="s">
        <v>105</v>
      </c>
      <c r="C82" s="76"/>
      <c r="D82" s="53" t="s">
        <v>11</v>
      </c>
      <c r="E82" s="54">
        <v>6</v>
      </c>
      <c r="F82" s="54">
        <v>9</v>
      </c>
      <c r="G82" s="26">
        <v>9.1186819088018023</v>
      </c>
      <c r="H82" s="26">
        <v>8.8190933443730355</v>
      </c>
      <c r="J82" s="56"/>
      <c r="K82" s="56"/>
      <c r="L82" s="56"/>
    </row>
    <row r="83" spans="1:12" ht="15.75" customHeight="1">
      <c r="A83" s="55"/>
      <c r="B83" s="76" t="s">
        <v>106</v>
      </c>
      <c r="C83" s="76"/>
      <c r="D83" s="54"/>
      <c r="E83" s="54"/>
      <c r="F83" s="54"/>
      <c r="G83" s="10"/>
      <c r="H83" s="10"/>
      <c r="J83" s="56"/>
      <c r="K83" s="56"/>
      <c r="L83" s="56"/>
    </row>
    <row r="84" spans="1:12" ht="15.75">
      <c r="A84" s="55"/>
      <c r="B84" s="80" t="s">
        <v>107</v>
      </c>
      <c r="C84" s="80"/>
      <c r="D84" s="53" t="s">
        <v>11</v>
      </c>
      <c r="E84" s="54">
        <v>7</v>
      </c>
      <c r="F84" s="53" t="s">
        <v>11</v>
      </c>
      <c r="G84" s="10">
        <v>0</v>
      </c>
      <c r="H84" s="10">
        <v>0</v>
      </c>
      <c r="J84" s="56"/>
      <c r="K84" s="56"/>
      <c r="L84" s="56"/>
    </row>
    <row r="85" spans="1:12" ht="15.75">
      <c r="A85" s="55"/>
      <c r="B85" s="80" t="s">
        <v>108</v>
      </c>
      <c r="C85" s="80"/>
      <c r="D85" s="53" t="s">
        <v>11</v>
      </c>
      <c r="E85" s="54">
        <v>7</v>
      </c>
      <c r="F85" s="54">
        <v>1</v>
      </c>
      <c r="G85" s="10">
        <v>0</v>
      </c>
      <c r="H85" s="10">
        <v>0</v>
      </c>
      <c r="J85" s="56"/>
      <c r="K85" s="56"/>
      <c r="L85" s="56"/>
    </row>
    <row r="86" spans="1:12" s="13" customFormat="1" ht="12.75">
      <c r="A86" s="12"/>
      <c r="B86" s="12"/>
      <c r="C86" s="12"/>
      <c r="D86" s="12"/>
      <c r="E86" s="12"/>
      <c r="F86" s="12"/>
      <c r="G86" s="48"/>
      <c r="H86" s="48"/>
    </row>
    <row r="87" spans="1:12" s="13" customFormat="1" ht="12.75" customHeight="1">
      <c r="A87" s="83" t="s">
        <v>223</v>
      </c>
      <c r="B87" s="83"/>
      <c r="C87" s="12" t="s">
        <v>41</v>
      </c>
      <c r="D87" s="81" t="s">
        <v>42</v>
      </c>
      <c r="E87" s="81"/>
      <c r="F87" s="81"/>
      <c r="G87" s="81" t="s">
        <v>43</v>
      </c>
      <c r="H87" s="81"/>
    </row>
    <row r="88" spans="1:12" s="13" customFormat="1" ht="12.75">
      <c r="A88" s="12"/>
      <c r="B88" s="12"/>
      <c r="C88" s="14" t="s">
        <v>202</v>
      </c>
      <c r="D88" s="12"/>
      <c r="E88" s="12"/>
      <c r="F88" s="12"/>
      <c r="G88" s="81" t="s">
        <v>44</v>
      </c>
      <c r="H88" s="81"/>
    </row>
    <row r="89" spans="1:12" s="13" customFormat="1" ht="12.75">
      <c r="A89" s="81"/>
      <c r="B89" s="81"/>
      <c r="C89" s="12"/>
      <c r="D89" s="12"/>
      <c r="E89" s="12"/>
      <c r="F89" s="12"/>
      <c r="G89" s="15" t="s">
        <v>109</v>
      </c>
      <c r="H89" s="48"/>
    </row>
    <row r="90" spans="1:12" s="67" customFormat="1" ht="12.75">
      <c r="A90" s="66"/>
      <c r="B90" s="66"/>
      <c r="C90" s="66"/>
      <c r="D90" s="66"/>
      <c r="E90" s="66"/>
      <c r="F90" s="66"/>
      <c r="G90" s="15"/>
      <c r="H90" s="66"/>
    </row>
    <row r="91" spans="1:12">
      <c r="A91" s="16"/>
      <c r="B91" s="16"/>
      <c r="C91" s="17" t="s">
        <v>46</v>
      </c>
      <c r="D91" s="16"/>
      <c r="E91" s="16"/>
      <c r="F91" s="16"/>
      <c r="G91" s="82" t="s">
        <v>46</v>
      </c>
      <c r="H91" s="82"/>
    </row>
  </sheetData>
  <mergeCells count="98">
    <mergeCell ref="A89:B89"/>
    <mergeCell ref="G91:H91"/>
    <mergeCell ref="B84:C84"/>
    <mergeCell ref="B85:C85"/>
    <mergeCell ref="A87:B87"/>
    <mergeCell ref="D87:F87"/>
    <mergeCell ref="G87:H87"/>
    <mergeCell ref="G88:H88"/>
    <mergeCell ref="B83:C83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71:C71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59:C59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47:C47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5:C35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23:C23"/>
    <mergeCell ref="B13:C13"/>
    <mergeCell ref="D13:F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A8:H8"/>
    <mergeCell ref="A9:H9"/>
    <mergeCell ref="A10:H10"/>
    <mergeCell ref="B11:C11"/>
    <mergeCell ref="B12:C12"/>
    <mergeCell ref="D12:F12"/>
    <mergeCell ref="A4:B4"/>
    <mergeCell ref="C4:H4"/>
    <mergeCell ref="A5:B5"/>
    <mergeCell ref="C5:H5"/>
    <mergeCell ref="A6:B6"/>
    <mergeCell ref="C6:H6"/>
    <mergeCell ref="A1:B1"/>
    <mergeCell ref="C1:H1"/>
    <mergeCell ref="A2:B2"/>
    <mergeCell ref="C2:H2"/>
    <mergeCell ref="A3:B3"/>
    <mergeCell ref="C3:H3"/>
  </mergeCells>
  <printOptions horizontalCentered="1"/>
  <pageMargins left="0.69" right="0.42" top="0.42" bottom="0.49" header="0.31496062992125984" footer="0.31496062992125984"/>
  <pageSetup paperSize="9" scale="64" fitToHeight="2" orientation="landscape" blackAndWhite="1" r:id="rId1"/>
  <headerFooter>
    <oddFooter xml:space="preserve">&amp;C&amp;"Times New Roman,Italic"&amp;8Copyright by SoftGroup, Sarajevo&amp;R&amp;"Times New Roman,Italic"&amp;8Strana &amp;P </oddFooter>
  </headerFooter>
  <rowBreaks count="2" manualBreakCount="2">
    <brk id="33" max="7" man="1"/>
    <brk id="5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86"/>
  <sheetViews>
    <sheetView showZeros="0" zoomScaleSheetLayoutView="100" workbookViewId="0">
      <selection activeCell="A11" sqref="A11"/>
    </sheetView>
  </sheetViews>
  <sheetFormatPr defaultRowHeight="15"/>
  <cols>
    <col min="1" max="1" width="7" style="1" customWidth="1"/>
    <col min="2" max="2" width="22.85546875" style="1" customWidth="1"/>
    <col min="3" max="3" width="25.42578125" style="1" customWidth="1"/>
    <col min="4" max="6" width="3" style="1" customWidth="1"/>
    <col min="7" max="8" width="19.7109375" style="1" customWidth="1"/>
    <col min="9" max="10" width="12.85546875" style="1" customWidth="1"/>
    <col min="11" max="16384" width="9.140625" style="1"/>
  </cols>
  <sheetData>
    <row r="1" spans="1:12">
      <c r="A1" s="68" t="s">
        <v>0</v>
      </c>
      <c r="B1" s="68"/>
      <c r="C1" s="69" t="s">
        <v>203</v>
      </c>
      <c r="D1" s="69"/>
      <c r="E1" s="69"/>
      <c r="F1" s="69"/>
      <c r="G1" s="69"/>
      <c r="H1" s="69"/>
    </row>
    <row r="2" spans="1:12">
      <c r="A2" s="68" t="s">
        <v>1</v>
      </c>
      <c r="B2" s="68"/>
      <c r="C2" s="69" t="s">
        <v>204</v>
      </c>
      <c r="D2" s="69"/>
      <c r="E2" s="69"/>
      <c r="F2" s="69"/>
      <c r="G2" s="69"/>
      <c r="H2" s="69"/>
    </row>
    <row r="3" spans="1:12">
      <c r="A3" s="68" t="s">
        <v>2</v>
      </c>
      <c r="B3" s="68"/>
      <c r="C3" s="69" t="s">
        <v>205</v>
      </c>
      <c r="D3" s="69"/>
      <c r="E3" s="69"/>
      <c r="F3" s="69"/>
      <c r="G3" s="69"/>
      <c r="H3" s="69"/>
    </row>
    <row r="4" spans="1:12">
      <c r="A4" s="68" t="s">
        <v>3</v>
      </c>
      <c r="B4" s="68"/>
      <c r="C4" s="69" t="s">
        <v>206</v>
      </c>
      <c r="D4" s="69"/>
      <c r="E4" s="69"/>
      <c r="F4" s="69"/>
      <c r="G4" s="69"/>
      <c r="H4" s="69"/>
    </row>
    <row r="5" spans="1:12" ht="16.5">
      <c r="A5" s="68" t="s">
        <v>4</v>
      </c>
      <c r="B5" s="68"/>
      <c r="C5" s="70">
        <v>0</v>
      </c>
      <c r="D5" s="70"/>
      <c r="E5" s="70"/>
      <c r="F5" s="70"/>
      <c r="G5" s="70"/>
      <c r="H5" s="70"/>
    </row>
    <row r="6" spans="1:12" ht="16.5">
      <c r="A6" s="68" t="s">
        <v>207</v>
      </c>
      <c r="B6" s="68"/>
      <c r="C6" s="70">
        <v>0</v>
      </c>
      <c r="D6" s="70"/>
      <c r="E6" s="70"/>
      <c r="F6" s="70"/>
      <c r="G6" s="70"/>
      <c r="H6" s="70"/>
    </row>
    <row r="7" spans="1:12">
      <c r="A7" s="2"/>
      <c r="B7" s="2"/>
      <c r="C7" s="2"/>
      <c r="D7" s="2"/>
      <c r="E7" s="2"/>
      <c r="F7" s="2"/>
      <c r="G7" s="2"/>
      <c r="H7" s="2"/>
    </row>
    <row r="8" spans="1:12" ht="15.75">
      <c r="A8" s="71" t="s">
        <v>208</v>
      </c>
      <c r="B8" s="71"/>
      <c r="C8" s="71"/>
      <c r="D8" s="71"/>
      <c r="E8" s="71"/>
      <c r="F8" s="71"/>
      <c r="G8" s="71"/>
      <c r="H8" s="71"/>
    </row>
    <row r="9" spans="1:12">
      <c r="A9" s="72" t="s">
        <v>209</v>
      </c>
      <c r="B9" s="72"/>
      <c r="C9" s="72"/>
      <c r="D9" s="72"/>
      <c r="E9" s="72"/>
      <c r="F9" s="72"/>
      <c r="G9" s="72"/>
      <c r="H9" s="72"/>
    </row>
    <row r="10" spans="1:12">
      <c r="A10" s="73" t="s">
        <v>225</v>
      </c>
      <c r="B10" s="73"/>
      <c r="C10" s="73"/>
      <c r="D10" s="73"/>
      <c r="E10" s="73"/>
      <c r="F10" s="73"/>
      <c r="G10" s="73"/>
      <c r="H10" s="73"/>
    </row>
    <row r="11" spans="1:12">
      <c r="A11" s="3"/>
      <c r="B11" s="74"/>
      <c r="C11" s="74"/>
      <c r="D11" s="3"/>
      <c r="E11" s="3"/>
      <c r="F11" s="3"/>
      <c r="G11" s="3"/>
      <c r="H11" s="4" t="s">
        <v>5</v>
      </c>
    </row>
    <row r="12" spans="1:12" ht="25.5" customHeight="1">
      <c r="A12" s="46" t="s">
        <v>6</v>
      </c>
      <c r="B12" s="75" t="s">
        <v>7</v>
      </c>
      <c r="C12" s="75"/>
      <c r="D12" s="75" t="s">
        <v>8</v>
      </c>
      <c r="E12" s="75"/>
      <c r="F12" s="75"/>
      <c r="G12" s="46" t="s">
        <v>9</v>
      </c>
      <c r="H12" s="46" t="s">
        <v>10</v>
      </c>
    </row>
    <row r="13" spans="1:12">
      <c r="A13" s="47">
        <v>1</v>
      </c>
      <c r="B13" s="85">
        <v>2</v>
      </c>
      <c r="C13" s="85"/>
      <c r="D13" s="85">
        <v>3</v>
      </c>
      <c r="E13" s="85"/>
      <c r="F13" s="85"/>
      <c r="G13" s="47">
        <v>4</v>
      </c>
      <c r="H13" s="47">
        <v>5</v>
      </c>
    </row>
    <row r="14" spans="1:12" ht="16.5" customHeight="1">
      <c r="A14" s="8"/>
      <c r="B14" s="86" t="str">
        <f>CONCATENATE("A. ",IF(jezik="B","REALIZOVANI","REALIZIRANI")," PRIHODI I RASHODI")</f>
        <v>A. REALIZOVANI PRIHODI I RASHODI</v>
      </c>
      <c r="C14" s="86"/>
      <c r="D14" s="5">
        <v>2</v>
      </c>
      <c r="E14" s="5" t="s">
        <v>11</v>
      </c>
      <c r="F14" s="6">
        <v>1</v>
      </c>
      <c r="G14" s="24"/>
      <c r="H14" s="24"/>
    </row>
    <row r="15" spans="1:12" ht="15.75" customHeight="1">
      <c r="A15" s="8"/>
      <c r="B15" s="86" t="s">
        <v>12</v>
      </c>
      <c r="C15" s="86"/>
      <c r="D15" s="5">
        <v>2</v>
      </c>
      <c r="E15" s="5" t="s">
        <v>11</v>
      </c>
      <c r="F15" s="6">
        <v>2</v>
      </c>
      <c r="G15" s="24">
        <v>47865</v>
      </c>
      <c r="H15" s="24">
        <v>49233</v>
      </c>
      <c r="J15" s="56"/>
      <c r="K15" s="56"/>
      <c r="L15" s="56"/>
    </row>
    <row r="16" spans="1:12" ht="16.5" customHeight="1">
      <c r="A16" s="8">
        <v>700</v>
      </c>
      <c r="B16" s="84" t="s">
        <v>13</v>
      </c>
      <c r="C16" s="84"/>
      <c r="D16" s="5">
        <v>2</v>
      </c>
      <c r="E16" s="5" t="s">
        <v>11</v>
      </c>
      <c r="F16" s="6">
        <v>3</v>
      </c>
      <c r="G16" s="10">
        <v>38148</v>
      </c>
      <c r="H16" s="10">
        <v>28040</v>
      </c>
      <c r="J16" s="56"/>
      <c r="K16" s="56"/>
      <c r="L16" s="56"/>
    </row>
    <row r="17" spans="1:12" ht="30" customHeight="1">
      <c r="A17" s="8">
        <v>701.702</v>
      </c>
      <c r="B17" s="84" t="s">
        <v>14</v>
      </c>
      <c r="C17" s="84"/>
      <c r="D17" s="5">
        <v>2</v>
      </c>
      <c r="E17" s="5" t="s">
        <v>11</v>
      </c>
      <c r="F17" s="6">
        <v>4</v>
      </c>
      <c r="G17" s="10">
        <v>9717</v>
      </c>
      <c r="H17" s="10">
        <v>21193</v>
      </c>
      <c r="J17" s="56"/>
      <c r="K17" s="56"/>
      <c r="L17" s="56"/>
    </row>
    <row r="18" spans="1:12" ht="15.75" customHeight="1">
      <c r="A18" s="8">
        <v>703</v>
      </c>
      <c r="B18" s="84" t="s">
        <v>15</v>
      </c>
      <c r="C18" s="84"/>
      <c r="D18" s="5">
        <v>2</v>
      </c>
      <c r="E18" s="5" t="s">
        <v>11</v>
      </c>
      <c r="F18" s="6">
        <v>5</v>
      </c>
      <c r="G18" s="10">
        <v>0</v>
      </c>
      <c r="H18" s="10">
        <v>0</v>
      </c>
      <c r="J18" s="56"/>
      <c r="K18" s="56"/>
      <c r="L18" s="56"/>
    </row>
    <row r="19" spans="1:12" ht="16.5" customHeight="1">
      <c r="A19" s="8">
        <v>709</v>
      </c>
      <c r="B19" s="84" t="s">
        <v>16</v>
      </c>
      <c r="C19" s="84"/>
      <c r="D19" s="5">
        <v>2</v>
      </c>
      <c r="E19" s="5" t="s">
        <v>11</v>
      </c>
      <c r="F19" s="6">
        <v>6</v>
      </c>
      <c r="G19" s="10">
        <v>0</v>
      </c>
      <c r="H19" s="10">
        <v>0</v>
      </c>
      <c r="J19" s="56"/>
      <c r="K19" s="56"/>
      <c r="L19" s="56"/>
    </row>
    <row r="20" spans="1:12" ht="15.75" customHeight="1">
      <c r="A20" s="8"/>
      <c r="B20" s="86" t="str">
        <f>CONCATENATE("II - ",IF(jezik="B","Realizovana","Realizirana")," dobit (208 do 211)")</f>
        <v>II - Realizovana dobit (208 do 211)</v>
      </c>
      <c r="C20" s="86"/>
      <c r="D20" s="5">
        <v>2</v>
      </c>
      <c r="E20" s="5" t="s">
        <v>11</v>
      </c>
      <c r="F20" s="6">
        <v>7</v>
      </c>
      <c r="G20" s="24">
        <v>30631</v>
      </c>
      <c r="H20" s="24">
        <v>53054</v>
      </c>
      <c r="J20" s="56"/>
      <c r="K20" s="56"/>
      <c r="L20" s="56"/>
    </row>
    <row r="21" spans="1:12" ht="15.75" customHeight="1">
      <c r="A21" s="8">
        <v>710</v>
      </c>
      <c r="B21" s="84" t="str">
        <f>CONCATENATE("1. ",IF(jezik="B","Realizovani","Realizirani")," dobici po osnovu prodaje vrijednosnih papira")</f>
        <v>1. Realizovani dobici po osnovu prodaje vrijednosnih papira</v>
      </c>
      <c r="C21" s="84"/>
      <c r="D21" s="5">
        <v>2</v>
      </c>
      <c r="E21" s="5" t="s">
        <v>11</v>
      </c>
      <c r="F21" s="6">
        <v>8</v>
      </c>
      <c r="G21" s="10">
        <v>30631</v>
      </c>
      <c r="H21" s="10">
        <v>53054</v>
      </c>
      <c r="J21" s="56"/>
      <c r="K21" s="56"/>
      <c r="L21" s="56"/>
    </row>
    <row r="22" spans="1:12" ht="15.75" customHeight="1">
      <c r="A22" s="8">
        <v>711</v>
      </c>
      <c r="B22" s="84" t="str">
        <f>CONCATENATE("2. ",IF(jezik="B","Realizovana","Realizirana")," dobit po osnovu kursnih razlika")</f>
        <v>2. Realizovana dobit po osnovu kursnih razlika</v>
      </c>
      <c r="C22" s="84"/>
      <c r="D22" s="5">
        <v>2</v>
      </c>
      <c r="E22" s="5" t="s">
        <v>11</v>
      </c>
      <c r="F22" s="6">
        <v>9</v>
      </c>
      <c r="G22" s="10">
        <v>0</v>
      </c>
      <c r="H22" s="10">
        <v>0</v>
      </c>
      <c r="J22" s="56"/>
      <c r="K22" s="56"/>
      <c r="L22" s="56"/>
    </row>
    <row r="23" spans="1:12" ht="15.75" customHeight="1">
      <c r="A23" s="8">
        <v>712</v>
      </c>
      <c r="B23" s="84" t="str">
        <f>CONCATENATE("3. ",IF(jezik="B","Realizovani","Realizirani")," dobici od poslovanja nekretninskih i rizičnih Fondova")</f>
        <v>3. Realizovani dobici od poslovanja nekretninskih i rizičnih Fondova</v>
      </c>
      <c r="C23" s="84"/>
      <c r="D23" s="5">
        <v>2</v>
      </c>
      <c r="E23" s="5">
        <v>1</v>
      </c>
      <c r="F23" s="5" t="s">
        <v>11</v>
      </c>
      <c r="G23" s="10">
        <v>0</v>
      </c>
      <c r="H23" s="10">
        <v>0</v>
      </c>
      <c r="J23" s="56"/>
      <c r="K23" s="56"/>
      <c r="L23" s="56"/>
    </row>
    <row r="24" spans="1:12" ht="15.75" customHeight="1">
      <c r="A24" s="8">
        <v>719</v>
      </c>
      <c r="B24" s="84" t="str">
        <f>CONCATENATE("4. Ostali ",IF(jezik="B","realizovani","realizirani")," dobici")</f>
        <v>4. Ostali realizovani dobici</v>
      </c>
      <c r="C24" s="84"/>
      <c r="D24" s="5">
        <v>2</v>
      </c>
      <c r="E24" s="5">
        <v>1</v>
      </c>
      <c r="F24" s="6">
        <v>1</v>
      </c>
      <c r="G24" s="10">
        <v>0</v>
      </c>
      <c r="H24" s="10">
        <v>0</v>
      </c>
      <c r="J24" s="56"/>
      <c r="K24" s="56"/>
      <c r="L24" s="56"/>
    </row>
    <row r="25" spans="1:12" ht="15.75" customHeight="1">
      <c r="A25" s="8"/>
      <c r="B25" s="86" t="s">
        <v>17</v>
      </c>
      <c r="C25" s="86"/>
      <c r="D25" s="5">
        <v>2</v>
      </c>
      <c r="E25" s="5">
        <v>1</v>
      </c>
      <c r="F25" s="6">
        <v>2</v>
      </c>
      <c r="G25" s="24">
        <v>86503</v>
      </c>
      <c r="H25" s="24">
        <v>89142</v>
      </c>
      <c r="J25" s="56"/>
      <c r="K25" s="56"/>
      <c r="L25" s="56"/>
    </row>
    <row r="26" spans="1:12" ht="15.75" customHeight="1">
      <c r="A26" s="8">
        <v>600</v>
      </c>
      <c r="B26" s="84" t="s">
        <v>18</v>
      </c>
      <c r="C26" s="84"/>
      <c r="D26" s="5">
        <v>2</v>
      </c>
      <c r="E26" s="5">
        <v>1</v>
      </c>
      <c r="F26" s="6">
        <v>3</v>
      </c>
      <c r="G26" s="10">
        <v>54760</v>
      </c>
      <c r="H26" s="10">
        <v>55273</v>
      </c>
      <c r="J26" s="56"/>
      <c r="K26" s="56"/>
      <c r="L26" s="56"/>
    </row>
    <row r="27" spans="1:12" ht="15.75" customHeight="1">
      <c r="A27" s="8">
        <v>601</v>
      </c>
      <c r="B27" s="84" t="s">
        <v>19</v>
      </c>
      <c r="C27" s="84"/>
      <c r="D27" s="5">
        <v>2</v>
      </c>
      <c r="E27" s="5">
        <v>1</v>
      </c>
      <c r="F27" s="6">
        <v>4</v>
      </c>
      <c r="G27" s="10">
        <v>2684</v>
      </c>
      <c r="H27" s="10">
        <v>5327</v>
      </c>
      <c r="J27" s="56"/>
      <c r="K27" s="56"/>
      <c r="L27" s="56"/>
    </row>
    <row r="28" spans="1:12" ht="15.75" customHeight="1">
      <c r="A28" s="8">
        <v>602</v>
      </c>
      <c r="B28" s="84" t="s">
        <v>20</v>
      </c>
      <c r="C28" s="84"/>
      <c r="D28" s="5">
        <v>2</v>
      </c>
      <c r="E28" s="5">
        <v>1</v>
      </c>
      <c r="F28" s="6">
        <v>5</v>
      </c>
      <c r="G28" s="10">
        <v>0</v>
      </c>
      <c r="H28" s="10">
        <v>0</v>
      </c>
      <c r="J28" s="56"/>
      <c r="K28" s="56"/>
      <c r="L28" s="56"/>
    </row>
    <row r="29" spans="1:12" ht="15.75" customHeight="1">
      <c r="A29" s="8">
        <v>603</v>
      </c>
      <c r="B29" s="84" t="s">
        <v>21</v>
      </c>
      <c r="C29" s="84"/>
      <c r="D29" s="5">
        <v>2</v>
      </c>
      <c r="E29" s="5">
        <v>1</v>
      </c>
      <c r="F29" s="6">
        <v>6</v>
      </c>
      <c r="G29" s="10">
        <v>0</v>
      </c>
      <c r="H29" s="10">
        <v>0</v>
      </c>
      <c r="J29" s="56"/>
      <c r="K29" s="56"/>
      <c r="L29" s="56"/>
    </row>
    <row r="30" spans="1:12" ht="15.75">
      <c r="A30" s="8">
        <v>604</v>
      </c>
      <c r="B30" s="84" t="s">
        <v>22</v>
      </c>
      <c r="C30" s="84"/>
      <c r="D30" s="5">
        <v>2</v>
      </c>
      <c r="E30" s="5">
        <v>1</v>
      </c>
      <c r="F30" s="6">
        <v>7</v>
      </c>
      <c r="G30" s="10">
        <v>5000</v>
      </c>
      <c r="H30" s="10">
        <v>5000</v>
      </c>
      <c r="J30" s="56"/>
      <c r="K30" s="56"/>
      <c r="L30" s="56"/>
    </row>
    <row r="31" spans="1:12" ht="15.75">
      <c r="A31" s="8">
        <v>605</v>
      </c>
      <c r="B31" s="84" t="s">
        <v>23</v>
      </c>
      <c r="C31" s="84"/>
      <c r="D31" s="5">
        <v>2</v>
      </c>
      <c r="E31" s="5">
        <v>1</v>
      </c>
      <c r="F31" s="6">
        <v>8</v>
      </c>
      <c r="G31" s="10">
        <v>21600</v>
      </c>
      <c r="H31" s="10">
        <v>21600</v>
      </c>
      <c r="J31" s="56"/>
      <c r="K31" s="56"/>
      <c r="L31" s="56"/>
    </row>
    <row r="32" spans="1:12" ht="16.5" customHeight="1">
      <c r="A32" s="8">
        <v>607</v>
      </c>
      <c r="B32" s="84" t="s">
        <v>24</v>
      </c>
      <c r="C32" s="84"/>
      <c r="D32" s="5">
        <v>2</v>
      </c>
      <c r="E32" s="5">
        <v>1</v>
      </c>
      <c r="F32" s="6">
        <v>9</v>
      </c>
      <c r="G32" s="10">
        <v>0</v>
      </c>
      <c r="H32" s="10">
        <v>0</v>
      </c>
      <c r="J32" s="56"/>
      <c r="K32" s="56"/>
      <c r="L32" s="56"/>
    </row>
    <row r="33" spans="1:12" ht="15.75" customHeight="1">
      <c r="A33" s="8">
        <v>606.60900000000004</v>
      </c>
      <c r="B33" s="84" t="s">
        <v>25</v>
      </c>
      <c r="C33" s="84"/>
      <c r="D33" s="5">
        <v>2</v>
      </c>
      <c r="E33" s="5">
        <v>2</v>
      </c>
      <c r="F33" s="5" t="s">
        <v>11</v>
      </c>
      <c r="G33" s="10">
        <v>2459</v>
      </c>
      <c r="H33" s="10">
        <v>1942</v>
      </c>
      <c r="J33" s="56"/>
      <c r="K33" s="56"/>
      <c r="L33" s="56"/>
    </row>
    <row r="34" spans="1:12" ht="16.5" customHeight="1">
      <c r="A34" s="8"/>
      <c r="B34" s="86" t="str">
        <f>CONCATENATE("IV - ",IF(jezik="B","Realizovani","Realizirani")," gubitak (222 do 225)")</f>
        <v>IV - Realizovani gubitak (222 do 225)</v>
      </c>
      <c r="C34" s="86"/>
      <c r="D34" s="5">
        <v>2</v>
      </c>
      <c r="E34" s="5">
        <v>2</v>
      </c>
      <c r="F34" s="6">
        <v>1</v>
      </c>
      <c r="G34" s="24">
        <v>15626</v>
      </c>
      <c r="H34" s="24">
        <v>63778</v>
      </c>
      <c r="J34" s="56"/>
      <c r="K34" s="56"/>
      <c r="L34" s="56"/>
    </row>
    <row r="35" spans="1:12" ht="15.75" customHeight="1">
      <c r="A35" s="8">
        <v>610</v>
      </c>
      <c r="B35" s="84" t="str">
        <f>CONCATENATE("1. ",IF(jezik="B","Realizovani","Realizirani")," gubici od prodaje vrijednosnih papira")</f>
        <v>1. Realizovani gubici od prodaje vrijednosnih papira</v>
      </c>
      <c r="C35" s="84"/>
      <c r="D35" s="5">
        <v>2</v>
      </c>
      <c r="E35" s="5">
        <v>2</v>
      </c>
      <c r="F35" s="6">
        <v>2</v>
      </c>
      <c r="G35" s="10">
        <v>14077</v>
      </c>
      <c r="H35" s="10">
        <v>63778</v>
      </c>
      <c r="J35" s="56"/>
      <c r="K35" s="56"/>
      <c r="L35" s="56"/>
    </row>
    <row r="36" spans="1:12" ht="15.75" customHeight="1">
      <c r="A36" s="8">
        <v>611</v>
      </c>
      <c r="B36" s="84" t="str">
        <f>CONCATENATE("2. ",IF(jezik="B","Realizovani","Realizirani")," gubitak po osnovu kursnih razlika")</f>
        <v>2. Realizovani gubitak po osnovu kursnih razlika</v>
      </c>
      <c r="C36" s="84"/>
      <c r="D36" s="5">
        <v>2</v>
      </c>
      <c r="E36" s="5">
        <v>2</v>
      </c>
      <c r="F36" s="6">
        <v>3</v>
      </c>
      <c r="G36" s="10">
        <v>0</v>
      </c>
      <c r="H36" s="10">
        <v>0</v>
      </c>
      <c r="J36" s="56"/>
      <c r="K36" s="56"/>
      <c r="L36" s="56"/>
    </row>
    <row r="37" spans="1:12" ht="15.75" customHeight="1">
      <c r="A37" s="8">
        <v>612</v>
      </c>
      <c r="B37" s="84" t="str">
        <f>CONCATENATE("3. ",IF(jezik="B","Realizovani","Realizirani")," gubici nekretninskih i rizičnih Fondova")</f>
        <v>3. Realizovani gubici nekretninskih i rizičnih Fondova</v>
      </c>
      <c r="C37" s="84"/>
      <c r="D37" s="5">
        <v>2</v>
      </c>
      <c r="E37" s="5">
        <v>2</v>
      </c>
      <c r="F37" s="6">
        <v>4</v>
      </c>
      <c r="G37" s="10">
        <v>0</v>
      </c>
      <c r="H37" s="10">
        <v>0</v>
      </c>
      <c r="J37" s="56"/>
      <c r="K37" s="56"/>
      <c r="L37" s="56"/>
    </row>
    <row r="38" spans="1:12" ht="15.75" customHeight="1">
      <c r="A38" s="8" t="s">
        <v>26</v>
      </c>
      <c r="B38" s="84" t="str">
        <f>CONCATENATE("6. Ostali ",IF(jezik="B","realizovani","realizirani")," gubici")</f>
        <v>6. Ostali realizovani gubici</v>
      </c>
      <c r="C38" s="84"/>
      <c r="D38" s="5">
        <v>2</v>
      </c>
      <c r="E38" s="5">
        <v>2</v>
      </c>
      <c r="F38" s="6">
        <v>5</v>
      </c>
      <c r="G38" s="10">
        <v>1549</v>
      </c>
      <c r="H38" s="10">
        <v>0</v>
      </c>
      <c r="J38" s="56"/>
      <c r="K38" s="56"/>
      <c r="L38" s="56"/>
    </row>
    <row r="39" spans="1:12" ht="16.5" customHeight="1">
      <c r="A39" s="8"/>
      <c r="B39" s="86" t="str">
        <f>CONCATENATE("V - ",IF(jezik="B","REALIZOVANA","REALIZIRANA")," DOBIT I GUBITAK")</f>
        <v>V - REALIZOVANA DOBIT I GUBITAK</v>
      </c>
      <c r="C39" s="86"/>
      <c r="D39" s="5"/>
      <c r="E39" s="5"/>
      <c r="F39" s="6"/>
      <c r="G39" s="10"/>
      <c r="H39" s="10"/>
      <c r="J39" s="56"/>
      <c r="K39" s="56"/>
      <c r="L39" s="56"/>
    </row>
    <row r="40" spans="1:12" ht="15.75" customHeight="1">
      <c r="A40" s="8"/>
      <c r="B40" s="84" t="str">
        <f>CONCATENATE("1. ",IF(jezik="B","Realizovana","Realizirana")," dobit (202+207)- (212+221)")</f>
        <v>1. Realizovana dobit (202+207)- (212+221)</v>
      </c>
      <c r="C40" s="84"/>
      <c r="D40" s="5">
        <v>2</v>
      </c>
      <c r="E40" s="5">
        <v>2</v>
      </c>
      <c r="F40" s="6">
        <v>6</v>
      </c>
      <c r="G40" s="10">
        <v>0</v>
      </c>
      <c r="H40" s="10">
        <v>0</v>
      </c>
      <c r="J40" s="56"/>
      <c r="K40" s="56"/>
      <c r="L40" s="56"/>
    </row>
    <row r="41" spans="1:12" ht="15.75" customHeight="1">
      <c r="A41" s="8"/>
      <c r="B41" s="84" t="str">
        <f>CONCATENATE("2. ",IF(jezik="B","Realizovani","Realizirani")," gubitak (212+221)-(202+207)")</f>
        <v>2. Realizovani gubitak (212+221)-(202+207)</v>
      </c>
      <c r="C41" s="84"/>
      <c r="D41" s="5">
        <v>2</v>
      </c>
      <c r="E41" s="5">
        <v>2</v>
      </c>
      <c r="F41" s="6">
        <v>7</v>
      </c>
      <c r="G41" s="10">
        <v>23633</v>
      </c>
      <c r="H41" s="10">
        <v>50633</v>
      </c>
      <c r="J41" s="56"/>
      <c r="K41" s="56"/>
      <c r="L41" s="56"/>
    </row>
    <row r="42" spans="1:12" ht="15.75" customHeight="1">
      <c r="A42" s="8"/>
      <c r="B42" s="86" t="str">
        <f>CONCATENATE("VI - ",IF(jezik="B","Finansijski","Financijski")," prihodi (229+230)")</f>
        <v>VI - Finansijski prihodi (229+230)</v>
      </c>
      <c r="C42" s="86"/>
      <c r="D42" s="5">
        <v>2</v>
      </c>
      <c r="E42" s="5">
        <v>2</v>
      </c>
      <c r="F42" s="6">
        <v>8</v>
      </c>
      <c r="G42" s="24">
        <v>1</v>
      </c>
      <c r="H42" s="24">
        <v>5</v>
      </c>
      <c r="J42" s="56"/>
      <c r="K42" s="56"/>
      <c r="L42" s="56"/>
    </row>
    <row r="43" spans="1:12" ht="15.75">
      <c r="A43" s="8">
        <v>730</v>
      </c>
      <c r="B43" s="84" t="s">
        <v>27</v>
      </c>
      <c r="C43" s="84"/>
      <c r="D43" s="5">
        <v>2</v>
      </c>
      <c r="E43" s="5">
        <v>2</v>
      </c>
      <c r="F43" s="6">
        <v>9</v>
      </c>
      <c r="G43" s="10">
        <v>1</v>
      </c>
      <c r="H43" s="10">
        <v>5</v>
      </c>
      <c r="J43" s="56"/>
      <c r="K43" s="56"/>
      <c r="L43" s="56"/>
    </row>
    <row r="44" spans="1:12" ht="16.5" customHeight="1">
      <c r="A44" s="8">
        <v>739</v>
      </c>
      <c r="B44" s="84" t="str">
        <f>CONCATENATE("2. Ostali ",IF(jezik="B","finansijski","financijski")," prihodi")</f>
        <v>2. Ostali finansijski prihodi</v>
      </c>
      <c r="C44" s="84"/>
      <c r="D44" s="5">
        <v>2</v>
      </c>
      <c r="E44" s="5">
        <v>3</v>
      </c>
      <c r="F44" s="5" t="s">
        <v>11</v>
      </c>
      <c r="G44" s="10">
        <v>0</v>
      </c>
      <c r="H44" s="10">
        <v>0</v>
      </c>
      <c r="J44" s="56"/>
      <c r="K44" s="56"/>
      <c r="L44" s="56"/>
    </row>
    <row r="45" spans="1:12" ht="15.75" customHeight="1">
      <c r="A45" s="8"/>
      <c r="B45" s="86" t="str">
        <f>CONCATENATE("VII - ",IF(jezik="B","Finansijski","Financijski")," rashodi (232+233)")</f>
        <v>VII - Finansijski rashodi (232+233)</v>
      </c>
      <c r="C45" s="86"/>
      <c r="D45" s="5">
        <v>2</v>
      </c>
      <c r="E45" s="5">
        <v>3</v>
      </c>
      <c r="F45" s="6">
        <v>1</v>
      </c>
      <c r="G45" s="24">
        <v>137</v>
      </c>
      <c r="H45" s="24">
        <v>125</v>
      </c>
      <c r="J45" s="56"/>
      <c r="K45" s="56"/>
      <c r="L45" s="56"/>
    </row>
    <row r="46" spans="1:12" ht="15.75">
      <c r="A46" s="8">
        <v>630</v>
      </c>
      <c r="B46" s="84" t="s">
        <v>28</v>
      </c>
      <c r="C46" s="84"/>
      <c r="D46" s="5">
        <v>2</v>
      </c>
      <c r="E46" s="5">
        <v>3</v>
      </c>
      <c r="F46" s="6">
        <v>2</v>
      </c>
      <c r="G46" s="10">
        <v>0</v>
      </c>
      <c r="H46" s="10">
        <v>0</v>
      </c>
      <c r="J46" s="56"/>
      <c r="K46" s="56"/>
      <c r="L46" s="56"/>
    </row>
    <row r="47" spans="1:12" ht="16.5" customHeight="1">
      <c r="A47" s="8">
        <v>639</v>
      </c>
      <c r="B47" s="84" t="str">
        <f>CONCATENATE("2. Ostali ",IF(jezik="B","finansijski","financijski")," rashodi")</f>
        <v>2. Ostali finansijski rashodi</v>
      </c>
      <c r="C47" s="84"/>
      <c r="D47" s="5">
        <v>2</v>
      </c>
      <c r="E47" s="5">
        <v>3</v>
      </c>
      <c r="F47" s="6">
        <v>3</v>
      </c>
      <c r="G47" s="10">
        <v>137</v>
      </c>
      <c r="H47" s="10">
        <v>125</v>
      </c>
      <c r="J47" s="56"/>
      <c r="K47" s="56"/>
      <c r="L47" s="56"/>
    </row>
    <row r="48" spans="1:12" ht="15.75" customHeight="1">
      <c r="A48" s="8"/>
      <c r="B48" s="86" t="str">
        <f>CONCATENATE("B. ",IF(jezik="B","REALIZOVANA","REALIZIRANA")," DOBIT I GUBITAK PRIJE OPOREZIVANjA")</f>
        <v>B. REALIZOVANA DOBIT I GUBITAK PRIJE OPOREZIVANjA</v>
      </c>
      <c r="C48" s="86"/>
      <c r="D48" s="5"/>
      <c r="E48" s="5"/>
      <c r="F48" s="6"/>
      <c r="G48" s="10"/>
      <c r="H48" s="10"/>
      <c r="J48" s="56"/>
      <c r="K48" s="56"/>
      <c r="L48" s="56"/>
    </row>
    <row r="49" spans="1:12" ht="15.75" customHeight="1">
      <c r="A49" s="8"/>
      <c r="B49" s="84" t="str">
        <f>CONCATENATE("1. ",IF(jezik="B","Realizovana","Realizirana")," dobit prije oporezivanja (226+228-231)")</f>
        <v>1. Realizovana dobit prije oporezivanja (226+228-231)</v>
      </c>
      <c r="C49" s="84"/>
      <c r="D49" s="5">
        <v>2</v>
      </c>
      <c r="E49" s="5">
        <v>3</v>
      </c>
      <c r="F49" s="6">
        <v>4</v>
      </c>
      <c r="G49" s="10">
        <v>0</v>
      </c>
      <c r="H49" s="10">
        <v>0</v>
      </c>
      <c r="J49" s="56"/>
      <c r="K49" s="56"/>
      <c r="L49" s="56"/>
    </row>
    <row r="50" spans="1:12" ht="16.5" customHeight="1">
      <c r="A50" s="8"/>
      <c r="B50" s="84" t="str">
        <f>CONCATENATE("2. ",IF(jezik="B","Realizovani","Realizirani")," gubitak prije oporezivanja (227+231-228)")</f>
        <v>2. Realizovani gubitak prije oporezivanja (227+231-228)</v>
      </c>
      <c r="C50" s="84"/>
      <c r="D50" s="5">
        <v>2</v>
      </c>
      <c r="E50" s="5">
        <v>3</v>
      </c>
      <c r="F50" s="6">
        <v>5</v>
      </c>
      <c r="G50" s="10">
        <v>23769</v>
      </c>
      <c r="H50" s="10">
        <v>50753</v>
      </c>
      <c r="J50" s="56"/>
      <c r="K50" s="56"/>
      <c r="L50" s="56"/>
    </row>
    <row r="51" spans="1:12" ht="15.75" customHeight="1">
      <c r="A51" s="8"/>
      <c r="B51" s="86" t="s">
        <v>29</v>
      </c>
      <c r="C51" s="86"/>
      <c r="D51" s="5">
        <v>2</v>
      </c>
      <c r="E51" s="5">
        <v>3</v>
      </c>
      <c r="F51" s="6">
        <v>6</v>
      </c>
      <c r="G51" s="24">
        <v>0</v>
      </c>
      <c r="H51" s="24">
        <v>0</v>
      </c>
      <c r="J51" s="56"/>
      <c r="K51" s="56"/>
      <c r="L51" s="56"/>
    </row>
    <row r="52" spans="1:12" ht="15.75">
      <c r="A52" s="8">
        <v>821</v>
      </c>
      <c r="B52" s="84" t="s">
        <v>30</v>
      </c>
      <c r="C52" s="84"/>
      <c r="D52" s="5">
        <v>2</v>
      </c>
      <c r="E52" s="5">
        <v>3</v>
      </c>
      <c r="F52" s="6">
        <v>7</v>
      </c>
      <c r="G52" s="10"/>
      <c r="H52" s="10"/>
      <c r="J52" s="56"/>
      <c r="K52" s="56"/>
      <c r="L52" s="56"/>
    </row>
    <row r="53" spans="1:12" ht="15.75" customHeight="1">
      <c r="A53" s="8" t="s">
        <v>31</v>
      </c>
      <c r="B53" s="84" t="s">
        <v>32</v>
      </c>
      <c r="C53" s="84"/>
      <c r="D53" s="5">
        <v>2</v>
      </c>
      <c r="E53" s="5">
        <v>3</v>
      </c>
      <c r="F53" s="6">
        <v>8</v>
      </c>
      <c r="G53" s="10"/>
      <c r="H53" s="10"/>
      <c r="J53" s="56"/>
      <c r="K53" s="56"/>
      <c r="L53" s="56"/>
    </row>
    <row r="54" spans="1:12" ht="16.5" customHeight="1">
      <c r="A54" s="8" t="s">
        <v>31</v>
      </c>
      <c r="B54" s="84" t="s">
        <v>33</v>
      </c>
      <c r="C54" s="84"/>
      <c r="D54" s="5">
        <v>2</v>
      </c>
      <c r="E54" s="5">
        <v>3</v>
      </c>
      <c r="F54" s="6">
        <v>9</v>
      </c>
      <c r="G54" s="10"/>
      <c r="H54" s="10"/>
      <c r="J54" s="56"/>
      <c r="K54" s="56"/>
      <c r="L54" s="56"/>
    </row>
    <row r="55" spans="1:12" ht="16.5" customHeight="1">
      <c r="A55" s="8"/>
      <c r="B55" s="86" t="str">
        <f>CONCATENATE("D. ",IF(jezik="B","REALIZOVANA","REALIZIRANA")," DOBIT I GUBITAK POSLIJE OPOREZIVANjA")</f>
        <v>D. REALIZOVANA DOBIT I GUBITAK POSLIJE OPOREZIVANjA</v>
      </c>
      <c r="C55" s="86"/>
      <c r="D55" s="5"/>
      <c r="E55" s="5"/>
      <c r="F55" s="6"/>
      <c r="G55" s="10"/>
      <c r="H55" s="10"/>
      <c r="J55" s="56"/>
      <c r="K55" s="56"/>
      <c r="L55" s="56"/>
    </row>
    <row r="56" spans="1:12" ht="16.5" customHeight="1">
      <c r="A56" s="8"/>
      <c r="B56" s="84" t="str">
        <f>CONCATENATE("1. ",IF(jezik="B","Realizovana","Realizirana")," dobit poslije oporezivanja (234-235-237-238+239)")</f>
        <v>1. Realizovana dobit poslije oporezivanja (234-235-237-238+239)</v>
      </c>
      <c r="C56" s="84"/>
      <c r="D56" s="5">
        <v>2</v>
      </c>
      <c r="E56" s="5">
        <v>4</v>
      </c>
      <c r="F56" s="5" t="s">
        <v>11</v>
      </c>
      <c r="G56" s="10">
        <v>0</v>
      </c>
      <c r="H56" s="10">
        <v>0</v>
      </c>
      <c r="J56" s="56"/>
      <c r="K56" s="56"/>
      <c r="L56" s="56"/>
    </row>
    <row r="57" spans="1:12" ht="16.5" customHeight="1">
      <c r="A57" s="8"/>
      <c r="B57" s="84" t="str">
        <f>CONCATENATE("2. ",IF(jezik="B","Realizovani","Realizirani")," gubitak poslije oporezivanja (235-234+237+238-239)")</f>
        <v>2. Realizovani gubitak poslije oporezivanja (235-234+237+238-239)</v>
      </c>
      <c r="C57" s="84"/>
      <c r="D57" s="5">
        <v>2</v>
      </c>
      <c r="E57" s="5">
        <v>4</v>
      </c>
      <c r="F57" s="6">
        <v>1</v>
      </c>
      <c r="G57" s="10">
        <v>23769</v>
      </c>
      <c r="H57" s="10">
        <v>50753</v>
      </c>
      <c r="J57" s="56"/>
      <c r="K57" s="56"/>
      <c r="L57" s="56"/>
    </row>
    <row r="58" spans="1:12" ht="15.75">
      <c r="A58" s="8"/>
      <c r="B58" s="84">
        <v>0</v>
      </c>
      <c r="C58" s="84"/>
      <c r="D58" s="5"/>
      <c r="E58" s="5"/>
      <c r="F58" s="6"/>
      <c r="G58" s="10"/>
      <c r="H58" s="10"/>
      <c r="J58" s="56"/>
      <c r="K58" s="56"/>
      <c r="L58" s="56"/>
    </row>
    <row r="59" spans="1:12" ht="15.75" customHeight="1">
      <c r="A59" s="8"/>
      <c r="B59" s="86" t="str">
        <f>CONCATENATE("E. ",IF(jezik="B","NEREALIZOVANI","NEREALIZIRANI")," DOBICI I GUBICI")</f>
        <v>E. NEREALIZOVANI DOBICI I GUBICI</v>
      </c>
      <c r="C59" s="86"/>
      <c r="D59" s="5"/>
      <c r="E59" s="5"/>
      <c r="F59" s="6"/>
      <c r="G59" s="10"/>
      <c r="H59" s="10"/>
      <c r="J59" s="56"/>
      <c r="K59" s="56"/>
      <c r="L59" s="56"/>
    </row>
    <row r="60" spans="1:12" ht="15.75" customHeight="1">
      <c r="A60" s="8"/>
      <c r="B60" s="86" t="str">
        <f>CONCATENATE("I - ",IF(jezik="B","Nerealizovani","Nerealizirani")," dobici (243 do 248)")</f>
        <v>I - Nerealizovani dobici (243 do 248)</v>
      </c>
      <c r="C60" s="86"/>
      <c r="D60" s="5">
        <v>2</v>
      </c>
      <c r="E60" s="5">
        <v>4</v>
      </c>
      <c r="F60" s="6">
        <v>2</v>
      </c>
      <c r="G60" s="24">
        <v>0</v>
      </c>
      <c r="H60" s="24">
        <v>0</v>
      </c>
      <c r="J60" s="56"/>
      <c r="K60" s="56"/>
      <c r="L60" s="56"/>
    </row>
    <row r="61" spans="1:12" ht="16.5" customHeight="1">
      <c r="A61" s="8">
        <v>720</v>
      </c>
      <c r="B61" s="84" t="str">
        <f>CONCATENATE("1. ",IF(jezik="B","Nerealizovani","Nerealizirani")," dobici od vrijednosnih papira")</f>
        <v>1. Nerealizovani dobici od vrijednosnih papira</v>
      </c>
      <c r="C61" s="84"/>
      <c r="D61" s="5">
        <v>2</v>
      </c>
      <c r="E61" s="5">
        <v>4</v>
      </c>
      <c r="F61" s="6">
        <v>3</v>
      </c>
      <c r="G61" s="10">
        <v>0</v>
      </c>
      <c r="H61" s="10">
        <v>0</v>
      </c>
      <c r="J61" s="56"/>
      <c r="K61" s="56"/>
      <c r="L61" s="56"/>
    </row>
    <row r="62" spans="1:12" ht="30" customHeight="1">
      <c r="A62" s="8">
        <v>721</v>
      </c>
      <c r="B62" s="84" t="str">
        <f>CONCATENATE("2. ",IF(jezik="B","Nerealizovani","Nerealizirani")," dobici po osnovu kursnih razlika na monetarnim sredstvima, osim od vrijednosnih papira")</f>
        <v>2. Nerealizovani dobici po osnovu kursnih razlika na monetarnim sredstvima, osim od vrijednosnih papira</v>
      </c>
      <c r="C62" s="84"/>
      <c r="D62" s="5">
        <v>2</v>
      </c>
      <c r="E62" s="5">
        <v>4</v>
      </c>
      <c r="F62" s="6">
        <v>4</v>
      </c>
      <c r="G62" s="10">
        <v>0</v>
      </c>
      <c r="H62" s="10">
        <v>0</v>
      </c>
      <c r="J62" s="56"/>
      <c r="K62" s="56"/>
      <c r="L62" s="56"/>
    </row>
    <row r="63" spans="1:12" ht="30" customHeight="1">
      <c r="A63" s="8">
        <v>722</v>
      </c>
      <c r="B63" s="84" t="str">
        <f>CONCATENATE("3. ",IF(jezik="B","Nerealizovani","Nerealizirani")," dobici po osnovu kursnih razlika na vrijednosnim papirima")</f>
        <v>3. Nerealizovani dobici po osnovu kursnih razlika na vrijednosnim papirima</v>
      </c>
      <c r="C63" s="84"/>
      <c r="D63" s="5">
        <v>2</v>
      </c>
      <c r="E63" s="5">
        <v>4</v>
      </c>
      <c r="F63" s="6">
        <v>5</v>
      </c>
      <c r="G63" s="10">
        <v>0</v>
      </c>
      <c r="H63" s="10">
        <v>0</v>
      </c>
      <c r="J63" s="56"/>
      <c r="K63" s="56"/>
      <c r="L63" s="56"/>
    </row>
    <row r="64" spans="1:12" ht="30" customHeight="1">
      <c r="A64" s="8">
        <v>723</v>
      </c>
      <c r="B64" s="84" t="str">
        <f>CONCATENATE("4. ",IF(jezik="B","Nerealizovani","Nerealizirani")," dobici po osnovu derivatnih instrumenata po osnovu svođenja na fer vrijednost")</f>
        <v>4. Nerealizovani dobici po osnovu derivatnih instrumenata po osnovu svođenja na fer vrijednost</v>
      </c>
      <c r="C64" s="84"/>
      <c r="D64" s="5">
        <v>2</v>
      </c>
      <c r="E64" s="5">
        <v>4</v>
      </c>
      <c r="F64" s="6">
        <v>6</v>
      </c>
      <c r="G64" s="10">
        <v>0</v>
      </c>
      <c r="H64" s="10">
        <v>0</v>
      </c>
      <c r="J64" s="56"/>
      <c r="K64" s="56"/>
      <c r="L64" s="56"/>
    </row>
    <row r="65" spans="1:12" ht="16.5" customHeight="1">
      <c r="A65" s="8" t="s">
        <v>34</v>
      </c>
      <c r="B65" s="84" t="str">
        <f>CONCATENATE("5. ",IF(jezik="B","Nerealizovani","Nerealizirani")," dobici nekretninskih i rizičnih Fondova")</f>
        <v>5. Nerealizovani dobici nekretninskih i rizičnih Fondova</v>
      </c>
      <c r="C65" s="84"/>
      <c r="D65" s="5">
        <v>2</v>
      </c>
      <c r="E65" s="5">
        <v>4</v>
      </c>
      <c r="F65" s="6">
        <v>7</v>
      </c>
      <c r="G65" s="10">
        <v>0</v>
      </c>
      <c r="H65" s="10">
        <v>0</v>
      </c>
      <c r="J65" s="56"/>
      <c r="K65" s="56"/>
      <c r="L65" s="56"/>
    </row>
    <row r="66" spans="1:12" ht="15.75" customHeight="1">
      <c r="A66" s="8">
        <v>729</v>
      </c>
      <c r="B66" s="84" t="str">
        <f>CONCATENATE("6. Ostali ",IF(jezik="B","nerealizovani","nerealizirani")," dobici")</f>
        <v>6. Ostali nerealizovani dobici</v>
      </c>
      <c r="C66" s="84"/>
      <c r="D66" s="5">
        <v>2</v>
      </c>
      <c r="E66" s="5">
        <v>4</v>
      </c>
      <c r="F66" s="6">
        <v>8</v>
      </c>
      <c r="G66" s="10">
        <v>0</v>
      </c>
      <c r="H66" s="10">
        <v>0</v>
      </c>
      <c r="J66" s="56"/>
      <c r="K66" s="56"/>
      <c r="L66" s="56"/>
    </row>
    <row r="67" spans="1:12" ht="15.75" customHeight="1">
      <c r="A67" s="8"/>
      <c r="B67" s="86" t="str">
        <f>CONCATENATE("II - ",IF(jezik="B","Nerealizovani","Nerealizirani")," gubici (250 do 255)")</f>
        <v>II - Nerealizovani gubici (250 do 255)</v>
      </c>
      <c r="C67" s="86"/>
      <c r="D67" s="5">
        <v>2</v>
      </c>
      <c r="E67" s="5">
        <v>4</v>
      </c>
      <c r="F67" s="6">
        <v>9</v>
      </c>
      <c r="G67" s="24">
        <v>0</v>
      </c>
      <c r="H67" s="24">
        <v>0</v>
      </c>
      <c r="J67" s="56"/>
      <c r="K67" s="56"/>
      <c r="L67" s="56"/>
    </row>
    <row r="68" spans="1:12" ht="15.75" customHeight="1">
      <c r="A68" s="8">
        <v>620</v>
      </c>
      <c r="B68" s="84" t="str">
        <f>CONCATENATE("1. ",IF(jezik="B","Nerealizovani","Nerealizirani")," gubici od vrijednosnih papira")</f>
        <v>1. Nerealizovani gubici od vrijednosnih papira</v>
      </c>
      <c r="C68" s="84"/>
      <c r="D68" s="5">
        <v>2</v>
      </c>
      <c r="E68" s="5">
        <v>5</v>
      </c>
      <c r="F68" s="5" t="s">
        <v>11</v>
      </c>
      <c r="G68" s="10">
        <v>0</v>
      </c>
      <c r="H68" s="10">
        <v>0</v>
      </c>
      <c r="J68" s="56"/>
      <c r="K68" s="56"/>
      <c r="L68" s="56"/>
    </row>
    <row r="69" spans="1:12" ht="30" customHeight="1">
      <c r="A69" s="8">
        <v>621</v>
      </c>
      <c r="B69" s="84" t="str">
        <f>CONCATENATE("2. ",IF(jezik="B","Nerealizovani","Nerealizirani")," gubici po osnovu kursnih razlika na monetarnim sredstvima, osim od vrijednosnih papira")</f>
        <v>2. Nerealizovani gubici po osnovu kursnih razlika na monetarnim sredstvima, osim od vrijednosnih papira</v>
      </c>
      <c r="C69" s="84"/>
      <c r="D69" s="5">
        <v>2</v>
      </c>
      <c r="E69" s="5">
        <v>5</v>
      </c>
      <c r="F69" s="6">
        <v>1</v>
      </c>
      <c r="G69" s="10">
        <v>0</v>
      </c>
      <c r="H69" s="10">
        <v>0</v>
      </c>
      <c r="J69" s="56"/>
      <c r="K69" s="56"/>
      <c r="L69" s="56"/>
    </row>
    <row r="70" spans="1:12" ht="30" customHeight="1">
      <c r="A70" s="8">
        <v>622</v>
      </c>
      <c r="B70" s="84" t="str">
        <f>CONCATENATE("3. ",IF(jezik="B","Nerealizovani","Nerealizirani")," gubici po osnovu kursnih razlika na vrijednosnim papirima")</f>
        <v>3. Nerealizovani gubici po osnovu kursnih razlika na vrijednosnim papirima</v>
      </c>
      <c r="C70" s="84"/>
      <c r="D70" s="5">
        <v>2</v>
      </c>
      <c r="E70" s="5">
        <v>5</v>
      </c>
      <c r="F70" s="6">
        <v>2</v>
      </c>
      <c r="G70" s="10">
        <v>0</v>
      </c>
      <c r="H70" s="10">
        <v>0</v>
      </c>
      <c r="J70" s="56"/>
      <c r="K70" s="56"/>
      <c r="L70" s="56"/>
    </row>
    <row r="71" spans="1:12" ht="15.75" customHeight="1">
      <c r="A71" s="8">
        <v>623</v>
      </c>
      <c r="B71" s="84" t="str">
        <f>CONCATENATE("4. ",IF(jezik="B","Nerealizovani","Nerealizirani")," gubici po osnovu derivata")</f>
        <v>4. Nerealizovani gubici po osnovu derivata</v>
      </c>
      <c r="C71" s="84"/>
      <c r="D71" s="5">
        <v>2</v>
      </c>
      <c r="E71" s="5">
        <v>5</v>
      </c>
      <c r="F71" s="6">
        <v>3</v>
      </c>
      <c r="G71" s="10">
        <v>0</v>
      </c>
      <c r="H71" s="10">
        <v>0</v>
      </c>
      <c r="J71" s="56"/>
      <c r="K71" s="56"/>
      <c r="L71" s="56"/>
    </row>
    <row r="72" spans="1:12" ht="30" customHeight="1">
      <c r="A72" s="8" t="s">
        <v>35</v>
      </c>
      <c r="B72" s="84" t="str">
        <f>CONCATENATE("5. ",IF(jezik="B","Nerealizovani","Nerealizirani")," gubici nekretninskih i rizičnih Fondova")</f>
        <v>5. Nerealizovani gubici nekretninskih i rizičnih Fondova</v>
      </c>
      <c r="C72" s="84"/>
      <c r="D72" s="5">
        <v>2</v>
      </c>
      <c r="E72" s="5">
        <v>5</v>
      </c>
      <c r="F72" s="6">
        <v>4</v>
      </c>
      <c r="G72" s="10">
        <v>0</v>
      </c>
      <c r="H72" s="10">
        <v>0</v>
      </c>
      <c r="J72" s="56"/>
      <c r="K72" s="56"/>
      <c r="L72" s="56"/>
    </row>
    <row r="73" spans="1:12" ht="15.75" customHeight="1">
      <c r="A73" s="8">
        <v>629</v>
      </c>
      <c r="B73" s="84" t="str">
        <f>CONCATENATE("6. Ostali ",IF(jezik="B","nerealizovani","nerealizirani")," gubici")</f>
        <v>6. Ostali nerealizovani gubici</v>
      </c>
      <c r="C73" s="84"/>
      <c r="D73" s="5">
        <v>2</v>
      </c>
      <c r="E73" s="5">
        <v>5</v>
      </c>
      <c r="F73" s="6">
        <v>5</v>
      </c>
      <c r="G73" s="10">
        <v>0</v>
      </c>
      <c r="H73" s="10">
        <v>0</v>
      </c>
      <c r="J73" s="56"/>
      <c r="K73" s="56"/>
      <c r="L73" s="56"/>
    </row>
    <row r="74" spans="1:12" ht="15.75" customHeight="1">
      <c r="A74" s="8"/>
      <c r="B74" s="86" t="str">
        <f>CONCATENATE("F. UKUPNI ",IF(jezik="B","NEREALIZOVANI","NEREALIZIRANI")," DOBICI (GUBICI) FONDA")</f>
        <v>F. UKUPNI NEREALIZOVANI DOBICI (GUBICI) FONDA</v>
      </c>
      <c r="C74" s="86"/>
      <c r="D74" s="5"/>
      <c r="E74" s="5"/>
      <c r="F74" s="6"/>
      <c r="G74" s="10"/>
      <c r="H74" s="10"/>
      <c r="J74" s="56"/>
      <c r="K74" s="56"/>
      <c r="L74" s="56"/>
    </row>
    <row r="75" spans="1:12" ht="16.5" customHeight="1">
      <c r="A75" s="8"/>
      <c r="B75" s="84" t="str">
        <f>CONCATENATE("1. Ukupni ",IF(jezik="B","nerealizovani","nerealizirani")," dobit (242-249)")</f>
        <v>1. Ukupni nerealizovani dobit (242-249)</v>
      </c>
      <c r="C75" s="84"/>
      <c r="D75" s="5">
        <v>2</v>
      </c>
      <c r="E75" s="5">
        <v>5</v>
      </c>
      <c r="F75" s="6">
        <v>6</v>
      </c>
      <c r="G75" s="10">
        <v>0</v>
      </c>
      <c r="H75" s="10">
        <v>0</v>
      </c>
      <c r="J75" s="56"/>
      <c r="K75" s="56"/>
      <c r="L75" s="56"/>
    </row>
    <row r="76" spans="1:12" ht="15.75" customHeight="1">
      <c r="A76" s="8"/>
      <c r="B76" s="84" t="str">
        <f>CONCATENATE("2. Ukupni ",IF(jezik="B","nerealizovani","nerealizirani")," gubitak (249-242)")</f>
        <v>2. Ukupni nerealizovani gubitak (249-242)</v>
      </c>
      <c r="C76" s="84"/>
      <c r="D76" s="5">
        <v>2</v>
      </c>
      <c r="E76" s="5">
        <v>5</v>
      </c>
      <c r="F76" s="6">
        <v>7</v>
      </c>
      <c r="G76" s="10">
        <v>0</v>
      </c>
      <c r="H76" s="10">
        <v>0</v>
      </c>
      <c r="J76" s="56"/>
      <c r="K76" s="56"/>
      <c r="L76" s="56"/>
    </row>
    <row r="77" spans="1:12" ht="30" customHeight="1">
      <c r="A77" s="8"/>
      <c r="B77" s="86" t="s">
        <v>36</v>
      </c>
      <c r="C77" s="86"/>
      <c r="D77" s="5"/>
      <c r="E77" s="5"/>
      <c r="F77" s="6"/>
      <c r="G77" s="10"/>
      <c r="H77" s="10"/>
      <c r="J77" s="56"/>
      <c r="K77" s="56"/>
      <c r="L77" s="56"/>
    </row>
    <row r="78" spans="1:12" ht="16.5" customHeight="1">
      <c r="A78" s="8"/>
      <c r="B78" s="84" t="s">
        <v>37</v>
      </c>
      <c r="C78" s="84"/>
      <c r="D78" s="5">
        <v>2</v>
      </c>
      <c r="E78" s="5">
        <v>5</v>
      </c>
      <c r="F78" s="6">
        <v>8</v>
      </c>
      <c r="G78" s="10">
        <v>0</v>
      </c>
      <c r="H78" s="10">
        <v>0</v>
      </c>
      <c r="J78" s="56"/>
      <c r="K78" s="56"/>
      <c r="L78" s="56"/>
    </row>
    <row r="79" spans="1:12" ht="16.5" customHeight="1">
      <c r="A79" s="8"/>
      <c r="B79" s="84" t="s">
        <v>38</v>
      </c>
      <c r="C79" s="84"/>
      <c r="D79" s="5">
        <v>2</v>
      </c>
      <c r="E79" s="5">
        <v>5</v>
      </c>
      <c r="F79" s="6">
        <v>9</v>
      </c>
      <c r="G79" s="10">
        <v>23769</v>
      </c>
      <c r="H79" s="10">
        <v>50753</v>
      </c>
      <c r="J79" s="56"/>
      <c r="K79" s="56"/>
      <c r="L79" s="56"/>
    </row>
    <row r="80" spans="1:12" ht="16.5" customHeight="1">
      <c r="A80" s="8"/>
      <c r="B80" s="84" t="s">
        <v>39</v>
      </c>
      <c r="C80" s="84"/>
      <c r="D80" s="5">
        <v>2</v>
      </c>
      <c r="E80" s="5">
        <v>6</v>
      </c>
      <c r="F80" s="5" t="s">
        <v>11</v>
      </c>
      <c r="G80" s="10"/>
      <c r="H80" s="10"/>
      <c r="J80" s="56"/>
      <c r="K80" s="56"/>
      <c r="L80" s="56"/>
    </row>
    <row r="81" spans="1:12" ht="16.5" customHeight="1">
      <c r="A81" s="8"/>
      <c r="B81" s="84" t="s">
        <v>40</v>
      </c>
      <c r="C81" s="84"/>
      <c r="D81" s="5">
        <v>2</v>
      </c>
      <c r="E81" s="5">
        <v>6</v>
      </c>
      <c r="F81" s="6">
        <v>1</v>
      </c>
      <c r="G81" s="10"/>
      <c r="H81" s="10"/>
      <c r="J81" s="56"/>
      <c r="K81" s="56"/>
      <c r="L81" s="56"/>
    </row>
    <row r="82" spans="1:12" s="13" customFormat="1">
      <c r="A82" s="12"/>
      <c r="B82" s="12"/>
      <c r="C82" s="12"/>
      <c r="D82" s="12"/>
      <c r="E82" s="12"/>
      <c r="F82" s="12"/>
      <c r="G82" s="12"/>
      <c r="H82" s="12"/>
      <c r="J82" s="56"/>
    </row>
    <row r="83" spans="1:12" s="13" customFormat="1" ht="12.75" customHeight="1">
      <c r="A83" s="83" t="str">
        <f>+'Bilans stanja'!A87:B87</f>
        <v>Sarajevo; 31.01.2015.godine</v>
      </c>
      <c r="B83" s="83"/>
      <c r="C83" s="12" t="s">
        <v>41</v>
      </c>
      <c r="D83" s="81" t="s">
        <v>42</v>
      </c>
      <c r="E83" s="81"/>
      <c r="F83" s="81"/>
      <c r="G83" s="81" t="s">
        <v>43</v>
      </c>
      <c r="H83" s="81"/>
      <c r="J83" s="56"/>
    </row>
    <row r="84" spans="1:12" s="13" customFormat="1" ht="25.5">
      <c r="A84" s="12"/>
      <c r="B84" s="12"/>
      <c r="C84" s="14" t="s">
        <v>202</v>
      </c>
      <c r="D84" s="12"/>
      <c r="E84" s="12"/>
      <c r="F84" s="12"/>
      <c r="G84" s="81" t="s">
        <v>44</v>
      </c>
      <c r="H84" s="81"/>
    </row>
    <row r="85" spans="1:12" s="13" customFormat="1" ht="12.75">
      <c r="A85" s="81"/>
      <c r="B85" s="81"/>
      <c r="C85" s="12"/>
      <c r="D85" s="12"/>
      <c r="E85" s="12"/>
      <c r="F85" s="12"/>
      <c r="G85" s="15" t="s">
        <v>45</v>
      </c>
      <c r="H85" s="12"/>
    </row>
    <row r="86" spans="1:12">
      <c r="A86" s="16"/>
      <c r="B86" s="16"/>
      <c r="C86" s="49" t="s">
        <v>222</v>
      </c>
      <c r="D86" s="16"/>
      <c r="E86" s="16"/>
      <c r="F86" s="16"/>
      <c r="G86" s="82" t="s">
        <v>46</v>
      </c>
      <c r="H86" s="82"/>
    </row>
  </sheetData>
  <mergeCells count="94">
    <mergeCell ref="G83:H83"/>
    <mergeCell ref="G84:H84"/>
    <mergeCell ref="A85:B85"/>
    <mergeCell ref="G86:H86"/>
    <mergeCell ref="B78:C78"/>
    <mergeCell ref="B79:C79"/>
    <mergeCell ref="B80:C80"/>
    <mergeCell ref="B81:C81"/>
    <mergeCell ref="A83:B83"/>
    <mergeCell ref="D83:F83"/>
    <mergeCell ref="B77:C77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65:C65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53:C53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41:C41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17:C17"/>
    <mergeCell ref="A8:H8"/>
    <mergeCell ref="A9:H9"/>
    <mergeCell ref="A10:H10"/>
    <mergeCell ref="B11:C11"/>
    <mergeCell ref="B12:C12"/>
    <mergeCell ref="D12:F12"/>
    <mergeCell ref="B13:C13"/>
    <mergeCell ref="D13:F13"/>
    <mergeCell ref="B14:C14"/>
    <mergeCell ref="B15:C15"/>
    <mergeCell ref="B16:C16"/>
    <mergeCell ref="A4:B4"/>
    <mergeCell ref="C4:H4"/>
    <mergeCell ref="A5:B5"/>
    <mergeCell ref="C5:H5"/>
    <mergeCell ref="A6:B6"/>
    <mergeCell ref="C6:H6"/>
    <mergeCell ref="A1:B1"/>
    <mergeCell ref="C1:H1"/>
    <mergeCell ref="A2:B2"/>
    <mergeCell ref="C2:H2"/>
    <mergeCell ref="A3:B3"/>
    <mergeCell ref="C3:H3"/>
  </mergeCells>
  <printOptions horizontalCentered="1"/>
  <pageMargins left="0.25" right="0.25" top="0.75" bottom="0.75" header="0.3" footer="0.3"/>
  <pageSetup paperSize="9" scale="94" orientation="portrait" blackAndWhite="1" r:id="rId1"/>
  <headerFooter>
    <oddFooter>&amp;L&amp;"Times New Roman,Italic"&amp;8Copyright by SoftGroup, Sarajevo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59"/>
  <sheetViews>
    <sheetView showZeros="0" zoomScaleSheetLayoutView="100" workbookViewId="0">
      <selection activeCell="I54" sqref="I54"/>
    </sheetView>
  </sheetViews>
  <sheetFormatPr defaultRowHeight="15"/>
  <cols>
    <col min="1" max="1" width="3.140625" style="1" customWidth="1"/>
    <col min="2" max="2" width="25.85546875" style="1" customWidth="1"/>
    <col min="3" max="3" width="13.42578125" style="1" customWidth="1"/>
    <col min="4" max="4" width="3" style="1" customWidth="1"/>
    <col min="5" max="6" width="3.140625" style="1" customWidth="1"/>
    <col min="7" max="8" width="16.7109375" style="1" customWidth="1"/>
    <col min="9" max="9" width="11.5703125" style="1" customWidth="1"/>
    <col min="10" max="16384" width="9.140625" style="1"/>
  </cols>
  <sheetData>
    <row r="1" spans="1:15">
      <c r="A1" s="68" t="s">
        <v>0</v>
      </c>
      <c r="B1" s="68"/>
      <c r="C1" s="87" t="s">
        <v>203</v>
      </c>
      <c r="D1" s="87"/>
      <c r="E1" s="87"/>
      <c r="F1" s="87"/>
      <c r="G1" s="87"/>
      <c r="H1" s="87"/>
      <c r="I1" s="87"/>
    </row>
    <row r="2" spans="1:15">
      <c r="A2" s="68" t="s">
        <v>1</v>
      </c>
      <c r="B2" s="68"/>
      <c r="C2" s="87" t="s">
        <v>204</v>
      </c>
      <c r="D2" s="87"/>
      <c r="E2" s="87"/>
      <c r="F2" s="87"/>
      <c r="G2" s="87"/>
      <c r="H2" s="87"/>
      <c r="I2" s="87"/>
    </row>
    <row r="3" spans="1:15">
      <c r="A3" s="68" t="s">
        <v>2</v>
      </c>
      <c r="B3" s="68"/>
      <c r="C3" s="87" t="s">
        <v>205</v>
      </c>
      <c r="D3" s="87"/>
      <c r="E3" s="87"/>
      <c r="F3" s="87"/>
      <c r="G3" s="87"/>
      <c r="H3" s="87"/>
      <c r="I3" s="87"/>
    </row>
    <row r="4" spans="1:15">
      <c r="A4" s="68" t="s">
        <v>3</v>
      </c>
      <c r="B4" s="68"/>
      <c r="C4" s="87" t="s">
        <v>206</v>
      </c>
      <c r="D4" s="87"/>
      <c r="E4" s="87"/>
      <c r="F4" s="87"/>
      <c r="G4" s="87"/>
      <c r="H4" s="87"/>
      <c r="I4" s="87"/>
    </row>
    <row r="5" spans="1:15" ht="16.5">
      <c r="A5" s="68" t="s">
        <v>4</v>
      </c>
      <c r="B5" s="68"/>
      <c r="C5" s="88">
        <v>0</v>
      </c>
      <c r="D5" s="88"/>
      <c r="E5" s="88"/>
      <c r="F5" s="88"/>
      <c r="G5" s="88"/>
      <c r="H5" s="88"/>
      <c r="I5" s="88"/>
    </row>
    <row r="6" spans="1:15" ht="16.5">
      <c r="A6" s="68" t="s">
        <v>207</v>
      </c>
      <c r="B6" s="68"/>
      <c r="C6" s="88">
        <v>0</v>
      </c>
      <c r="D6" s="88"/>
      <c r="E6" s="88"/>
      <c r="F6" s="88"/>
      <c r="G6" s="88"/>
      <c r="H6" s="88"/>
      <c r="I6" s="88"/>
    </row>
    <row r="7" spans="1:15">
      <c r="A7" s="3"/>
      <c r="B7" s="3"/>
      <c r="C7" s="3"/>
      <c r="D7" s="3"/>
      <c r="E7" s="3"/>
      <c r="F7" s="3"/>
      <c r="G7" s="3"/>
      <c r="H7" s="3"/>
      <c r="I7" s="3"/>
    </row>
    <row r="8" spans="1:15" ht="15.75">
      <c r="A8" s="71" t="s">
        <v>212</v>
      </c>
      <c r="B8" s="71"/>
      <c r="C8" s="71"/>
      <c r="D8" s="71"/>
      <c r="E8" s="71"/>
      <c r="F8" s="71"/>
      <c r="G8" s="71"/>
      <c r="H8" s="71"/>
      <c r="I8" s="71"/>
    </row>
    <row r="9" spans="1:15">
      <c r="A9" s="72" t="s">
        <v>213</v>
      </c>
      <c r="B9" s="72"/>
      <c r="C9" s="72"/>
      <c r="D9" s="72"/>
      <c r="E9" s="72"/>
      <c r="F9" s="72"/>
      <c r="G9" s="72"/>
      <c r="H9" s="72"/>
      <c r="I9" s="72"/>
    </row>
    <row r="10" spans="1:15">
      <c r="A10" s="73" t="s">
        <v>226</v>
      </c>
      <c r="B10" s="73"/>
      <c r="C10" s="73"/>
      <c r="D10" s="73"/>
      <c r="E10" s="73"/>
      <c r="F10" s="73"/>
      <c r="G10" s="73"/>
      <c r="H10" s="73"/>
      <c r="I10" s="73"/>
    </row>
    <row r="11" spans="1:15">
      <c r="A11" s="3"/>
      <c r="B11" s="89"/>
      <c r="C11" s="89"/>
      <c r="D11" s="3"/>
      <c r="E11" s="3"/>
      <c r="F11" s="3"/>
      <c r="G11" s="3"/>
      <c r="H11" s="3"/>
      <c r="I11" s="18"/>
    </row>
    <row r="12" spans="1:15" ht="17.25" customHeight="1">
      <c r="A12" s="75" t="s">
        <v>7</v>
      </c>
      <c r="B12" s="75"/>
      <c r="C12" s="75"/>
      <c r="D12" s="75" t="s">
        <v>8</v>
      </c>
      <c r="E12" s="75"/>
      <c r="F12" s="75"/>
      <c r="G12" s="90" t="s">
        <v>110</v>
      </c>
      <c r="H12" s="90"/>
      <c r="I12" s="75" t="s">
        <v>111</v>
      </c>
    </row>
    <row r="13" spans="1:15" ht="20.25" customHeight="1">
      <c r="A13" s="75"/>
      <c r="B13" s="75"/>
      <c r="C13" s="75"/>
      <c r="D13" s="75"/>
      <c r="E13" s="75"/>
      <c r="F13" s="75"/>
      <c r="G13" s="46" t="s">
        <v>112</v>
      </c>
      <c r="H13" s="46" t="s">
        <v>113</v>
      </c>
      <c r="I13" s="75"/>
    </row>
    <row r="14" spans="1:15">
      <c r="A14" s="92">
        <v>1</v>
      </c>
      <c r="B14" s="93"/>
      <c r="C14" s="94"/>
      <c r="D14" s="77">
        <v>2</v>
      </c>
      <c r="E14" s="77"/>
      <c r="F14" s="77"/>
      <c r="G14" s="47">
        <v>3</v>
      </c>
      <c r="H14" s="47">
        <v>4</v>
      </c>
      <c r="I14" s="47">
        <v>5</v>
      </c>
    </row>
    <row r="15" spans="1:15" ht="16.5" customHeight="1">
      <c r="A15" s="59" t="s">
        <v>114</v>
      </c>
      <c r="B15" s="79" t="s">
        <v>115</v>
      </c>
      <c r="C15" s="76"/>
      <c r="D15" s="57"/>
      <c r="E15" s="57"/>
      <c r="F15" s="58"/>
      <c r="G15" s="19"/>
      <c r="H15" s="19"/>
      <c r="I15" s="20"/>
    </row>
    <row r="16" spans="1:15" ht="15.75" customHeight="1">
      <c r="A16" s="60" t="s">
        <v>116</v>
      </c>
      <c r="B16" s="91" t="s">
        <v>117</v>
      </c>
      <c r="C16" s="80"/>
      <c r="D16" s="57">
        <v>4</v>
      </c>
      <c r="E16" s="57" t="s">
        <v>11</v>
      </c>
      <c r="F16" s="58">
        <v>1</v>
      </c>
      <c r="G16" s="21">
        <v>777092</v>
      </c>
      <c r="H16" s="21">
        <v>1158155</v>
      </c>
      <c r="I16" s="22">
        <v>67</v>
      </c>
      <c r="K16" s="23"/>
      <c r="L16" s="23"/>
      <c r="M16" s="23"/>
      <c r="N16" s="23"/>
      <c r="O16" s="63"/>
    </row>
    <row r="17" spans="1:15" ht="16.5" customHeight="1">
      <c r="A17" s="61" t="s">
        <v>118</v>
      </c>
      <c r="B17" s="91" t="s">
        <v>119</v>
      </c>
      <c r="C17" s="80"/>
      <c r="D17" s="57">
        <v>4</v>
      </c>
      <c r="E17" s="57" t="s">
        <v>11</v>
      </c>
      <c r="F17" s="58">
        <v>2</v>
      </c>
      <c r="G17" s="21">
        <v>758196</v>
      </c>
      <c r="H17" s="21">
        <v>1116034</v>
      </c>
      <c r="I17" s="22">
        <v>68</v>
      </c>
      <c r="K17" s="23"/>
      <c r="M17" s="23"/>
      <c r="N17" s="23"/>
      <c r="O17" s="63"/>
    </row>
    <row r="18" spans="1:15" ht="16.5" customHeight="1">
      <c r="A18" s="61" t="s">
        <v>120</v>
      </c>
      <c r="B18" s="91" t="s">
        <v>121</v>
      </c>
      <c r="C18" s="80"/>
      <c r="D18" s="57">
        <v>4</v>
      </c>
      <c r="E18" s="57" t="s">
        <v>11</v>
      </c>
      <c r="F18" s="58">
        <v>3</v>
      </c>
      <c r="G18" s="21">
        <v>8090</v>
      </c>
      <c r="H18" s="21">
        <v>20640</v>
      </c>
      <c r="I18" s="22">
        <v>39</v>
      </c>
      <c r="K18" s="23"/>
      <c r="M18" s="23"/>
      <c r="N18" s="23"/>
      <c r="O18" s="63"/>
    </row>
    <row r="19" spans="1:15" ht="15.75" customHeight="1">
      <c r="A19" s="61" t="s">
        <v>122</v>
      </c>
      <c r="B19" s="91" t="s">
        <v>123</v>
      </c>
      <c r="C19" s="80"/>
      <c r="D19" s="57">
        <v>4</v>
      </c>
      <c r="E19" s="57" t="s">
        <v>11</v>
      </c>
      <c r="F19" s="58">
        <v>4</v>
      </c>
      <c r="G19" s="21">
        <v>10807</v>
      </c>
      <c r="H19" s="21">
        <v>21481</v>
      </c>
      <c r="I19" s="22">
        <v>50</v>
      </c>
      <c r="K19" s="23"/>
      <c r="M19" s="23"/>
      <c r="N19" s="23"/>
      <c r="O19" s="63"/>
    </row>
    <row r="20" spans="1:15" ht="16.5" customHeight="1">
      <c r="A20" s="61" t="s">
        <v>124</v>
      </c>
      <c r="B20" s="91" t="s">
        <v>125</v>
      </c>
      <c r="C20" s="80"/>
      <c r="D20" s="57">
        <v>4</v>
      </c>
      <c r="E20" s="57" t="s">
        <v>11</v>
      </c>
      <c r="F20" s="58">
        <v>5</v>
      </c>
      <c r="G20" s="21">
        <v>0</v>
      </c>
      <c r="H20" s="21">
        <v>0</v>
      </c>
      <c r="I20" s="22">
        <v>0</v>
      </c>
      <c r="K20" s="23"/>
      <c r="M20" s="23"/>
      <c r="N20" s="23"/>
      <c r="O20" s="63"/>
    </row>
    <row r="21" spans="1:15" ht="15.75" customHeight="1">
      <c r="A21" s="61" t="s">
        <v>126</v>
      </c>
      <c r="B21" s="91" t="s">
        <v>127</v>
      </c>
      <c r="C21" s="80"/>
      <c r="D21" s="57">
        <v>4</v>
      </c>
      <c r="E21" s="57" t="s">
        <v>11</v>
      </c>
      <c r="F21" s="58">
        <v>6</v>
      </c>
      <c r="G21" s="21">
        <v>0</v>
      </c>
      <c r="H21" s="21">
        <v>0</v>
      </c>
      <c r="I21" s="22">
        <v>0</v>
      </c>
      <c r="K21" s="23"/>
      <c r="M21" s="23"/>
      <c r="N21" s="23"/>
      <c r="O21" s="63"/>
    </row>
    <row r="22" spans="1:15" ht="15.75" customHeight="1">
      <c r="A22" s="60" t="s">
        <v>128</v>
      </c>
      <c r="B22" s="91" t="s">
        <v>129</v>
      </c>
      <c r="C22" s="80"/>
      <c r="D22" s="57">
        <v>4</v>
      </c>
      <c r="E22" s="57" t="s">
        <v>11</v>
      </c>
      <c r="F22" s="58">
        <v>7</v>
      </c>
      <c r="G22" s="21">
        <v>1018643</v>
      </c>
      <c r="H22" s="21">
        <v>1973387</v>
      </c>
      <c r="I22" s="22">
        <v>52</v>
      </c>
      <c r="K22" s="23"/>
      <c r="M22" s="23"/>
      <c r="N22" s="23"/>
      <c r="O22" s="63"/>
    </row>
    <row r="23" spans="1:15" ht="15.75" customHeight="1">
      <c r="A23" s="61" t="s">
        <v>118</v>
      </c>
      <c r="B23" s="91" t="s">
        <v>130</v>
      </c>
      <c r="C23" s="80"/>
      <c r="D23" s="57">
        <v>4</v>
      </c>
      <c r="E23" s="57" t="s">
        <v>11</v>
      </c>
      <c r="F23" s="58">
        <v>8</v>
      </c>
      <c r="G23" s="21">
        <v>80000</v>
      </c>
      <c r="H23" s="21">
        <v>401000</v>
      </c>
      <c r="I23" s="22">
        <v>20</v>
      </c>
      <c r="K23" s="23"/>
      <c r="M23" s="23"/>
      <c r="N23" s="23"/>
      <c r="O23" s="63"/>
    </row>
    <row r="24" spans="1:15" ht="15.75" customHeight="1">
      <c r="A24" s="61" t="s">
        <v>120</v>
      </c>
      <c r="B24" s="91" t="s">
        <v>131</v>
      </c>
      <c r="C24" s="80"/>
      <c r="D24" s="57">
        <v>4</v>
      </c>
      <c r="E24" s="57" t="s">
        <v>11</v>
      </c>
      <c r="F24" s="57">
        <v>9</v>
      </c>
      <c r="G24" s="21">
        <v>851012.06</v>
      </c>
      <c r="H24" s="21">
        <v>1482345</v>
      </c>
      <c r="I24" s="22">
        <v>57</v>
      </c>
      <c r="K24" s="23"/>
      <c r="M24" s="23"/>
      <c r="N24" s="23"/>
      <c r="O24" s="63"/>
    </row>
    <row r="25" spans="1:15" ht="15.75" customHeight="1">
      <c r="A25" s="61" t="s">
        <v>122</v>
      </c>
      <c r="B25" s="91" t="s">
        <v>132</v>
      </c>
      <c r="C25" s="80"/>
      <c r="D25" s="57">
        <v>4</v>
      </c>
      <c r="E25" s="57">
        <v>1</v>
      </c>
      <c r="F25" s="57" t="s">
        <v>11</v>
      </c>
      <c r="G25" s="21">
        <v>0</v>
      </c>
      <c r="H25" s="21">
        <v>0</v>
      </c>
      <c r="I25" s="22">
        <v>0</v>
      </c>
      <c r="K25" s="23"/>
      <c r="M25" s="23"/>
      <c r="N25" s="23"/>
      <c r="O25" s="63"/>
    </row>
    <row r="26" spans="1:15" ht="15.75" customHeight="1">
      <c r="A26" s="61" t="s">
        <v>124</v>
      </c>
      <c r="B26" s="91" t="s">
        <v>133</v>
      </c>
      <c r="C26" s="80"/>
      <c r="D26" s="57">
        <v>4</v>
      </c>
      <c r="E26" s="57">
        <v>1</v>
      </c>
      <c r="F26" s="58">
        <v>1</v>
      </c>
      <c r="G26" s="21">
        <v>53979</v>
      </c>
      <c r="H26" s="21">
        <v>54192</v>
      </c>
      <c r="I26" s="22">
        <v>100</v>
      </c>
      <c r="K26" s="23"/>
      <c r="M26" s="23"/>
      <c r="N26" s="23"/>
      <c r="O26" s="63"/>
    </row>
    <row r="27" spans="1:15" ht="15.75" customHeight="1">
      <c r="A27" s="61" t="s">
        <v>126</v>
      </c>
      <c r="B27" s="91" t="s">
        <v>134</v>
      </c>
      <c r="C27" s="80"/>
      <c r="D27" s="57">
        <v>4</v>
      </c>
      <c r="E27" s="57">
        <v>1</v>
      </c>
      <c r="F27" s="58">
        <v>2</v>
      </c>
      <c r="G27" s="21">
        <v>1549</v>
      </c>
      <c r="H27" s="21">
        <v>0</v>
      </c>
      <c r="I27" s="22">
        <v>0</v>
      </c>
      <c r="K27" s="23"/>
      <c r="M27" s="23"/>
      <c r="N27" s="23"/>
      <c r="O27" s="63"/>
    </row>
    <row r="28" spans="1:15" ht="15.75" customHeight="1">
      <c r="A28" s="61" t="s">
        <v>135</v>
      </c>
      <c r="B28" s="91" t="s">
        <v>136</v>
      </c>
      <c r="C28" s="80"/>
      <c r="D28" s="57">
        <v>4</v>
      </c>
      <c r="E28" s="57">
        <v>1</v>
      </c>
      <c r="F28" s="58">
        <v>3</v>
      </c>
      <c r="G28" s="21">
        <v>2940.9399999999996</v>
      </c>
      <c r="H28" s="21">
        <v>5204</v>
      </c>
      <c r="I28" s="22">
        <v>57</v>
      </c>
      <c r="K28" s="23"/>
      <c r="M28" s="23"/>
      <c r="N28" s="23"/>
      <c r="O28" s="63"/>
    </row>
    <row r="29" spans="1:15" ht="15.75" customHeight="1">
      <c r="A29" s="61" t="s">
        <v>137</v>
      </c>
      <c r="B29" s="91" t="s">
        <v>138</v>
      </c>
      <c r="C29" s="80"/>
      <c r="D29" s="57">
        <v>4</v>
      </c>
      <c r="E29" s="57">
        <v>1</v>
      </c>
      <c r="F29" s="58">
        <v>4</v>
      </c>
      <c r="G29" s="21">
        <v>5000</v>
      </c>
      <c r="H29" s="21">
        <v>5350</v>
      </c>
      <c r="I29" s="22">
        <v>93</v>
      </c>
      <c r="K29" s="23"/>
      <c r="M29" s="23"/>
      <c r="N29" s="23"/>
      <c r="O29" s="63"/>
    </row>
    <row r="30" spans="1:15" ht="15.75" customHeight="1">
      <c r="A30" s="61" t="s">
        <v>139</v>
      </c>
      <c r="B30" s="91" t="s">
        <v>140</v>
      </c>
      <c r="C30" s="80"/>
      <c r="D30" s="57">
        <v>4</v>
      </c>
      <c r="E30" s="57">
        <v>1</v>
      </c>
      <c r="F30" s="58">
        <v>5</v>
      </c>
      <c r="G30" s="21">
        <v>21600</v>
      </c>
      <c r="H30" s="21">
        <v>23400</v>
      </c>
      <c r="I30" s="22">
        <v>92</v>
      </c>
      <c r="K30" s="23"/>
      <c r="M30" s="23"/>
      <c r="N30" s="23"/>
      <c r="O30" s="63"/>
    </row>
    <row r="31" spans="1:15" ht="15.75" customHeight="1">
      <c r="A31" s="61" t="s">
        <v>141</v>
      </c>
      <c r="B31" s="91" t="s">
        <v>142</v>
      </c>
      <c r="C31" s="80"/>
      <c r="D31" s="57">
        <v>4</v>
      </c>
      <c r="E31" s="57">
        <v>1</v>
      </c>
      <c r="F31" s="58">
        <v>6</v>
      </c>
      <c r="G31" s="21">
        <v>2422</v>
      </c>
      <c r="H31" s="21">
        <v>1891</v>
      </c>
      <c r="I31" s="22">
        <v>128</v>
      </c>
      <c r="K31" s="23"/>
      <c r="M31" s="23"/>
      <c r="N31" s="23"/>
      <c r="O31" s="63"/>
    </row>
    <row r="32" spans="1:15" ht="15.75">
      <c r="A32" s="61" t="s">
        <v>143</v>
      </c>
      <c r="B32" s="91" t="s">
        <v>144</v>
      </c>
      <c r="C32" s="80"/>
      <c r="D32" s="57">
        <v>4</v>
      </c>
      <c r="E32" s="57">
        <v>1</v>
      </c>
      <c r="F32" s="58">
        <v>7</v>
      </c>
      <c r="G32" s="21">
        <v>0</v>
      </c>
      <c r="H32" s="21">
        <v>0</v>
      </c>
      <c r="I32" s="22">
        <v>0</v>
      </c>
      <c r="K32" s="23"/>
      <c r="M32" s="23"/>
      <c r="N32" s="23"/>
      <c r="O32" s="63"/>
    </row>
    <row r="33" spans="1:15" ht="16.5" customHeight="1">
      <c r="A33" s="61" t="s">
        <v>145</v>
      </c>
      <c r="B33" s="91" t="s">
        <v>146</v>
      </c>
      <c r="C33" s="80"/>
      <c r="D33" s="57">
        <v>4</v>
      </c>
      <c r="E33" s="57">
        <v>1</v>
      </c>
      <c r="F33" s="58">
        <v>8</v>
      </c>
      <c r="G33" s="21">
        <v>140</v>
      </c>
      <c r="H33" s="21">
        <v>5</v>
      </c>
      <c r="I33" s="22">
        <v>2800</v>
      </c>
      <c r="K33" s="23"/>
      <c r="M33" s="23"/>
      <c r="N33" s="23"/>
      <c r="O33" s="63"/>
    </row>
    <row r="34" spans="1:15" ht="15.75" customHeight="1">
      <c r="A34" s="62" t="s">
        <v>147</v>
      </c>
      <c r="B34" s="91" t="s">
        <v>148</v>
      </c>
      <c r="C34" s="80"/>
      <c r="D34" s="57">
        <v>4</v>
      </c>
      <c r="E34" s="57">
        <v>1</v>
      </c>
      <c r="F34" s="57">
        <v>9</v>
      </c>
      <c r="G34" s="21">
        <v>0</v>
      </c>
      <c r="H34" s="21">
        <v>0</v>
      </c>
      <c r="I34" s="22">
        <v>0</v>
      </c>
      <c r="K34" s="23"/>
      <c r="M34" s="23"/>
      <c r="N34" s="23"/>
      <c r="O34" s="63"/>
    </row>
    <row r="35" spans="1:15" ht="16.5" customHeight="1">
      <c r="A35" s="60" t="s">
        <v>149</v>
      </c>
      <c r="B35" s="91" t="s">
        <v>150</v>
      </c>
      <c r="C35" s="80"/>
      <c r="D35" s="57">
        <v>4</v>
      </c>
      <c r="E35" s="57">
        <v>2</v>
      </c>
      <c r="F35" s="57" t="s">
        <v>11</v>
      </c>
      <c r="G35" s="21">
        <v>241551</v>
      </c>
      <c r="H35" s="21">
        <v>815232</v>
      </c>
      <c r="I35" s="22">
        <v>30</v>
      </c>
      <c r="K35" s="23"/>
      <c r="M35" s="23"/>
      <c r="N35" s="23"/>
      <c r="O35" s="63"/>
    </row>
    <row r="36" spans="1:15" ht="15.75" customHeight="1">
      <c r="A36" s="59" t="s">
        <v>151</v>
      </c>
      <c r="B36" s="79" t="str">
        <f>CONCATENATE("Tokovi gotovine iz aktivnosti ",IF(jezik="B","finansiranja","financiranja"))</f>
        <v>Tokovi gotovine iz aktivnosti finansiranja</v>
      </c>
      <c r="C36" s="76"/>
      <c r="D36" s="57"/>
      <c r="E36" s="57"/>
      <c r="F36" s="58"/>
      <c r="G36" s="21"/>
      <c r="H36" s="21"/>
      <c r="I36" s="22">
        <v>0</v>
      </c>
      <c r="K36" s="23"/>
      <c r="M36" s="23"/>
      <c r="N36" s="23"/>
      <c r="O36" s="63"/>
    </row>
    <row r="37" spans="1:15" ht="15.75" customHeight="1">
      <c r="A37" s="60" t="s">
        <v>116</v>
      </c>
      <c r="B37" s="91" t="str">
        <f>CONCATENATE("Prilivi got. iz aktivnosti ",IF(jezik="B","finansiranja","financiranja")," (422 + 423)")</f>
        <v>Prilivi got. iz aktivnosti finansiranja (422 + 423)</v>
      </c>
      <c r="C37" s="80"/>
      <c r="D37" s="57">
        <v>4</v>
      </c>
      <c r="E37" s="57">
        <v>2</v>
      </c>
      <c r="F37" s="58">
        <v>1</v>
      </c>
      <c r="G37" s="21">
        <v>557786</v>
      </c>
      <c r="H37" s="21">
        <v>672550</v>
      </c>
      <c r="I37" s="22">
        <v>83</v>
      </c>
      <c r="K37" s="23"/>
      <c r="M37" s="23"/>
      <c r="N37" s="23"/>
      <c r="O37" s="63"/>
    </row>
    <row r="38" spans="1:15" ht="15.75" customHeight="1">
      <c r="A38" s="61" t="s">
        <v>118</v>
      </c>
      <c r="B38" s="91" t="s">
        <v>152</v>
      </c>
      <c r="C38" s="80"/>
      <c r="D38" s="57">
        <v>4</v>
      </c>
      <c r="E38" s="57">
        <v>2</v>
      </c>
      <c r="F38" s="58">
        <v>2</v>
      </c>
      <c r="G38" s="21">
        <v>557786</v>
      </c>
      <c r="H38" s="21">
        <v>672550</v>
      </c>
      <c r="I38" s="22">
        <v>83</v>
      </c>
      <c r="K38" s="23"/>
      <c r="M38" s="23"/>
      <c r="N38" s="23"/>
      <c r="O38" s="63"/>
    </row>
    <row r="39" spans="1:15" ht="15.75" customHeight="1">
      <c r="A39" s="61" t="s">
        <v>120</v>
      </c>
      <c r="B39" s="91" t="s">
        <v>153</v>
      </c>
      <c r="C39" s="80"/>
      <c r="D39" s="57">
        <v>4</v>
      </c>
      <c r="E39" s="57">
        <v>2</v>
      </c>
      <c r="F39" s="58">
        <v>3</v>
      </c>
      <c r="G39" s="21">
        <v>0</v>
      </c>
      <c r="H39" s="21">
        <v>0</v>
      </c>
      <c r="I39" s="22">
        <v>0</v>
      </c>
      <c r="K39" s="23"/>
      <c r="M39" s="23"/>
      <c r="N39" s="23"/>
      <c r="O39" s="63"/>
    </row>
    <row r="40" spans="1:15" ht="16.5" customHeight="1">
      <c r="A40" s="60" t="s">
        <v>128</v>
      </c>
      <c r="B40" s="91" t="str">
        <f>CONCATENATE("Odlivi gotovine iz aktivnosti ",IF(jezik="B","finansiranja","financiranja")," (425 do 427)")</f>
        <v>Odlivi gotovine iz aktivnosti finansiranja (425 do 427)</v>
      </c>
      <c r="C40" s="80"/>
      <c r="D40" s="57">
        <v>4</v>
      </c>
      <c r="E40" s="57">
        <v>2</v>
      </c>
      <c r="F40" s="58">
        <v>4</v>
      </c>
      <c r="G40" s="21">
        <v>194922</v>
      </c>
      <c r="H40" s="21">
        <v>152251</v>
      </c>
      <c r="I40" s="22">
        <v>128</v>
      </c>
      <c r="K40" s="23"/>
      <c r="M40" s="23"/>
      <c r="N40" s="23"/>
      <c r="O40" s="63"/>
    </row>
    <row r="41" spans="1:15" ht="15.75" customHeight="1">
      <c r="A41" s="61" t="s">
        <v>118</v>
      </c>
      <c r="B41" s="91" t="s">
        <v>154</v>
      </c>
      <c r="C41" s="80"/>
      <c r="D41" s="57">
        <v>4</v>
      </c>
      <c r="E41" s="57">
        <v>2</v>
      </c>
      <c r="F41" s="58">
        <v>5</v>
      </c>
      <c r="G41" s="21">
        <v>194922</v>
      </c>
      <c r="H41" s="21">
        <v>152251</v>
      </c>
      <c r="I41" s="22">
        <v>128</v>
      </c>
      <c r="K41" s="23"/>
      <c r="M41" s="23"/>
      <c r="N41" s="23"/>
      <c r="O41" s="63"/>
    </row>
    <row r="42" spans="1:15" ht="15.75" customHeight="1">
      <c r="A42" s="61" t="s">
        <v>120</v>
      </c>
      <c r="B42" s="91" t="s">
        <v>155</v>
      </c>
      <c r="C42" s="80"/>
      <c r="D42" s="57">
        <v>4</v>
      </c>
      <c r="E42" s="57">
        <v>2</v>
      </c>
      <c r="F42" s="58">
        <v>6</v>
      </c>
      <c r="G42" s="21">
        <v>0</v>
      </c>
      <c r="H42" s="21">
        <v>0</v>
      </c>
      <c r="I42" s="22">
        <v>0</v>
      </c>
      <c r="K42" s="23"/>
      <c r="M42" s="23"/>
      <c r="N42" s="23"/>
      <c r="O42" s="63"/>
    </row>
    <row r="43" spans="1:15" ht="15.75">
      <c r="A43" s="61" t="s">
        <v>122</v>
      </c>
      <c r="B43" s="91" t="s">
        <v>156</v>
      </c>
      <c r="C43" s="80"/>
      <c r="D43" s="57">
        <v>4</v>
      </c>
      <c r="E43" s="57">
        <v>2</v>
      </c>
      <c r="F43" s="58">
        <v>7</v>
      </c>
      <c r="G43" s="21">
        <v>0</v>
      </c>
      <c r="H43" s="21">
        <v>0</v>
      </c>
      <c r="I43" s="22">
        <v>0</v>
      </c>
      <c r="K43" s="23"/>
      <c r="M43" s="23"/>
      <c r="N43" s="23"/>
      <c r="O43" s="63"/>
    </row>
    <row r="44" spans="1:15" ht="15.75" customHeight="1">
      <c r="A44" s="60" t="s">
        <v>147</v>
      </c>
      <c r="B44" s="91" t="str">
        <f>CONCATENATE("Neto priliv gotovine iz aktivnosti ",IF(jezik="B","finansiranja","financiranja")," (421-424)")</f>
        <v>Neto priliv gotovine iz aktivnosti finansiranja (421-424)</v>
      </c>
      <c r="C44" s="80"/>
      <c r="D44" s="57">
        <v>4</v>
      </c>
      <c r="E44" s="57">
        <v>2</v>
      </c>
      <c r="F44" s="58">
        <v>8</v>
      </c>
      <c r="G44" s="21">
        <v>362864</v>
      </c>
      <c r="H44" s="21">
        <v>520299</v>
      </c>
      <c r="I44" s="22">
        <v>70</v>
      </c>
      <c r="K44" s="23"/>
      <c r="M44" s="23"/>
      <c r="N44" s="23"/>
      <c r="O44" s="63"/>
    </row>
    <row r="45" spans="1:15" ht="16.5" customHeight="1">
      <c r="A45" s="60" t="s">
        <v>149</v>
      </c>
      <c r="B45" s="91" t="str">
        <f>CONCATENATE("Neto odliv gotovine iz aktivnosti ",IF(jezik="B","finansiranja","financiranja")," (424-421)")</f>
        <v>Neto odliv gotovine iz aktivnosti finansiranja (424-421)</v>
      </c>
      <c r="C45" s="80"/>
      <c r="D45" s="57">
        <v>4</v>
      </c>
      <c r="E45" s="57">
        <v>2</v>
      </c>
      <c r="F45" s="57">
        <v>9</v>
      </c>
      <c r="G45" s="21">
        <v>0</v>
      </c>
      <c r="H45" s="21">
        <v>0</v>
      </c>
      <c r="I45" s="22">
        <v>0</v>
      </c>
      <c r="K45" s="23"/>
      <c r="M45" s="23"/>
      <c r="N45" s="23"/>
      <c r="O45" s="63"/>
    </row>
    <row r="46" spans="1:15" ht="15.75" customHeight="1">
      <c r="A46" s="60" t="s">
        <v>157</v>
      </c>
      <c r="B46" s="91" t="s">
        <v>158</v>
      </c>
      <c r="C46" s="80"/>
      <c r="D46" s="57">
        <v>4</v>
      </c>
      <c r="E46" s="57">
        <v>3</v>
      </c>
      <c r="F46" s="57" t="s">
        <v>11</v>
      </c>
      <c r="G46" s="21">
        <v>1334878</v>
      </c>
      <c r="H46" s="21">
        <v>1830705</v>
      </c>
      <c r="I46" s="22">
        <v>73</v>
      </c>
      <c r="K46" s="23"/>
      <c r="M46" s="23"/>
      <c r="N46" s="23"/>
      <c r="O46" s="63"/>
    </row>
    <row r="47" spans="1:15" ht="15.75">
      <c r="A47" s="60" t="s">
        <v>159</v>
      </c>
      <c r="B47" s="91" t="s">
        <v>160</v>
      </c>
      <c r="C47" s="80"/>
      <c r="D47" s="57">
        <v>4</v>
      </c>
      <c r="E47" s="57">
        <v>3</v>
      </c>
      <c r="F47" s="58">
        <v>1</v>
      </c>
      <c r="G47" s="21">
        <v>1213565</v>
      </c>
      <c r="H47" s="21">
        <v>2125638</v>
      </c>
      <c r="I47" s="22">
        <v>57</v>
      </c>
      <c r="K47" s="23"/>
      <c r="M47" s="23"/>
      <c r="N47" s="23"/>
      <c r="O47" s="63"/>
    </row>
    <row r="48" spans="1:15" ht="16.5" customHeight="1">
      <c r="A48" s="60" t="s">
        <v>161</v>
      </c>
      <c r="B48" s="91" t="s">
        <v>162</v>
      </c>
      <c r="C48" s="80"/>
      <c r="D48" s="57">
        <v>4</v>
      </c>
      <c r="E48" s="57">
        <v>3</v>
      </c>
      <c r="F48" s="58">
        <v>2</v>
      </c>
      <c r="G48" s="21">
        <v>121313</v>
      </c>
      <c r="H48" s="21">
        <v>0</v>
      </c>
      <c r="I48" s="22">
        <v>0</v>
      </c>
      <c r="K48" s="23"/>
      <c r="M48" s="23"/>
      <c r="N48" s="23"/>
      <c r="O48" s="63"/>
    </row>
    <row r="49" spans="1:15" ht="15.75" customHeight="1">
      <c r="A49" s="60" t="s">
        <v>163</v>
      </c>
      <c r="B49" s="91" t="s">
        <v>164</v>
      </c>
      <c r="C49" s="80"/>
      <c r="D49" s="57">
        <v>4</v>
      </c>
      <c r="E49" s="57">
        <v>3</v>
      </c>
      <c r="F49" s="58">
        <v>3</v>
      </c>
      <c r="G49" s="21">
        <v>0</v>
      </c>
      <c r="H49" s="21">
        <v>294933</v>
      </c>
      <c r="I49" s="22">
        <v>0</v>
      </c>
      <c r="K49" s="23"/>
      <c r="M49" s="23"/>
      <c r="N49" s="23"/>
      <c r="O49" s="63"/>
    </row>
    <row r="50" spans="1:15" ht="15.75" customHeight="1">
      <c r="A50" s="60" t="s">
        <v>165</v>
      </c>
      <c r="B50" s="91" t="s">
        <v>166</v>
      </c>
      <c r="C50" s="80"/>
      <c r="D50" s="57">
        <v>4</v>
      </c>
      <c r="E50" s="57">
        <v>3</v>
      </c>
      <c r="F50" s="58">
        <v>4</v>
      </c>
      <c r="G50" s="21">
        <v>1863</v>
      </c>
      <c r="H50" s="21">
        <v>296796</v>
      </c>
      <c r="I50" s="22">
        <v>1</v>
      </c>
      <c r="K50" s="23"/>
      <c r="M50" s="23"/>
      <c r="N50" s="23"/>
      <c r="O50" s="63"/>
    </row>
    <row r="51" spans="1:15" ht="16.5" customHeight="1">
      <c r="A51" s="60" t="s">
        <v>167</v>
      </c>
      <c r="B51" s="91" t="s">
        <v>168</v>
      </c>
      <c r="C51" s="80"/>
      <c r="D51" s="57">
        <v>4</v>
      </c>
      <c r="E51" s="57">
        <v>3</v>
      </c>
      <c r="F51" s="58">
        <v>5</v>
      </c>
      <c r="G51" s="21"/>
      <c r="H51" s="21"/>
      <c r="I51" s="22">
        <v>0</v>
      </c>
      <c r="K51" s="23"/>
      <c r="M51" s="23"/>
      <c r="N51" s="23"/>
      <c r="O51" s="63"/>
    </row>
    <row r="52" spans="1:15" ht="15.75" customHeight="1">
      <c r="A52" s="60" t="s">
        <v>169</v>
      </c>
      <c r="B52" s="91" t="s">
        <v>170</v>
      </c>
      <c r="C52" s="80"/>
      <c r="D52" s="57">
        <v>4</v>
      </c>
      <c r="E52" s="57">
        <v>3</v>
      </c>
      <c r="F52" s="58">
        <v>6</v>
      </c>
      <c r="G52" s="21"/>
      <c r="H52" s="21"/>
      <c r="I52" s="22">
        <v>0</v>
      </c>
      <c r="K52" s="23"/>
      <c r="M52" s="23"/>
      <c r="N52" s="23"/>
      <c r="O52" s="63"/>
    </row>
    <row r="53" spans="1:15" ht="15.75" customHeight="1">
      <c r="A53" s="60" t="s">
        <v>171</v>
      </c>
      <c r="B53" s="91" t="s">
        <v>172</v>
      </c>
      <c r="C53" s="80"/>
      <c r="D53" s="57">
        <v>4</v>
      </c>
      <c r="E53" s="57">
        <v>3</v>
      </c>
      <c r="F53" s="58">
        <v>7</v>
      </c>
      <c r="G53" s="21">
        <v>123176</v>
      </c>
      <c r="H53" s="21">
        <v>1863</v>
      </c>
      <c r="I53" s="22">
        <v>6612</v>
      </c>
      <c r="K53" s="23"/>
      <c r="M53" s="23"/>
      <c r="N53" s="23"/>
      <c r="O53" s="63"/>
    </row>
    <row r="54" spans="1:15" ht="15.75" customHeight="1">
      <c r="A54" s="60"/>
      <c r="B54" s="91" t="s">
        <v>173</v>
      </c>
      <c r="C54" s="80"/>
      <c r="D54" s="57">
        <v>4</v>
      </c>
      <c r="E54" s="57">
        <v>3</v>
      </c>
      <c r="F54" s="58">
        <v>8</v>
      </c>
      <c r="G54" s="21">
        <v>123176</v>
      </c>
      <c r="H54" s="21">
        <v>1863</v>
      </c>
      <c r="I54" s="22">
        <v>6612</v>
      </c>
      <c r="K54" s="23"/>
      <c r="M54" s="23"/>
      <c r="N54" s="23"/>
      <c r="O54" s="63"/>
    </row>
    <row r="55" spans="1:15" s="13" customFormat="1">
      <c r="A55" s="12"/>
      <c r="B55" s="12"/>
      <c r="C55" s="12"/>
      <c r="D55" s="12"/>
      <c r="E55" s="12"/>
      <c r="F55" s="12"/>
      <c r="G55" s="48"/>
      <c r="H55" s="48"/>
      <c r="I55" s="48"/>
      <c r="J55" s="50"/>
      <c r="M55" s="23"/>
      <c r="N55" s="23"/>
      <c r="O55" s="63"/>
    </row>
    <row r="56" spans="1:15" s="13" customFormat="1" ht="25.5" customHeight="1">
      <c r="A56" s="83" t="str">
        <f>+'Bilans stanja'!A87:B87</f>
        <v>Sarajevo; 31.01.2015.godine</v>
      </c>
      <c r="B56" s="83"/>
      <c r="C56" s="81" t="s">
        <v>41</v>
      </c>
      <c r="D56" s="81"/>
      <c r="E56" s="81"/>
      <c r="F56" s="81"/>
      <c r="G56" s="48" t="s">
        <v>42</v>
      </c>
      <c r="H56" s="95" t="s">
        <v>43</v>
      </c>
      <c r="I56" s="95"/>
      <c r="J56" s="50"/>
      <c r="M56" s="23"/>
      <c r="N56" s="23"/>
      <c r="O56" s="63"/>
    </row>
    <row r="57" spans="1:15" s="13" customFormat="1" ht="12.75" customHeight="1">
      <c r="A57" s="12"/>
      <c r="B57" s="12"/>
      <c r="C57" s="83" t="s">
        <v>202</v>
      </c>
      <c r="D57" s="83"/>
      <c r="E57" s="83"/>
      <c r="F57" s="83"/>
      <c r="G57" s="83"/>
      <c r="H57" s="95" t="s">
        <v>44</v>
      </c>
      <c r="I57" s="95"/>
      <c r="J57" s="50"/>
      <c r="M57" s="23"/>
      <c r="N57" s="23"/>
      <c r="O57" s="63"/>
    </row>
    <row r="58" spans="1:15" s="13" customFormat="1">
      <c r="A58" s="81"/>
      <c r="B58" s="81"/>
      <c r="C58" s="12"/>
      <c r="D58" s="12"/>
      <c r="E58" s="12"/>
      <c r="F58" s="12"/>
      <c r="G58" s="48"/>
      <c r="H58" s="15" t="s">
        <v>174</v>
      </c>
      <c r="I58" s="15"/>
      <c r="J58" s="50"/>
      <c r="M58" s="23"/>
      <c r="N58" s="23"/>
      <c r="O58" s="63"/>
    </row>
    <row r="59" spans="1:15">
      <c r="A59" s="16"/>
      <c r="B59" s="16"/>
      <c r="C59" s="82" t="s">
        <v>175</v>
      </c>
      <c r="D59" s="82"/>
      <c r="E59" s="82"/>
      <c r="F59" s="82"/>
      <c r="G59" s="16"/>
      <c r="H59" s="82" t="s">
        <v>176</v>
      </c>
      <c r="I59" s="82"/>
    </row>
  </sheetData>
  <mergeCells count="70">
    <mergeCell ref="C59:F59"/>
    <mergeCell ref="H59:I59"/>
    <mergeCell ref="B49:C49"/>
    <mergeCell ref="B50:C50"/>
    <mergeCell ref="B51:C51"/>
    <mergeCell ref="B52:C52"/>
    <mergeCell ref="B53:C53"/>
    <mergeCell ref="B54:C54"/>
    <mergeCell ref="C57:G57"/>
    <mergeCell ref="A56:B56"/>
    <mergeCell ref="C56:F56"/>
    <mergeCell ref="H56:I56"/>
    <mergeCell ref="H57:I57"/>
    <mergeCell ref="A58:B58"/>
    <mergeCell ref="B48:C48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36:C36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24:C24"/>
    <mergeCell ref="A14:C14"/>
    <mergeCell ref="D14:F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A8:I8"/>
    <mergeCell ref="A9:I9"/>
    <mergeCell ref="A10:I10"/>
    <mergeCell ref="B11:C11"/>
    <mergeCell ref="A12:C13"/>
    <mergeCell ref="D12:F13"/>
    <mergeCell ref="G12:H12"/>
    <mergeCell ref="I12:I13"/>
    <mergeCell ref="A4:B4"/>
    <mergeCell ref="C4:I4"/>
    <mergeCell ref="A5:B5"/>
    <mergeCell ref="C5:I5"/>
    <mergeCell ref="A6:B6"/>
    <mergeCell ref="C6:I6"/>
    <mergeCell ref="A1:B1"/>
    <mergeCell ref="C1:I1"/>
    <mergeCell ref="A2:B2"/>
    <mergeCell ref="C2:I2"/>
    <mergeCell ref="A3:B3"/>
    <mergeCell ref="C3:I3"/>
  </mergeCells>
  <printOptions horizontalCentered="1"/>
  <pageMargins left="0.43307086614173229" right="0.35" top="0.74803149606299213" bottom="0.74803149606299213" header="0.31496062992125984" footer="0.31496062992125984"/>
  <pageSetup paperSize="9" scale="73" orientation="portrait" blackAndWhite="1" r:id="rId1"/>
  <headerFooter>
    <oddFooter>&amp;L&amp;"Times New Roman,Italic"&amp;8Copyright by SoftGroup, Sarajevo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showZeros="0" topLeftCell="A7" zoomScaleSheetLayoutView="100" workbookViewId="0">
      <selection activeCell="I30" sqref="I30"/>
    </sheetView>
  </sheetViews>
  <sheetFormatPr defaultRowHeight="15"/>
  <cols>
    <col min="1" max="1" width="5.5703125" style="1" customWidth="1"/>
    <col min="2" max="2" width="24.140625" style="1" customWidth="1"/>
    <col min="3" max="3" width="21.85546875" style="1" customWidth="1"/>
    <col min="4" max="4" width="2.85546875" style="1" customWidth="1"/>
    <col min="5" max="5" width="3.42578125" style="1" customWidth="1"/>
    <col min="6" max="6" width="3.140625" style="1" customWidth="1"/>
    <col min="7" max="7" width="20.85546875" style="1" customWidth="1"/>
    <col min="8" max="8" width="22.28515625" style="1" customWidth="1"/>
    <col min="9" max="9" width="11.5703125" style="1" customWidth="1"/>
    <col min="10" max="10" width="11.5703125" style="1" bestFit="1" customWidth="1"/>
    <col min="11" max="16384" width="9.140625" style="1"/>
  </cols>
  <sheetData>
    <row r="1" spans="1:12">
      <c r="A1" s="68" t="s">
        <v>0</v>
      </c>
      <c r="B1" s="68"/>
      <c r="C1" s="87" t="s">
        <v>203</v>
      </c>
      <c r="D1" s="87"/>
      <c r="E1" s="87"/>
      <c r="F1" s="87"/>
      <c r="G1" s="87"/>
      <c r="H1" s="87"/>
    </row>
    <row r="2" spans="1:12">
      <c r="A2" s="68" t="s">
        <v>1</v>
      </c>
      <c r="B2" s="68"/>
      <c r="C2" s="87" t="s">
        <v>204</v>
      </c>
      <c r="D2" s="87"/>
      <c r="E2" s="87"/>
      <c r="F2" s="87"/>
      <c r="G2" s="87"/>
      <c r="H2" s="87"/>
    </row>
    <row r="3" spans="1:12">
      <c r="A3" s="68" t="s">
        <v>2</v>
      </c>
      <c r="B3" s="68"/>
      <c r="C3" s="87" t="s">
        <v>205</v>
      </c>
      <c r="D3" s="87"/>
      <c r="E3" s="87"/>
      <c r="F3" s="87"/>
      <c r="G3" s="87"/>
      <c r="H3" s="87"/>
    </row>
    <row r="4" spans="1:12">
      <c r="A4" s="68" t="s">
        <v>3</v>
      </c>
      <c r="B4" s="68"/>
      <c r="C4" s="87" t="s">
        <v>206</v>
      </c>
      <c r="D4" s="87"/>
      <c r="E4" s="87"/>
      <c r="F4" s="87"/>
      <c r="G4" s="87"/>
      <c r="H4" s="87"/>
    </row>
    <row r="5" spans="1:12" ht="16.5">
      <c r="A5" s="68" t="s">
        <v>4</v>
      </c>
      <c r="B5" s="68"/>
      <c r="C5" s="88">
        <v>0</v>
      </c>
      <c r="D5" s="88"/>
      <c r="E5" s="88"/>
      <c r="F5" s="88"/>
      <c r="G5" s="88"/>
      <c r="H5" s="88"/>
    </row>
    <row r="6" spans="1:12" ht="16.5">
      <c r="A6" s="68" t="s">
        <v>207</v>
      </c>
      <c r="B6" s="68"/>
      <c r="C6" s="88">
        <v>0</v>
      </c>
      <c r="D6" s="88"/>
      <c r="E6" s="88"/>
      <c r="F6" s="88"/>
      <c r="G6" s="88"/>
      <c r="H6" s="88"/>
    </row>
    <row r="7" spans="1:12">
      <c r="A7" s="2"/>
      <c r="B7" s="2"/>
      <c r="C7" s="2"/>
      <c r="D7" s="2"/>
      <c r="E7" s="2"/>
      <c r="F7" s="2"/>
      <c r="G7" s="2"/>
      <c r="H7" s="2"/>
    </row>
    <row r="8" spans="1:12" ht="15.75">
      <c r="A8" s="71" t="s">
        <v>214</v>
      </c>
      <c r="B8" s="71"/>
      <c r="C8" s="71"/>
      <c r="D8" s="71"/>
      <c r="E8" s="71"/>
      <c r="F8" s="71"/>
      <c r="G8" s="71"/>
      <c r="H8" s="71"/>
    </row>
    <row r="9" spans="1:12">
      <c r="A9" s="72"/>
      <c r="B9" s="72"/>
      <c r="C9" s="72"/>
      <c r="D9" s="72"/>
      <c r="E9" s="72"/>
      <c r="F9" s="72"/>
      <c r="G9" s="72"/>
      <c r="H9" s="72"/>
    </row>
    <row r="10" spans="1:12">
      <c r="A10" s="73" t="s">
        <v>226</v>
      </c>
      <c r="B10" s="73"/>
      <c r="C10" s="73"/>
      <c r="D10" s="73"/>
      <c r="E10" s="73"/>
      <c r="F10" s="73"/>
      <c r="G10" s="73"/>
      <c r="H10" s="73"/>
    </row>
    <row r="11" spans="1:12">
      <c r="A11" s="3"/>
      <c r="B11" s="74"/>
      <c r="C11" s="74"/>
      <c r="D11" s="3"/>
      <c r="E11" s="3"/>
      <c r="F11" s="3"/>
      <c r="G11" s="3"/>
      <c r="H11" s="4" t="s">
        <v>5</v>
      </c>
    </row>
    <row r="12" spans="1:12" ht="25.5" customHeight="1">
      <c r="A12" s="46" t="s">
        <v>177</v>
      </c>
      <c r="B12" s="97" t="s">
        <v>7</v>
      </c>
      <c r="C12" s="98"/>
      <c r="D12" s="97" t="s">
        <v>8</v>
      </c>
      <c r="E12" s="99"/>
      <c r="F12" s="98"/>
      <c r="G12" s="46" t="s">
        <v>9</v>
      </c>
      <c r="H12" s="46" t="s">
        <v>10</v>
      </c>
    </row>
    <row r="13" spans="1:12">
      <c r="A13" s="51">
        <v>1</v>
      </c>
      <c r="B13" s="100">
        <v>2</v>
      </c>
      <c r="C13" s="94"/>
      <c r="D13" s="100">
        <v>3</v>
      </c>
      <c r="E13" s="93"/>
      <c r="F13" s="94"/>
      <c r="G13" s="51">
        <v>4</v>
      </c>
      <c r="H13" s="51">
        <v>5</v>
      </c>
    </row>
    <row r="14" spans="1:12" ht="30" customHeight="1">
      <c r="A14" s="64" t="s">
        <v>118</v>
      </c>
      <c r="B14" s="78" t="s">
        <v>178</v>
      </c>
      <c r="C14" s="79"/>
      <c r="D14" s="57">
        <v>3</v>
      </c>
      <c r="E14" s="57" t="s">
        <v>11</v>
      </c>
      <c r="F14" s="58">
        <v>1</v>
      </c>
      <c r="G14" s="7">
        <v>93744</v>
      </c>
      <c r="H14" s="7">
        <v>61014</v>
      </c>
      <c r="J14" s="23"/>
      <c r="K14" s="23"/>
      <c r="L14" s="23"/>
    </row>
    <row r="15" spans="1:12" ht="15.75" customHeight="1">
      <c r="A15" s="52" t="s">
        <v>120</v>
      </c>
      <c r="B15" s="96" t="str">
        <f>CONCATENATE(IF(jezik="B","Realizovana","Realizirana")," dobit (gubitak) od ulaganja")</f>
        <v>Realizovana dobit (gubitak) od ulaganja</v>
      </c>
      <c r="C15" s="91"/>
      <c r="D15" s="57">
        <v>3</v>
      </c>
      <c r="E15" s="57" t="s">
        <v>11</v>
      </c>
      <c r="F15" s="58">
        <v>2</v>
      </c>
      <c r="G15" s="9">
        <v>-23769</v>
      </c>
      <c r="H15" s="9">
        <v>-50753</v>
      </c>
      <c r="J15" s="23"/>
      <c r="K15" s="23"/>
      <c r="L15" s="23"/>
    </row>
    <row r="16" spans="1:12" ht="16.5" customHeight="1">
      <c r="A16" s="52" t="s">
        <v>122</v>
      </c>
      <c r="B16" s="96" t="str">
        <f>CONCATENATE("Ukupni ",IF(jezik="B","nerealizovani","nerealizirani")," dobici (gubici) od ulaganja")</f>
        <v>Ukupni nerealizovani dobici (gubici) od ulaganja</v>
      </c>
      <c r="C16" s="91"/>
      <c r="D16" s="57">
        <v>3</v>
      </c>
      <c r="E16" s="57" t="s">
        <v>11</v>
      </c>
      <c r="F16" s="58">
        <v>3</v>
      </c>
      <c r="G16" s="9">
        <v>0</v>
      </c>
      <c r="H16" s="9">
        <v>0</v>
      </c>
      <c r="J16" s="23"/>
      <c r="K16" s="23"/>
      <c r="L16" s="23"/>
    </row>
    <row r="17" spans="1:12" ht="30" customHeight="1">
      <c r="A17" s="52" t="s">
        <v>124</v>
      </c>
      <c r="B17" s="96" t="s">
        <v>179</v>
      </c>
      <c r="C17" s="91"/>
      <c r="D17" s="57">
        <v>3</v>
      </c>
      <c r="E17" s="57" t="s">
        <v>11</v>
      </c>
      <c r="F17" s="58">
        <v>4</v>
      </c>
      <c r="G17" s="9">
        <v>117513</v>
      </c>
      <c r="H17" s="9">
        <v>111767</v>
      </c>
      <c r="J17" s="23"/>
      <c r="K17" s="23"/>
      <c r="L17" s="23"/>
    </row>
    <row r="18" spans="1:12" ht="15.75" customHeight="1">
      <c r="A18" s="52" t="s">
        <v>126</v>
      </c>
      <c r="B18" s="96" t="s">
        <v>180</v>
      </c>
      <c r="C18" s="91"/>
      <c r="D18" s="57">
        <v>3</v>
      </c>
      <c r="E18" s="57" t="s">
        <v>11</v>
      </c>
      <c r="F18" s="58">
        <v>5</v>
      </c>
      <c r="G18" s="9">
        <v>0</v>
      </c>
      <c r="H18" s="9">
        <v>0</v>
      </c>
      <c r="J18" s="23"/>
      <c r="K18" s="23"/>
      <c r="L18" s="23"/>
    </row>
    <row r="19" spans="1:12" ht="16.5" customHeight="1">
      <c r="A19" s="52" t="s">
        <v>135</v>
      </c>
      <c r="B19" s="96" t="s">
        <v>181</v>
      </c>
      <c r="C19" s="91"/>
      <c r="D19" s="57">
        <v>3</v>
      </c>
      <c r="E19" s="57" t="s">
        <v>11</v>
      </c>
      <c r="F19" s="58">
        <v>6</v>
      </c>
      <c r="G19" s="9">
        <v>0</v>
      </c>
      <c r="H19" s="9">
        <v>0</v>
      </c>
      <c r="J19" s="23"/>
      <c r="K19" s="23"/>
      <c r="L19" s="23"/>
    </row>
    <row r="20" spans="1:12" ht="30" customHeight="1">
      <c r="A20" s="64" t="s">
        <v>137</v>
      </c>
      <c r="B20" s="78" t="s">
        <v>182</v>
      </c>
      <c r="C20" s="79"/>
      <c r="D20" s="57">
        <v>3</v>
      </c>
      <c r="E20" s="57" t="s">
        <v>11</v>
      </c>
      <c r="F20" s="58">
        <v>7</v>
      </c>
      <c r="G20" s="7">
        <v>362864</v>
      </c>
      <c r="H20" s="7">
        <v>520299</v>
      </c>
      <c r="J20" s="23"/>
      <c r="K20" s="23"/>
      <c r="L20" s="23"/>
    </row>
    <row r="21" spans="1:12" ht="15.75" customHeight="1">
      <c r="A21" s="52" t="s">
        <v>139</v>
      </c>
      <c r="B21" s="96" t="s">
        <v>183</v>
      </c>
      <c r="C21" s="91"/>
      <c r="D21" s="57">
        <v>3</v>
      </c>
      <c r="E21" s="57" t="s">
        <v>11</v>
      </c>
      <c r="F21" s="58">
        <v>8</v>
      </c>
      <c r="G21" s="9">
        <v>557786</v>
      </c>
      <c r="H21" s="9">
        <v>672550</v>
      </c>
      <c r="J21" s="23"/>
      <c r="K21" s="23"/>
      <c r="L21" s="23"/>
    </row>
    <row r="22" spans="1:12" ht="15.75" customHeight="1">
      <c r="A22" s="52" t="s">
        <v>141</v>
      </c>
      <c r="B22" s="96" t="s">
        <v>184</v>
      </c>
      <c r="C22" s="91"/>
      <c r="D22" s="57">
        <v>3</v>
      </c>
      <c r="E22" s="57" t="s">
        <v>11</v>
      </c>
      <c r="F22" s="58">
        <v>9</v>
      </c>
      <c r="G22" s="9">
        <v>194922</v>
      </c>
      <c r="H22" s="9">
        <v>152251</v>
      </c>
      <c r="J22" s="23"/>
      <c r="K22" s="23"/>
      <c r="L22" s="23"/>
    </row>
    <row r="23" spans="1:12" ht="30" customHeight="1">
      <c r="A23" s="52" t="s">
        <v>143</v>
      </c>
      <c r="B23" s="96" t="s">
        <v>185</v>
      </c>
      <c r="C23" s="91"/>
      <c r="D23" s="57">
        <v>3</v>
      </c>
      <c r="E23" s="57">
        <v>1</v>
      </c>
      <c r="F23" s="57" t="s">
        <v>11</v>
      </c>
      <c r="G23" s="9">
        <v>456608</v>
      </c>
      <c r="H23" s="9">
        <v>581313</v>
      </c>
      <c r="J23" s="23"/>
      <c r="K23" s="23"/>
      <c r="L23" s="23"/>
    </row>
    <row r="24" spans="1:12" ht="15.75" customHeight="1">
      <c r="A24" s="52" t="s">
        <v>145</v>
      </c>
      <c r="B24" s="96" t="s">
        <v>186</v>
      </c>
      <c r="C24" s="91"/>
      <c r="D24" s="57">
        <v>3</v>
      </c>
      <c r="E24" s="57">
        <v>1</v>
      </c>
      <c r="F24" s="58">
        <v>1</v>
      </c>
      <c r="G24" s="9"/>
      <c r="H24" s="9"/>
      <c r="J24" s="23"/>
      <c r="K24" s="23"/>
      <c r="L24" s="23"/>
    </row>
    <row r="25" spans="1:12" ht="15.75" customHeight="1">
      <c r="A25" s="52" t="s">
        <v>187</v>
      </c>
      <c r="B25" s="96" t="s">
        <v>188</v>
      </c>
      <c r="C25" s="91"/>
      <c r="D25" s="57">
        <v>3</v>
      </c>
      <c r="E25" s="57">
        <v>1</v>
      </c>
      <c r="F25" s="58">
        <v>2</v>
      </c>
      <c r="G25" s="9">
        <v>2876134</v>
      </c>
      <c r="H25" s="9">
        <v>2294821</v>
      </c>
      <c r="J25" s="23"/>
      <c r="K25" s="23"/>
      <c r="L25" s="23"/>
    </row>
    <row r="26" spans="1:12" ht="15.75">
      <c r="A26" s="52" t="s">
        <v>189</v>
      </c>
      <c r="B26" s="96" t="s">
        <v>190</v>
      </c>
      <c r="C26" s="91"/>
      <c r="D26" s="57">
        <v>3</v>
      </c>
      <c r="E26" s="57">
        <v>1</v>
      </c>
      <c r="F26" s="58">
        <v>3</v>
      </c>
      <c r="G26" s="9">
        <v>3332742</v>
      </c>
      <c r="H26" s="9">
        <v>2876134</v>
      </c>
      <c r="J26" s="23"/>
      <c r="K26" s="23"/>
      <c r="L26" s="23"/>
    </row>
    <row r="27" spans="1:12" ht="15.75" customHeight="1">
      <c r="A27" s="52" t="s">
        <v>191</v>
      </c>
      <c r="B27" s="96" t="s">
        <v>192</v>
      </c>
      <c r="C27" s="91"/>
      <c r="D27" s="57">
        <v>3</v>
      </c>
      <c r="E27" s="57">
        <v>1</v>
      </c>
      <c r="F27" s="58">
        <v>4</v>
      </c>
      <c r="G27" s="10"/>
      <c r="H27" s="10"/>
      <c r="J27" s="23"/>
      <c r="K27" s="23"/>
      <c r="L27" s="23"/>
    </row>
    <row r="28" spans="1:12" ht="15.75" customHeight="1">
      <c r="A28" s="52" t="s">
        <v>193</v>
      </c>
      <c r="B28" s="96" t="s">
        <v>194</v>
      </c>
      <c r="C28" s="91"/>
      <c r="D28" s="57">
        <v>3</v>
      </c>
      <c r="E28" s="57">
        <v>1</v>
      </c>
      <c r="F28" s="58">
        <v>5</v>
      </c>
      <c r="G28" s="11">
        <v>326125.70110000001</v>
      </c>
      <c r="H28" s="11">
        <v>265511.73670000001</v>
      </c>
      <c r="I28" s="65"/>
      <c r="J28" s="23"/>
      <c r="K28" s="23"/>
      <c r="L28" s="23"/>
    </row>
    <row r="29" spans="1:12" ht="15.75" customHeight="1">
      <c r="A29" s="52" t="s">
        <v>195</v>
      </c>
      <c r="B29" s="96" t="s">
        <v>196</v>
      </c>
      <c r="C29" s="91"/>
      <c r="D29" s="57">
        <v>3</v>
      </c>
      <c r="E29" s="57">
        <v>1</v>
      </c>
      <c r="F29" s="58">
        <v>6</v>
      </c>
      <c r="G29" s="11">
        <v>60589.548499999997</v>
      </c>
      <c r="H29" s="11">
        <v>79260.786200000002</v>
      </c>
      <c r="I29" s="65"/>
      <c r="J29" s="23"/>
      <c r="K29" s="23"/>
      <c r="L29" s="23"/>
    </row>
    <row r="30" spans="1:12" ht="15.75" customHeight="1">
      <c r="A30" s="52" t="s">
        <v>197</v>
      </c>
      <c r="B30" s="96" t="s">
        <v>198</v>
      </c>
      <c r="C30" s="91"/>
      <c r="D30" s="57">
        <v>3</v>
      </c>
      <c r="E30" s="57">
        <v>1</v>
      </c>
      <c r="F30" s="58">
        <v>7</v>
      </c>
      <c r="G30" s="11">
        <v>21230.1901</v>
      </c>
      <c r="H30" s="11">
        <v>18646.821800000002</v>
      </c>
      <c r="I30" s="65"/>
      <c r="J30" s="23"/>
      <c r="K30" s="23"/>
      <c r="L30" s="23"/>
    </row>
    <row r="31" spans="1:12" ht="15.75" customHeight="1">
      <c r="A31" s="52" t="s">
        <v>199</v>
      </c>
      <c r="B31" s="96" t="s">
        <v>200</v>
      </c>
      <c r="C31" s="91"/>
      <c r="D31" s="57">
        <v>3</v>
      </c>
      <c r="E31" s="57">
        <v>1</v>
      </c>
      <c r="F31" s="58">
        <v>8</v>
      </c>
      <c r="G31" s="11">
        <v>365485.05949999997</v>
      </c>
      <c r="H31" s="11">
        <v>326125.70110000001</v>
      </c>
      <c r="I31" s="65"/>
      <c r="J31" s="23"/>
      <c r="K31" s="23"/>
      <c r="L31" s="23"/>
    </row>
    <row r="32" spans="1:12" s="13" customFormat="1">
      <c r="A32" s="12"/>
      <c r="B32" s="12"/>
      <c r="C32" s="12"/>
      <c r="D32" s="12"/>
      <c r="E32" s="12"/>
      <c r="F32" s="12"/>
      <c r="G32" s="12"/>
      <c r="H32" s="12"/>
      <c r="J32" s="23"/>
      <c r="K32" s="23"/>
      <c r="L32" s="23"/>
    </row>
    <row r="33" spans="1:8" s="13" customFormat="1" ht="12.75" customHeight="1">
      <c r="A33" s="83" t="str">
        <f>+'Bilans stanja'!A87:B87</f>
        <v>Sarajevo; 31.01.2015.godine</v>
      </c>
      <c r="B33" s="83"/>
      <c r="C33" s="12" t="s">
        <v>41</v>
      </c>
      <c r="D33" s="81" t="s">
        <v>42</v>
      </c>
      <c r="E33" s="81"/>
      <c r="F33" s="81"/>
      <c r="G33" s="81" t="s">
        <v>43</v>
      </c>
      <c r="H33" s="81"/>
    </row>
    <row r="34" spans="1:8" s="13" customFormat="1" ht="25.5" customHeight="1">
      <c r="A34" s="12"/>
      <c r="B34" s="12"/>
      <c r="C34" s="101" t="s">
        <v>202</v>
      </c>
      <c r="D34" s="101"/>
      <c r="E34" s="101"/>
      <c r="F34" s="12"/>
      <c r="G34" s="81" t="s">
        <v>44</v>
      </c>
      <c r="H34" s="81"/>
    </row>
    <row r="35" spans="1:8" s="13" customFormat="1" ht="12.75">
      <c r="A35" s="81"/>
      <c r="B35" s="81"/>
      <c r="C35" s="12"/>
      <c r="D35" s="12"/>
      <c r="E35" s="12"/>
      <c r="F35" s="12"/>
      <c r="G35" s="15" t="s">
        <v>201</v>
      </c>
      <c r="H35" s="15"/>
    </row>
    <row r="36" spans="1:8">
      <c r="A36" s="16"/>
      <c r="B36" s="16"/>
      <c r="C36" s="17" t="s">
        <v>46</v>
      </c>
      <c r="D36" s="16"/>
      <c r="E36" s="16"/>
      <c r="F36" s="16"/>
      <c r="G36" s="82" t="s">
        <v>46</v>
      </c>
      <c r="H36" s="82"/>
    </row>
  </sheetData>
  <mergeCells count="45">
    <mergeCell ref="A35:B35"/>
    <mergeCell ref="G36:H36"/>
    <mergeCell ref="B30:C30"/>
    <mergeCell ref="B31:C31"/>
    <mergeCell ref="A33:B33"/>
    <mergeCell ref="D33:F33"/>
    <mergeCell ref="G33:H33"/>
    <mergeCell ref="G34:H34"/>
    <mergeCell ref="C34:E34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17:C17"/>
    <mergeCell ref="A8:H8"/>
    <mergeCell ref="A9:H9"/>
    <mergeCell ref="A10:H10"/>
    <mergeCell ref="B11:C11"/>
    <mergeCell ref="B12:C12"/>
    <mergeCell ref="D12:F12"/>
    <mergeCell ref="B13:C13"/>
    <mergeCell ref="D13:F13"/>
    <mergeCell ref="B14:C14"/>
    <mergeCell ref="B15:C15"/>
    <mergeCell ref="B16:C16"/>
    <mergeCell ref="A4:B4"/>
    <mergeCell ref="C4:H4"/>
    <mergeCell ref="A5:B5"/>
    <mergeCell ref="C5:H5"/>
    <mergeCell ref="A6:B6"/>
    <mergeCell ref="C6:H6"/>
    <mergeCell ref="A1:B1"/>
    <mergeCell ref="C1:H1"/>
    <mergeCell ref="A2:B2"/>
    <mergeCell ref="C2:H2"/>
    <mergeCell ref="A3:B3"/>
    <mergeCell ref="C3:H3"/>
  </mergeCells>
  <printOptions horizontalCentered="1"/>
  <pageMargins left="0.25" right="0.25" top="0.75" bottom="0.75" header="0.3" footer="0.3"/>
  <pageSetup paperSize="9" scale="94" orientation="portrait" blackAndWhite="1" r:id="rId1"/>
  <headerFooter>
    <oddFooter>&amp;L&amp;"Times New Roman,Italic"&amp;8Copyright by SoftGroup, Sarajevo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>
      <selection activeCell="C32" sqref="C32"/>
    </sheetView>
  </sheetViews>
  <sheetFormatPr defaultRowHeight="12.75"/>
  <cols>
    <col min="1" max="1" width="41.5703125" style="44" customWidth="1"/>
    <col min="2" max="2" width="45.5703125" style="30" customWidth="1"/>
    <col min="3" max="256" width="9.140625" style="30"/>
    <col min="257" max="258" width="45.5703125" style="30" customWidth="1"/>
    <col min="259" max="512" width="9.140625" style="30"/>
    <col min="513" max="514" width="45.5703125" style="30" customWidth="1"/>
    <col min="515" max="768" width="9.140625" style="30"/>
    <col min="769" max="770" width="45.5703125" style="30" customWidth="1"/>
    <col min="771" max="1024" width="9.140625" style="30"/>
    <col min="1025" max="1026" width="45.5703125" style="30" customWidth="1"/>
    <col min="1027" max="1280" width="9.140625" style="30"/>
    <col min="1281" max="1282" width="45.5703125" style="30" customWidth="1"/>
    <col min="1283" max="1536" width="9.140625" style="30"/>
    <col min="1537" max="1538" width="45.5703125" style="30" customWidth="1"/>
    <col min="1539" max="1792" width="9.140625" style="30"/>
    <col min="1793" max="1794" width="45.5703125" style="30" customWidth="1"/>
    <col min="1795" max="2048" width="9.140625" style="30"/>
    <col min="2049" max="2050" width="45.5703125" style="30" customWidth="1"/>
    <col min="2051" max="2304" width="9.140625" style="30"/>
    <col min="2305" max="2306" width="45.5703125" style="30" customWidth="1"/>
    <col min="2307" max="2560" width="9.140625" style="30"/>
    <col min="2561" max="2562" width="45.5703125" style="30" customWidth="1"/>
    <col min="2563" max="2816" width="9.140625" style="30"/>
    <col min="2817" max="2818" width="45.5703125" style="30" customWidth="1"/>
    <col min="2819" max="3072" width="9.140625" style="30"/>
    <col min="3073" max="3074" width="45.5703125" style="30" customWidth="1"/>
    <col min="3075" max="3328" width="9.140625" style="30"/>
    <col min="3329" max="3330" width="45.5703125" style="30" customWidth="1"/>
    <col min="3331" max="3584" width="9.140625" style="30"/>
    <col min="3585" max="3586" width="45.5703125" style="30" customWidth="1"/>
    <col min="3587" max="3840" width="9.140625" style="30"/>
    <col min="3841" max="3842" width="45.5703125" style="30" customWidth="1"/>
    <col min="3843" max="4096" width="9.140625" style="30"/>
    <col min="4097" max="4098" width="45.5703125" style="30" customWidth="1"/>
    <col min="4099" max="4352" width="9.140625" style="30"/>
    <col min="4353" max="4354" width="45.5703125" style="30" customWidth="1"/>
    <col min="4355" max="4608" width="9.140625" style="30"/>
    <col min="4609" max="4610" width="45.5703125" style="30" customWidth="1"/>
    <col min="4611" max="4864" width="9.140625" style="30"/>
    <col min="4865" max="4866" width="45.5703125" style="30" customWidth="1"/>
    <col min="4867" max="5120" width="9.140625" style="30"/>
    <col min="5121" max="5122" width="45.5703125" style="30" customWidth="1"/>
    <col min="5123" max="5376" width="9.140625" style="30"/>
    <col min="5377" max="5378" width="45.5703125" style="30" customWidth="1"/>
    <col min="5379" max="5632" width="9.140625" style="30"/>
    <col min="5633" max="5634" width="45.5703125" style="30" customWidth="1"/>
    <col min="5635" max="5888" width="9.140625" style="30"/>
    <col min="5889" max="5890" width="45.5703125" style="30" customWidth="1"/>
    <col min="5891" max="6144" width="9.140625" style="30"/>
    <col min="6145" max="6146" width="45.5703125" style="30" customWidth="1"/>
    <col min="6147" max="6400" width="9.140625" style="30"/>
    <col min="6401" max="6402" width="45.5703125" style="30" customWidth="1"/>
    <col min="6403" max="6656" width="9.140625" style="30"/>
    <col min="6657" max="6658" width="45.5703125" style="30" customWidth="1"/>
    <col min="6659" max="6912" width="9.140625" style="30"/>
    <col min="6913" max="6914" width="45.5703125" style="30" customWidth="1"/>
    <col min="6915" max="7168" width="9.140625" style="30"/>
    <col min="7169" max="7170" width="45.5703125" style="30" customWidth="1"/>
    <col min="7171" max="7424" width="9.140625" style="30"/>
    <col min="7425" max="7426" width="45.5703125" style="30" customWidth="1"/>
    <col min="7427" max="7680" width="9.140625" style="30"/>
    <col min="7681" max="7682" width="45.5703125" style="30" customWidth="1"/>
    <col min="7683" max="7936" width="9.140625" style="30"/>
    <col min="7937" max="7938" width="45.5703125" style="30" customWidth="1"/>
    <col min="7939" max="8192" width="9.140625" style="30"/>
    <col min="8193" max="8194" width="45.5703125" style="30" customWidth="1"/>
    <col min="8195" max="8448" width="9.140625" style="30"/>
    <col min="8449" max="8450" width="45.5703125" style="30" customWidth="1"/>
    <col min="8451" max="8704" width="9.140625" style="30"/>
    <col min="8705" max="8706" width="45.5703125" style="30" customWidth="1"/>
    <col min="8707" max="8960" width="9.140625" style="30"/>
    <col min="8961" max="8962" width="45.5703125" style="30" customWidth="1"/>
    <col min="8963" max="9216" width="9.140625" style="30"/>
    <col min="9217" max="9218" width="45.5703125" style="30" customWidth="1"/>
    <col min="9219" max="9472" width="9.140625" style="30"/>
    <col min="9473" max="9474" width="45.5703125" style="30" customWidth="1"/>
    <col min="9475" max="9728" width="9.140625" style="30"/>
    <col min="9729" max="9730" width="45.5703125" style="30" customWidth="1"/>
    <col min="9731" max="9984" width="9.140625" style="30"/>
    <col min="9985" max="9986" width="45.5703125" style="30" customWidth="1"/>
    <col min="9987" max="10240" width="9.140625" style="30"/>
    <col min="10241" max="10242" width="45.5703125" style="30" customWidth="1"/>
    <col min="10243" max="10496" width="9.140625" style="30"/>
    <col min="10497" max="10498" width="45.5703125" style="30" customWidth="1"/>
    <col min="10499" max="10752" width="9.140625" style="30"/>
    <col min="10753" max="10754" width="45.5703125" style="30" customWidth="1"/>
    <col min="10755" max="11008" width="9.140625" style="30"/>
    <col min="11009" max="11010" width="45.5703125" style="30" customWidth="1"/>
    <col min="11011" max="11264" width="9.140625" style="30"/>
    <col min="11265" max="11266" width="45.5703125" style="30" customWidth="1"/>
    <col min="11267" max="11520" width="9.140625" style="30"/>
    <col min="11521" max="11522" width="45.5703125" style="30" customWidth="1"/>
    <col min="11523" max="11776" width="9.140625" style="30"/>
    <col min="11777" max="11778" width="45.5703125" style="30" customWidth="1"/>
    <col min="11779" max="12032" width="9.140625" style="30"/>
    <col min="12033" max="12034" width="45.5703125" style="30" customWidth="1"/>
    <col min="12035" max="12288" width="9.140625" style="30"/>
    <col min="12289" max="12290" width="45.5703125" style="30" customWidth="1"/>
    <col min="12291" max="12544" width="9.140625" style="30"/>
    <col min="12545" max="12546" width="45.5703125" style="30" customWidth="1"/>
    <col min="12547" max="12800" width="9.140625" style="30"/>
    <col min="12801" max="12802" width="45.5703125" style="30" customWidth="1"/>
    <col min="12803" max="13056" width="9.140625" style="30"/>
    <col min="13057" max="13058" width="45.5703125" style="30" customWidth="1"/>
    <col min="13059" max="13312" width="9.140625" style="30"/>
    <col min="13313" max="13314" width="45.5703125" style="30" customWidth="1"/>
    <col min="13315" max="13568" width="9.140625" style="30"/>
    <col min="13569" max="13570" width="45.5703125" style="30" customWidth="1"/>
    <col min="13571" max="13824" width="9.140625" style="30"/>
    <col min="13825" max="13826" width="45.5703125" style="30" customWidth="1"/>
    <col min="13827" max="14080" width="9.140625" style="30"/>
    <col min="14081" max="14082" width="45.5703125" style="30" customWidth="1"/>
    <col min="14083" max="14336" width="9.140625" style="30"/>
    <col min="14337" max="14338" width="45.5703125" style="30" customWidth="1"/>
    <col min="14339" max="14592" width="9.140625" style="30"/>
    <col min="14593" max="14594" width="45.5703125" style="30" customWidth="1"/>
    <col min="14595" max="14848" width="9.140625" style="30"/>
    <col min="14849" max="14850" width="45.5703125" style="30" customWidth="1"/>
    <col min="14851" max="15104" width="9.140625" style="30"/>
    <col min="15105" max="15106" width="45.5703125" style="30" customWidth="1"/>
    <col min="15107" max="15360" width="9.140625" style="30"/>
    <col min="15361" max="15362" width="45.5703125" style="30" customWidth="1"/>
    <col min="15363" max="15616" width="9.140625" style="30"/>
    <col min="15617" max="15618" width="45.5703125" style="30" customWidth="1"/>
    <col min="15619" max="15872" width="9.140625" style="30"/>
    <col min="15873" max="15874" width="45.5703125" style="30" customWidth="1"/>
    <col min="15875" max="16128" width="9.140625" style="30"/>
    <col min="16129" max="16130" width="45.5703125" style="30" customWidth="1"/>
    <col min="16131" max="16384" width="9.140625" style="30"/>
  </cols>
  <sheetData>
    <row r="1" spans="1:11" ht="13.5">
      <c r="A1" s="27" t="s">
        <v>215</v>
      </c>
      <c r="B1" s="28"/>
      <c r="C1" s="29"/>
      <c r="E1" s="29"/>
      <c r="F1" s="29"/>
      <c r="G1" s="31"/>
      <c r="I1" s="32"/>
      <c r="J1" s="32"/>
      <c r="K1" s="32"/>
    </row>
    <row r="2" spans="1:11" ht="13.5">
      <c r="A2" s="102" t="s">
        <v>216</v>
      </c>
      <c r="B2" s="28"/>
      <c r="C2" s="29"/>
      <c r="E2" s="29"/>
      <c r="F2" s="29"/>
      <c r="G2" s="31"/>
      <c r="I2" s="32"/>
      <c r="J2" s="32"/>
      <c r="K2" s="32"/>
    </row>
    <row r="3" spans="1:11" ht="34.5" customHeight="1">
      <c r="A3" s="103"/>
      <c r="B3" s="28"/>
      <c r="C3" s="33"/>
      <c r="D3" s="33"/>
      <c r="E3" s="33"/>
      <c r="F3" s="33"/>
      <c r="G3" s="33"/>
      <c r="H3" s="33"/>
      <c r="I3" s="33"/>
      <c r="J3" s="33"/>
      <c r="K3" s="33"/>
    </row>
    <row r="4" spans="1:11" ht="48.75" customHeight="1">
      <c r="A4" s="45" t="s">
        <v>217</v>
      </c>
      <c r="B4" s="45" t="s">
        <v>218</v>
      </c>
      <c r="C4" s="33"/>
      <c r="D4" s="33"/>
      <c r="E4" s="33"/>
      <c r="F4" s="33"/>
      <c r="G4" s="33"/>
      <c r="H4" s="33"/>
      <c r="I4" s="33"/>
      <c r="J4" s="33"/>
      <c r="K4" s="33"/>
    </row>
    <row r="5" spans="1:11" ht="13.5">
      <c r="A5" s="34"/>
      <c r="B5" s="35"/>
    </row>
    <row r="6" spans="1:11" ht="13.5">
      <c r="A6" s="36"/>
      <c r="B6" s="35"/>
    </row>
    <row r="7" spans="1:11">
      <c r="A7" s="37"/>
      <c r="B7" s="35"/>
    </row>
    <row r="8" spans="1:11">
      <c r="A8" s="35"/>
      <c r="B8" s="38"/>
    </row>
    <row r="9" spans="1:11">
      <c r="A9" s="39"/>
      <c r="B9" s="35"/>
    </row>
    <row r="10" spans="1:11">
      <c r="A10" s="35"/>
      <c r="B10" s="35"/>
    </row>
    <row r="11" spans="1:11">
      <c r="A11" s="35"/>
      <c r="B11" s="35"/>
    </row>
    <row r="12" spans="1:11">
      <c r="A12" s="40"/>
      <c r="B12" s="35"/>
    </row>
    <row r="13" spans="1:11" ht="15" customHeight="1">
      <c r="A13" s="40"/>
      <c r="B13" s="35"/>
    </row>
    <row r="14" spans="1:11" ht="17.25" customHeight="1">
      <c r="A14" s="40"/>
      <c r="B14" s="35"/>
    </row>
    <row r="15" spans="1:11">
      <c r="A15" s="40"/>
      <c r="B15" s="35"/>
    </row>
    <row r="16" spans="1:11">
      <c r="A16" s="40"/>
      <c r="B16" s="35"/>
    </row>
    <row r="17" spans="1:2">
      <c r="A17" s="40"/>
      <c r="B17" s="35"/>
    </row>
    <row r="18" spans="1:2" ht="13.5">
      <c r="A18" s="41"/>
      <c r="B18" s="35"/>
    </row>
    <row r="19" spans="1:2">
      <c r="A19" s="40"/>
      <c r="B19" s="35"/>
    </row>
    <row r="20" spans="1:2">
      <c r="A20" s="40"/>
      <c r="B20" s="35"/>
    </row>
    <row r="21" spans="1:2">
      <c r="A21" s="40"/>
      <c r="B21" s="35"/>
    </row>
    <row r="22" spans="1:2" ht="17.25" customHeight="1">
      <c r="A22" s="34"/>
      <c r="B22" s="35"/>
    </row>
    <row r="23" spans="1:2">
      <c r="A23" s="40"/>
      <c r="B23" s="35"/>
    </row>
    <row r="24" spans="1:2">
      <c r="A24" s="40"/>
      <c r="B24" s="35"/>
    </row>
    <row r="25" spans="1:2">
      <c r="A25" s="40"/>
      <c r="B25" s="35"/>
    </row>
    <row r="26" spans="1:2">
      <c r="A26" s="40"/>
      <c r="B26" s="35"/>
    </row>
    <row r="27" spans="1:2">
      <c r="A27" s="40"/>
      <c r="B27" s="35"/>
    </row>
    <row r="28" spans="1:2">
      <c r="A28" s="40"/>
      <c r="B28" s="35"/>
    </row>
    <row r="30" spans="1:2" ht="13.5">
      <c r="A30" s="42" t="str">
        <f>+'Bilans stanja'!A87:B87</f>
        <v>Sarajevo; 31.01.2015.godine</v>
      </c>
      <c r="B30" s="31" t="s">
        <v>219</v>
      </c>
    </row>
    <row r="31" spans="1:2" ht="13.5">
      <c r="A31" s="27"/>
      <c r="B31" s="43" t="s">
        <v>202</v>
      </c>
    </row>
    <row r="32" spans="1:2" ht="13.5">
      <c r="B32" s="31" t="s">
        <v>220</v>
      </c>
    </row>
    <row r="33" spans="2:2">
      <c r="B33" s="43" t="s">
        <v>221</v>
      </c>
    </row>
  </sheetData>
  <mergeCells count="1">
    <mergeCell ref="A2:A3"/>
  </mergeCells>
  <pageMargins left="0.75" right="0.52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Bilans stanja</vt:lpstr>
      <vt:lpstr>Bilans uspjeha</vt:lpstr>
      <vt:lpstr>Gotovinski tok</vt:lpstr>
      <vt:lpstr>Promjene NVI</vt:lpstr>
      <vt:lpstr>Bilješke</vt:lpstr>
      <vt:lpstr>'Bilans stanja'!Print_Area</vt:lpstr>
      <vt:lpstr>'Bilans uspjeha'!Print_Area</vt:lpstr>
      <vt:lpstr>'Gotovinski tok'!Print_Area</vt:lpstr>
      <vt:lpstr>'Promjene NVI'!Print_Area</vt:lpstr>
      <vt:lpstr>'Bilans stanja'!Print_Titles</vt:lpstr>
      <vt:lpstr>'Bilans uspjeha'!Print_Titles</vt:lpstr>
      <vt:lpstr>'Gotovinski tok'!Print_Titles</vt:lpstr>
      <vt:lpstr>'Promjene NVI'!Print_Titles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Amela Smailhodzic</dc:creator>
  <cp:lastModifiedBy>safijaz</cp:lastModifiedBy>
  <cp:lastPrinted>2014-10-24T10:22:32Z</cp:lastPrinted>
  <dcterms:created xsi:type="dcterms:W3CDTF">2014-01-16T10:16:03Z</dcterms:created>
  <dcterms:modified xsi:type="dcterms:W3CDTF">2015-03-04T08:22:56Z</dcterms:modified>
</cp:coreProperties>
</file>