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5195" windowHeight="7935" firstSheet="3" activeTab="9"/>
  </bookViews>
  <sheets>
    <sheet name="prilog 1" sheetId="1" r:id="rId1"/>
    <sheet name="prilog 2" sheetId="2" r:id="rId2"/>
    <sheet name="prilog 3" sheetId="3" r:id="rId3"/>
    <sheet name="prilog 3A" sheetId="4" r:id="rId4"/>
    <sheet name="prilog 3B" sheetId="5" r:id="rId5"/>
    <sheet name="prilog 4" sheetId="6" r:id="rId6"/>
    <sheet name="prilog 5" sheetId="7" r:id="rId7"/>
    <sheet name="prilog 5a" sheetId="8" r:id="rId8"/>
    <sheet name="prilog 6" sheetId="9" r:id="rId9"/>
    <sheet name="prilog 7" sheetId="10" r:id="rId10"/>
    <sheet name="Sheet1" sheetId="11" r:id="rId11"/>
  </sheets>
  <calcPr calcId="145621"/>
</workbook>
</file>

<file path=xl/calcChain.xml><?xml version="1.0" encoding="utf-8"?>
<calcChain xmlns="http://schemas.openxmlformats.org/spreadsheetml/2006/main">
  <c r="D18" i="8"/>
  <c r="L15" i="3" l="1"/>
  <c r="J94" i="11" l="1"/>
  <c r="I94"/>
  <c r="H93"/>
  <c r="H92"/>
  <c r="H91"/>
  <c r="H90"/>
  <c r="H89"/>
  <c r="H88"/>
  <c r="H87"/>
  <c r="H86"/>
  <c r="H83"/>
  <c r="J81"/>
  <c r="J98" s="1"/>
  <c r="I81"/>
  <c r="I98" s="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D23" i="10" l="1"/>
  <c r="C25" i="9"/>
  <c r="C20"/>
  <c r="C16"/>
  <c r="D25"/>
  <c r="D20"/>
  <c r="D16"/>
  <c r="E16" i="8"/>
  <c r="E15"/>
  <c r="B18"/>
  <c r="C16" s="1"/>
  <c r="N18" i="7"/>
  <c r="N19"/>
  <c r="K17"/>
  <c r="D17"/>
  <c r="D16"/>
  <c r="L22"/>
  <c r="I22"/>
  <c r="C15" i="8" l="1"/>
  <c r="C18" s="1"/>
  <c r="N21" i="7"/>
  <c r="H21"/>
  <c r="D21"/>
  <c r="N20"/>
  <c r="H20"/>
  <c r="N16" l="1"/>
  <c r="K16"/>
  <c r="N15" l="1"/>
  <c r="K15"/>
  <c r="D15"/>
  <c r="L31" i="3" l="1"/>
  <c r="L30"/>
  <c r="M28" l="1"/>
  <c r="L28"/>
  <c r="N22" l="1"/>
  <c r="N23"/>
  <c r="N19"/>
  <c r="N18"/>
  <c r="I88" i="2" l="1"/>
  <c r="I101"/>
  <c r="J101"/>
  <c r="H93"/>
  <c r="H94"/>
  <c r="H95"/>
  <c r="H96"/>
  <c r="H97"/>
  <c r="H98"/>
  <c r="H99"/>
  <c r="H100"/>
  <c r="H90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13"/>
  <c r="J88"/>
  <c r="D24" i="10" l="1"/>
  <c r="D22"/>
  <c r="D21"/>
  <c r="D20"/>
  <c r="D19"/>
  <c r="D18"/>
  <c r="D17"/>
  <c r="D16"/>
  <c r="D15"/>
  <c r="D14"/>
  <c r="M24" i="3" l="1"/>
  <c r="M25" s="1"/>
  <c r="J24"/>
  <c r="J25" s="1"/>
  <c r="I24"/>
  <c r="I25" s="1"/>
  <c r="H24"/>
  <c r="H25" s="1"/>
  <c r="G24"/>
  <c r="G25" s="1"/>
  <c r="E24"/>
  <c r="E25" s="1"/>
  <c r="D24"/>
  <c r="D25" s="1"/>
  <c r="C24"/>
  <c r="C25" s="1"/>
  <c r="B24"/>
  <c r="B25" s="1"/>
  <c r="N21" l="1"/>
  <c r="L20"/>
  <c r="N20" s="1"/>
  <c r="K19"/>
  <c r="F19"/>
  <c r="K18"/>
  <c r="F18"/>
  <c r="K17"/>
  <c r="F17"/>
  <c r="K16"/>
  <c r="F16"/>
  <c r="K15"/>
  <c r="F15"/>
  <c r="K14"/>
  <c r="F14"/>
  <c r="K13"/>
  <c r="F13"/>
  <c r="K12"/>
  <c r="F12"/>
  <c r="L18" l="1"/>
  <c r="L17"/>
  <c r="N17" s="1"/>
  <c r="L16"/>
  <c r="N16" s="1"/>
  <c r="N15"/>
  <c r="L14"/>
  <c r="N14" s="1"/>
  <c r="K24"/>
  <c r="K25" s="1"/>
  <c r="L13"/>
  <c r="N13" s="1"/>
  <c r="L12"/>
  <c r="F24"/>
  <c r="F25" s="1"/>
  <c r="N12" l="1"/>
  <c r="L24"/>
  <c r="N24" s="1"/>
  <c r="I105" i="2"/>
  <c r="J105" l="1"/>
  <c r="L25" i="3"/>
  <c r="N25" s="1"/>
  <c r="C18" i="4"/>
  <c r="D18" s="1"/>
  <c r="C22" l="1"/>
  <c r="C24" s="1"/>
  <c r="D12"/>
  <c r="D14"/>
  <c r="D16"/>
  <c r="D11"/>
  <c r="D13"/>
  <c r="D15"/>
  <c r="D17"/>
  <c r="E31" i="10" l="1"/>
  <c r="B24" i="6" l="1"/>
  <c r="C22" s="1"/>
  <c r="B26" l="1"/>
  <c r="C13"/>
  <c r="C15"/>
  <c r="C17"/>
  <c r="C19"/>
  <c r="C21"/>
  <c r="C23"/>
  <c r="C14"/>
  <c r="C16"/>
  <c r="C18"/>
  <c r="C20"/>
  <c r="C24" l="1"/>
</calcChain>
</file>

<file path=xl/sharedStrings.xml><?xml version="1.0" encoding="utf-8"?>
<sst xmlns="http://schemas.openxmlformats.org/spreadsheetml/2006/main" count="960" uniqueCount="443">
  <si>
    <t>PRILOG 1</t>
  </si>
  <si>
    <t xml:space="preserve">Opis </t>
  </si>
  <si>
    <t>Sadržaj</t>
  </si>
  <si>
    <t>Napomena</t>
  </si>
  <si>
    <t xml:space="preserve">1.Informacije o identitetu Fonda </t>
  </si>
  <si>
    <t>punu i skraćenu firmu, adresu sjedišta:</t>
  </si>
  <si>
    <t>broj telefona i telefaksa:</t>
  </si>
  <si>
    <t>e-mail adresu:</t>
  </si>
  <si>
    <t>web:</t>
  </si>
  <si>
    <t>registarski broj Fonda u registru kod Komisije:</t>
  </si>
  <si>
    <t xml:space="preserve">ime i prezime direktora Fonda; </t>
  </si>
  <si>
    <t xml:space="preserve">ime i prezime predsjednika i članova nadzornog odbora Fonda; </t>
  </si>
  <si>
    <t xml:space="preserve">ime i prezime članova odbora za reviziju; </t>
  </si>
  <si>
    <t xml:space="preserve">firmu i sjedište vanjskog revizora; </t>
  </si>
  <si>
    <t xml:space="preserve">firmu i adresu sjedište depozirata Fonda. </t>
  </si>
  <si>
    <t xml:space="preserve">2. Informacije o Društvu koje upravlja Fondom: </t>
  </si>
  <si>
    <t xml:space="preserve">broj i datum Rješenja Kojim je izdata dozvola za osnivanje  Društva </t>
  </si>
  <si>
    <t xml:space="preserve">broj i datum Rješenja Kojim je izdata dozvola Društvu za upravljanje Fondom: </t>
  </si>
  <si>
    <t>imena i prezimena  članova uprave Društva:</t>
  </si>
  <si>
    <t xml:space="preserve">imena i prezimena predsjednika i članova nadzornog odbora Društva; </t>
  </si>
  <si>
    <t xml:space="preserve">imena i prezimena članova odbora za reviziju; </t>
  </si>
  <si>
    <t xml:space="preserve">Naziv fonda :                                                        </t>
  </si>
  <si>
    <t>PRILOG 2</t>
  </si>
  <si>
    <t xml:space="preserve">Registarski broj fonda : </t>
  </si>
  <si>
    <t xml:space="preserve">Naziv društva za upravljanje: </t>
  </si>
  <si>
    <t>Matični broj društva za upravljanje:</t>
  </si>
  <si>
    <t xml:space="preserve">JIB društva za upravljanje: </t>
  </si>
  <si>
    <t>JIB investicionog fonda:</t>
  </si>
  <si>
    <t>R. br</t>
  </si>
  <si>
    <t xml:space="preserve">Naziv emitenta </t>
  </si>
  <si>
    <t>Oznaka papira</t>
  </si>
  <si>
    <t>Ukupan broj emitovanih vp/udjela</t>
  </si>
  <si>
    <t xml:space="preserve">Broj vp/udjela u vlasništvu fonda </t>
  </si>
  <si>
    <t>% vlasništa fonda</t>
  </si>
  <si>
    <t>Nabavna cijena vp/udjela</t>
  </si>
  <si>
    <t xml:space="preserve">Fer cijena vp/udjela </t>
  </si>
  <si>
    <t xml:space="preserve">Ukupna vrijednost ulaganja </t>
  </si>
  <si>
    <t>% od NVI fonda</t>
  </si>
  <si>
    <t xml:space="preserve">Način vrednovanja </t>
  </si>
  <si>
    <t xml:space="preserve">% prekoračenja u investiranju  </t>
  </si>
  <si>
    <t xml:space="preserve">Vrijednost prekoračenja </t>
  </si>
  <si>
    <t>Razlog  prekoračenja i rok za usaglašavanje</t>
  </si>
  <si>
    <t>6 (5/4*100)</t>
  </si>
  <si>
    <t>10 (5*9)</t>
  </si>
  <si>
    <t>Ulaganja u dionice sa sjedištem u FBIH</t>
  </si>
  <si>
    <t xml:space="preserve">Automehanika d.d. Sarajevo                                                                          </t>
  </si>
  <si>
    <t>AMHSRK2</t>
  </si>
  <si>
    <t xml:space="preserve">Amos Tuzla                                                                                          </t>
  </si>
  <si>
    <t>AMOSRA</t>
  </si>
  <si>
    <t xml:space="preserve">Angrosirovina d.d. Tuzla                                                                            </t>
  </si>
  <si>
    <t>ANGSRK1</t>
  </si>
  <si>
    <t xml:space="preserve">Astro d.d. Sarajevo                                                                                 </t>
  </si>
  <si>
    <t>ASTSRA</t>
  </si>
  <si>
    <t xml:space="preserve">Autoremont d.d. Bihac                                                                               </t>
  </si>
  <si>
    <t>ATRERA</t>
  </si>
  <si>
    <t xml:space="preserve">Bihaćka pivovara d.d Bihać                                                                          </t>
  </si>
  <si>
    <t>BIPVRA</t>
  </si>
  <si>
    <t xml:space="preserve">Bitumenka d.d. Sarajevo                                                                             </t>
  </si>
  <si>
    <t>BITMRA</t>
  </si>
  <si>
    <t xml:space="preserve">Brovis d.d. Visoko                                                                                  </t>
  </si>
  <si>
    <t>BROVRK2</t>
  </si>
  <si>
    <t xml:space="preserve">Bosanac d.d. Orašje                                                                                 </t>
  </si>
  <si>
    <t>BSNCRA</t>
  </si>
  <si>
    <t xml:space="preserve">Bosnatransport d.d. Sarajevo                                                                        </t>
  </si>
  <si>
    <t>BSTRRK1</t>
  </si>
  <si>
    <t xml:space="preserve">Ceste d.d. Mostar                                                                                   </t>
  </si>
  <si>
    <t>CSTMRA</t>
  </si>
  <si>
    <t xml:space="preserve">Dobrinja d.d. Ilidža                                                                                </t>
  </si>
  <si>
    <t>DBRNRK2</t>
  </si>
  <si>
    <t xml:space="preserve">DC Goražde d.d. Goražde                                                                             </t>
  </si>
  <si>
    <t>DCGZRA</t>
  </si>
  <si>
    <t xml:space="preserve">TP DC Sarajevo d.d. Sarajevo                                                                        </t>
  </si>
  <si>
    <t>DCNSRA</t>
  </si>
  <si>
    <t xml:space="preserve">Duhan d.d. Gradacac                                                                                 </t>
  </si>
  <si>
    <t>DHNGRA</t>
  </si>
  <si>
    <t xml:space="preserve">Dom štampe d.d. Zenica                                                                              </t>
  </si>
  <si>
    <t>DOMSRA</t>
  </si>
  <si>
    <t xml:space="preserve">Energoinvest -DVI d.d. Sarajevo                                                                     </t>
  </si>
  <si>
    <t>EDVIRK1</t>
  </si>
  <si>
    <t xml:space="preserve">Enker d.d. Tešanj                                                                                   </t>
  </si>
  <si>
    <t>ENKTRK2</t>
  </si>
  <si>
    <t xml:space="preserve">Energopetrol d.d. Sarajevo                                                                          </t>
  </si>
  <si>
    <t>ENPSRA</t>
  </si>
  <si>
    <t xml:space="preserve">Energoinvest - TDS d.d. Sarajevo                                                                    </t>
  </si>
  <si>
    <t>ETDSRK1</t>
  </si>
  <si>
    <t xml:space="preserve">Fabrika duhana Mostar d.d. Mostar                                                                   </t>
  </si>
  <si>
    <t>FDHMRK3</t>
  </si>
  <si>
    <t xml:space="preserve">Geobušenje d.d. Tuzla                                                                               </t>
  </si>
  <si>
    <t>GEBTRA</t>
  </si>
  <si>
    <t xml:space="preserve">Unis Ginex d.d. Goražde                                                                             </t>
  </si>
  <si>
    <t>GINXRA</t>
  </si>
  <si>
    <t xml:space="preserve">Geoinžinjering d.d.  Sarajevo                                                                       </t>
  </si>
  <si>
    <t>GINZRA</t>
  </si>
  <si>
    <t xml:space="preserve">Granitmont d.d. Jablanica                                                                           </t>
  </si>
  <si>
    <t>GMONRK2</t>
  </si>
  <si>
    <t xml:space="preserve">GP Bosna d.d. Sarajevo                                                                              </t>
  </si>
  <si>
    <t>GPBSRK3</t>
  </si>
  <si>
    <t xml:space="preserve">GP Hercegovina-Sarajevo  d.d Sarajevo                                                               </t>
  </si>
  <si>
    <t>GPHSRA</t>
  </si>
  <si>
    <t xml:space="preserve">GP Put d.d .Sarajevo                                                                                </t>
  </si>
  <si>
    <t>GPUTRA</t>
  </si>
  <si>
    <t xml:space="preserve">JP HT d.d.                                                                                          </t>
  </si>
  <si>
    <t>HTKMRA</t>
  </si>
  <si>
    <t xml:space="preserve">Iris computers d.d.                                                                                 </t>
  </si>
  <si>
    <t>IRISRK1</t>
  </si>
  <si>
    <t xml:space="preserve">Institut za zaštitu, ekologiju i obrazovanje d.d. Tuzla                                             </t>
  </si>
  <si>
    <t>IZEORA</t>
  </si>
  <si>
    <t xml:space="preserve">KHK Boris Kidric Lukavac                                                                            </t>
  </si>
  <si>
    <t>KHKLRK1</t>
  </si>
  <si>
    <t xml:space="preserve">Krajinaputevi d.d. Bihać                                                                            </t>
  </si>
  <si>
    <t>KRJPRK2</t>
  </si>
  <si>
    <t xml:space="preserve">Metalotehna d.d. Tuzla                                                                              </t>
  </si>
  <si>
    <t>MTHNRK2</t>
  </si>
  <si>
    <t xml:space="preserve">Jahorina OC a.d.                                                                                    </t>
  </si>
  <si>
    <t>OCJHRA</t>
  </si>
  <si>
    <t xml:space="preserve">Pobjeda dd Tešanj                                                                                   </t>
  </si>
  <si>
    <t>PBJTRK1</t>
  </si>
  <si>
    <t xml:space="preserve">Prehrana-promet d.d. Tuzla                                                                          </t>
  </si>
  <si>
    <t>PREHRK5</t>
  </si>
  <si>
    <t xml:space="preserve">Projekt d.d.Tuzla                                                                                   </t>
  </si>
  <si>
    <t>PRJKRK2</t>
  </si>
  <si>
    <t xml:space="preserve">RK Bulevar d.d. Tuzla                                                                               </t>
  </si>
  <si>
    <t>RKBLRA</t>
  </si>
  <si>
    <t xml:space="preserve">Robna kuca Tuzlanka d.d. Tuzla                                                                      </t>
  </si>
  <si>
    <t>RKTZRA</t>
  </si>
  <si>
    <t xml:space="preserve">Rudnik mrkog uglja Banoviai                                                                         </t>
  </si>
  <si>
    <t>RMUBRA</t>
  </si>
  <si>
    <t xml:space="preserve">RMU "KAMENGRAD" D.D.                                                                                </t>
  </si>
  <si>
    <t>RMUKRA</t>
  </si>
  <si>
    <t xml:space="preserve">Svjetlost-Sars d.d. Sarajevo                                                                        </t>
  </si>
  <si>
    <t>SARSRA</t>
  </si>
  <si>
    <t>SEISRA</t>
  </si>
  <si>
    <t xml:space="preserve">ŠIP Stupcanica dd Olovo                                                                             </t>
  </si>
  <si>
    <t>SPSORK2</t>
  </si>
  <si>
    <t xml:space="preserve">Step d.d. Sarajevo                                                                                  </t>
  </si>
  <si>
    <t>STEPRA</t>
  </si>
  <si>
    <t xml:space="preserve">IP Svjetlost d.d. Sarajevo                                                                          </t>
  </si>
  <si>
    <t>SVIPRA</t>
  </si>
  <si>
    <t xml:space="preserve">Svjetlostkomerc d.d. Sarajevo                                                                       </t>
  </si>
  <si>
    <t>SVKORA</t>
  </si>
  <si>
    <t xml:space="preserve">TRZ Hadžiai d.d.                                                                                    </t>
  </si>
  <si>
    <t>TRZHRA</t>
  </si>
  <si>
    <t xml:space="preserve">Tvornica transportnih uredaja d.d. Tuzla                                                            </t>
  </si>
  <si>
    <t>TTUTRA</t>
  </si>
  <si>
    <t xml:space="preserve">Unis inženjering d.d. Sarajevo                                                                      </t>
  </si>
  <si>
    <t>UINZRK2</t>
  </si>
  <si>
    <t xml:space="preserve">UNIS KOMERC D.D.                                                                                    </t>
  </si>
  <si>
    <t>UKMCRK1</t>
  </si>
  <si>
    <t xml:space="preserve">Unis d.d. Sarajevo                                                                                  </t>
  </si>
  <si>
    <t>UMISRK2</t>
  </si>
  <si>
    <t xml:space="preserve">Unis Unidata d.d. Sarajevo                                                                          </t>
  </si>
  <si>
    <t>UNDTRK1</t>
  </si>
  <si>
    <t xml:space="preserve">MANN+HUMMEL BA d.d.                                                                                 </t>
  </si>
  <si>
    <t>UNFTRK2</t>
  </si>
  <si>
    <t xml:space="preserve">UNION BANKA D.D.                                                                                    </t>
  </si>
  <si>
    <t>UNIBRA</t>
  </si>
  <si>
    <t>UNPRRK1</t>
  </si>
  <si>
    <t xml:space="preserve">INTESA SANPAOLO BANKA D.D. BH                                                                       </t>
  </si>
  <si>
    <t>UPIBRA</t>
  </si>
  <si>
    <t xml:space="preserve">Unipromet d.d. Sarajevo                                                                             </t>
  </si>
  <si>
    <t>UPRMRK3</t>
  </si>
  <si>
    <t xml:space="preserve">Vinarija Citluk d.d. Citluk                                                                         </t>
  </si>
  <si>
    <t>VNRCRA</t>
  </si>
  <si>
    <t xml:space="preserve">GP ŽGP Sarajevo                                                                                     </t>
  </si>
  <si>
    <t>ZGPSRA</t>
  </si>
  <si>
    <t>ZICARK3</t>
  </si>
  <si>
    <t xml:space="preserve">Zrak d.d.                                                                                           </t>
  </si>
  <si>
    <t>ZRKSRK1</t>
  </si>
  <si>
    <t xml:space="preserve">Žitopromet d.d. Mostar                                                                              </t>
  </si>
  <si>
    <t>ZTPMRA</t>
  </si>
  <si>
    <t xml:space="preserve">Zvijezda GDD sa po Visoko                                                                           </t>
  </si>
  <si>
    <t>ZVJZRK2</t>
  </si>
  <si>
    <t>Ukupno ulaganja u dionice sa sjedištem u FBIH</t>
  </si>
  <si>
    <t>Ulaganja u dionice sa sjedištem u RS</t>
  </si>
  <si>
    <t xml:space="preserve">BH TELECOM d.d.Sarajevo                                                                             </t>
  </si>
  <si>
    <t>BHTSRA</t>
  </si>
  <si>
    <t xml:space="preserve">ZTC Banja Vrućica a.d. Teslić                                                                       </t>
  </si>
  <si>
    <t>BVRURA</t>
  </si>
  <si>
    <t xml:space="preserve">Fabrika duhana Sarajevo d.d. Sarajevo                                                               </t>
  </si>
  <si>
    <t>FDSSRA</t>
  </si>
  <si>
    <t xml:space="preserve">HIDROELEKTRANE NA DRINI                                                                             </t>
  </si>
  <si>
    <t>HEDRRA</t>
  </si>
  <si>
    <t xml:space="preserve">Hidroelektrane na Trebišnjici                                                                       </t>
  </si>
  <si>
    <t>HETRRA</t>
  </si>
  <si>
    <t xml:space="preserve">IK BANKA d.d.                                                                                       </t>
  </si>
  <si>
    <t>IKBZRK2</t>
  </si>
  <si>
    <t xml:space="preserve">JP "Elektroprivreda HZ HB" d.d.                                                                     </t>
  </si>
  <si>
    <t>JPEMRA</t>
  </si>
  <si>
    <t>JPESRA</t>
  </si>
  <si>
    <t xml:space="preserve">KTK d.d. Visoko                                                                                     </t>
  </si>
  <si>
    <t>KTKVRA</t>
  </si>
  <si>
    <t xml:space="preserve">Metalno d.d. Zenica                                                                                 </t>
  </si>
  <si>
    <t>METZRK2</t>
  </si>
  <si>
    <t xml:space="preserve">UniCredit Bank d.d.                                                                                 </t>
  </si>
  <si>
    <t>NBLBRB</t>
  </si>
  <si>
    <t xml:space="preserve">Rafinerija ulja                                                                                     </t>
  </si>
  <si>
    <t>RFUMRA</t>
  </si>
  <si>
    <t xml:space="preserve">Rudnik i termoelektrane A.D.                                                                        </t>
  </si>
  <si>
    <t>RTEURA</t>
  </si>
  <si>
    <t xml:space="preserve">Sarajevo-osiguranje d.d.                                                                            </t>
  </si>
  <si>
    <t>SOSORA</t>
  </si>
  <si>
    <t xml:space="preserve">TELEKOM SRPSKE a.d.                                                                                 </t>
  </si>
  <si>
    <t>TLKMRA</t>
  </si>
  <si>
    <t xml:space="preserve">Željezara Ilijaš d.d. Ilijaš                                                                        </t>
  </si>
  <si>
    <t>ZEILRK2</t>
  </si>
  <si>
    <t>Ukupno ulaganja u dionice sa sjedištem u RS</t>
  </si>
  <si>
    <t>Ulaganja u udjele OIF-a sa sjedištem u FBIH</t>
  </si>
  <si>
    <t xml:space="preserve">OIF Eurohaus Balanced                                                                               </t>
  </si>
  <si>
    <t>EHBLRA</t>
  </si>
  <si>
    <t>Ukupno ulaganja fonda</t>
  </si>
  <si>
    <t>PRILOG 3</t>
  </si>
  <si>
    <t>Datum</t>
  </si>
  <si>
    <t>IMOVINA FONDA</t>
  </si>
  <si>
    <t xml:space="preserve">OBAVEZE FONDA </t>
  </si>
  <si>
    <t xml:space="preserve"> Ukupna neto vrijednost imovine </t>
  </si>
  <si>
    <t>Broj dionica/udjela  fonda</t>
  </si>
  <si>
    <t>NVI po dionici/udjelu fonda</t>
  </si>
  <si>
    <t xml:space="preserve">Gotovina </t>
  </si>
  <si>
    <t xml:space="preserve">Ulaganja </t>
  </si>
  <si>
    <t xml:space="preserve">Potraživanja </t>
  </si>
  <si>
    <t>Ostalo</t>
  </si>
  <si>
    <t>UKUPNO</t>
  </si>
  <si>
    <t xml:space="preserve">Obaveze  po osnovu ulaganja fonda </t>
  </si>
  <si>
    <t>Obaveze po osnovu troškova poslovanja</t>
  </si>
  <si>
    <t>obaveze prema        DUF-u</t>
  </si>
  <si>
    <t>Ostale</t>
  </si>
  <si>
    <t>16 (7-15)</t>
  </si>
  <si>
    <t>18(16/17)</t>
  </si>
  <si>
    <t>PRILOG 3A</t>
  </si>
  <si>
    <t>Redni broj</t>
  </si>
  <si>
    <t>Opis</t>
  </si>
  <si>
    <t>Ukupna vrijednost na dan izvještavanja</t>
  </si>
  <si>
    <t>Učešće u vrijednosti imovine fonda (%)</t>
  </si>
  <si>
    <t>1.</t>
  </si>
  <si>
    <t xml:space="preserve"> Dionice</t>
  </si>
  <si>
    <t>2.</t>
  </si>
  <si>
    <t>Obveznice</t>
  </si>
  <si>
    <t>3.</t>
  </si>
  <si>
    <t>Ostali vrijednosni papiri</t>
  </si>
  <si>
    <t>4.</t>
  </si>
  <si>
    <t>Depoziti i plasmani</t>
  </si>
  <si>
    <t>5.</t>
  </si>
  <si>
    <t>Gotovina i gotovinski ekvivalenti</t>
  </si>
  <si>
    <t>6.</t>
  </si>
  <si>
    <t>Nekretnine</t>
  </si>
  <si>
    <t>7.</t>
  </si>
  <si>
    <t>Ostala imovina</t>
  </si>
  <si>
    <t>I</t>
  </si>
  <si>
    <t>UKUPNA IMOVINA</t>
  </si>
  <si>
    <t>II</t>
  </si>
  <si>
    <t>UKUPNE OBAVEZE</t>
  </si>
  <si>
    <t>III=(I-II)</t>
  </si>
  <si>
    <t>NETO IMOVINA</t>
  </si>
  <si>
    <t>IV</t>
  </si>
  <si>
    <t>BROJ DIONICA/UDJELA</t>
  </si>
  <si>
    <t>V=(III/IV)</t>
  </si>
  <si>
    <t>NETO VRIJEDNOST IMOVINE PO DIONICI/UDJELU</t>
  </si>
  <si>
    <t>VIII</t>
  </si>
  <si>
    <t xml:space="preserve">CIJENA DIONICE /UDJELA </t>
  </si>
  <si>
    <t xml:space="preserve">Dionica/Udio fonda </t>
  </si>
  <si>
    <t xml:space="preserve">Tekući period </t>
  </si>
  <si>
    <t>Prethodni period</t>
  </si>
  <si>
    <t xml:space="preserve">Raniji periodi </t>
  </si>
  <si>
    <t>Najniža neto vrijednost imovine po dionici</t>
  </si>
  <si>
    <t>Najviša neto vrijednost imovine po dionici</t>
  </si>
  <si>
    <t>Najniža cijena</t>
  </si>
  <si>
    <t>Najviša cijena</t>
  </si>
  <si>
    <t xml:space="preserve">Prosječna cijena </t>
  </si>
  <si>
    <t>Vrsta troška</t>
  </si>
  <si>
    <t>Iznos (KM)</t>
  </si>
  <si>
    <t>Udio %</t>
  </si>
  <si>
    <t>Naknada društvu za upravljanje (provizija)</t>
  </si>
  <si>
    <t>Naknada Registru</t>
  </si>
  <si>
    <t>Naknada depozitaru</t>
  </si>
  <si>
    <t>Naknada za reviziju</t>
  </si>
  <si>
    <t>Naknada za računovodstvo</t>
  </si>
  <si>
    <t>Naknada berzi</t>
  </si>
  <si>
    <t>Troškovi kupovine i prodaje ulaganja</t>
  </si>
  <si>
    <t xml:space="preserve">Troškovi servisiranja dioničara </t>
  </si>
  <si>
    <t>Naknade i troškovi nadzornog odbora</t>
  </si>
  <si>
    <t>Naknade i troškovi direktora fonda</t>
  </si>
  <si>
    <t>Ostali troškovi</t>
  </si>
  <si>
    <t>Ukupno troškovi:</t>
  </si>
  <si>
    <t>Udio troškova u prosječnoj godišnjoj neto vrijednosti imovine fonda (%)</t>
  </si>
  <si>
    <t>Simbol</t>
  </si>
  <si>
    <t xml:space="preserve">Stanje na početku perioda </t>
  </si>
  <si>
    <t xml:space="preserve">Transakcije tokom perioda </t>
  </si>
  <si>
    <t xml:space="preserve">Stanje na kraju perioda </t>
  </si>
  <si>
    <t xml:space="preserve">Kupovine </t>
  </si>
  <si>
    <t>Prodaje</t>
  </si>
  <si>
    <t xml:space="preserve"> % učešća kod emitenta</t>
  </si>
  <si>
    <t xml:space="preserve">Jedinična fer vrij.                </t>
  </si>
  <si>
    <t xml:space="preserve">Ukupna fer vrijednost ulaganja </t>
  </si>
  <si>
    <t xml:space="preserve"> % učešća u NVI fonda</t>
  </si>
  <si>
    <t xml:space="preserve">količina </t>
  </si>
  <si>
    <t xml:space="preserve">prosječna cijena </t>
  </si>
  <si>
    <t>vrijednost</t>
  </si>
  <si>
    <t>IZVJEŠTAJ O VRIJEDNOSTI TRANSAKCIJA FONDA OBAVLJENIM PUTEM  POJEDINAČNOG  PROFESIONALNOG POSREDNIKA I IZNOSU OBRAČUNATE NAKNADE</t>
  </si>
  <si>
    <t>Naziv berzanskog posrednika</t>
  </si>
  <si>
    <t xml:space="preserve">Vrijednost transakcija </t>
  </si>
  <si>
    <t>Učešće u ukupnoj vrijednosti transakcija</t>
  </si>
  <si>
    <t>Iznos provizije</t>
  </si>
  <si>
    <t>Učešće provizije u vrijednosti transkcija</t>
  </si>
  <si>
    <t>PRILOG 6</t>
  </si>
  <si>
    <t>R.Br.</t>
  </si>
  <si>
    <t xml:space="preserve">Pozicija </t>
  </si>
  <si>
    <t>Vrijednost neto imovine po dionici/udjelu fonda na početku perioda</t>
  </si>
  <si>
    <t>Neto imovina fonda na početku perioda</t>
  </si>
  <si>
    <t>Broj dionica/udjela na početku perioda</t>
  </si>
  <si>
    <t>Vrijednost dionice/udjela na početku perioda</t>
  </si>
  <si>
    <t>Vrijednost neto imovine fond po dionici/udjela na kraju perioda</t>
  </si>
  <si>
    <t>Neto imovina fonda na kraju perioda</t>
  </si>
  <si>
    <t>Broj dionica/udjela na kraju perioda</t>
  </si>
  <si>
    <t>Vrijednost dionice/udjela na kraju perioda</t>
  </si>
  <si>
    <t>III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</si>
  <si>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</si>
  <si>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</si>
  <si>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</si>
  <si>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</si>
  <si>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</si>
  <si>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PRILOG 7</t>
  </si>
  <si>
    <t>Naziv emitenta</t>
  </si>
  <si>
    <t xml:space="preserve">Simbol </t>
  </si>
  <si>
    <t xml:space="preserve">Broj dionica ili % učešća </t>
  </si>
  <si>
    <t xml:space="preserve">Dividenda po dionici  </t>
  </si>
  <si>
    <t xml:space="preserve">Ukupni prihodi </t>
  </si>
  <si>
    <t>Zatvoreni investicioni fond sa javnom ponudom ''MI-GROUP'' d.d Sarajevo     ZIF ''MI-GROUP'' d.d. Sarajevo</t>
  </si>
  <si>
    <t>033 721 940         033 721 941</t>
  </si>
  <si>
    <t>info@mi-group.ba</t>
  </si>
  <si>
    <t>www.mi-group.ba</t>
  </si>
  <si>
    <t>ZJP-031-01</t>
  </si>
  <si>
    <t>Sabahudin Alađuz</t>
  </si>
  <si>
    <t>Expert doo Zenica</t>
  </si>
  <si>
    <t>Vakufska Banka d.d. Sarajevo, Maršala Tita 13., Sarajevo</t>
  </si>
  <si>
    <t>Društvo za upravljanje fondovima ''MARKET INVESTMENT GROUP'' d.o.o. Sarajevo                                  ''MARKET INVESTMENT GROUP'' d.o.o. Sarajevo</t>
  </si>
  <si>
    <t>033 721 940   033 721 941</t>
  </si>
  <si>
    <t>05-19-159/00  od 19.10.2000. godine</t>
  </si>
  <si>
    <t>05/1-19-55/06 od 02.03.2006. godine</t>
  </si>
  <si>
    <t>Džebo Erol – Direktor                     Mirzeta Dželo – Izvršni direktor</t>
  </si>
  <si>
    <t>Društvo nema Odbor za reviziju</t>
  </si>
  <si>
    <t>5=4/2</t>
  </si>
  <si>
    <t>ZIF  sa javnom ponudom "MI-GROUP" D.D.</t>
  </si>
  <si>
    <t>"MARKET INVESTMENT GROUP" D.O.O.</t>
  </si>
  <si>
    <t>65-01-0854-09</t>
  </si>
  <si>
    <t>PRILOG 4</t>
  </si>
  <si>
    <t>PRILOG 5</t>
  </si>
  <si>
    <t>PRILOG 5A</t>
  </si>
  <si>
    <t>Ukupno ulaganja u udjele OIF-a sa sjedištem u FBIH</t>
  </si>
  <si>
    <t xml:space="preserve">ZIF Jahorina Koin a.d.                                                                              </t>
  </si>
  <si>
    <t>JHKPRA</t>
  </si>
  <si>
    <t>PRILOG 3B</t>
  </si>
  <si>
    <t xml:space="preserve">Elektro Grupa d.d.                                                                                  </t>
  </si>
  <si>
    <t>ELGJRA</t>
  </si>
  <si>
    <t>Esmir Krnić – Predsjednik                  Damir Sokolović – član                         Azra Aydogan-Blekić – član</t>
  </si>
  <si>
    <t>emitent u stečaju</t>
  </si>
  <si>
    <t>TR</t>
  </si>
  <si>
    <t>PR</t>
  </si>
  <si>
    <t>JANUAR</t>
  </si>
  <si>
    <t>FEBRUAR</t>
  </si>
  <si>
    <t>MART</t>
  </si>
  <si>
    <t>APRIL</t>
  </si>
  <si>
    <t>MAJ</t>
  </si>
  <si>
    <t>JUNI</t>
  </si>
  <si>
    <t>JULI</t>
  </si>
  <si>
    <t>AVGUST</t>
  </si>
  <si>
    <t>SEPTEMBAR</t>
  </si>
  <si>
    <t>OKTOBAR</t>
  </si>
  <si>
    <t>NOVEMBAR</t>
  </si>
  <si>
    <t>DECEMBAR</t>
  </si>
  <si>
    <t>PROSJEK</t>
  </si>
  <si>
    <t>Prosjek</t>
  </si>
  <si>
    <t>Suma fer vrijednosti neusklađenih emitenata</t>
  </si>
  <si>
    <t>Osnovica za obračun UP</t>
  </si>
  <si>
    <t xml:space="preserve">Prosječna  godišnja vrijednost neto imovine fonda </t>
  </si>
  <si>
    <t>SVJETLOSTKOMERC D.D. SARAJEVO</t>
  </si>
  <si>
    <t>SVKO</t>
  </si>
  <si>
    <t>FDSS</t>
  </si>
  <si>
    <t>Tekuća godina                       (01.1.-31.12.2013)</t>
  </si>
  <si>
    <t>JP ELEKTROPRIVREDA BIH</t>
  </si>
  <si>
    <t>JPES</t>
  </si>
  <si>
    <t>JP HT</t>
  </si>
  <si>
    <t>HTKM</t>
  </si>
  <si>
    <t>BIHAĆKA PIVOVARA</t>
  </si>
  <si>
    <t>BIPV</t>
  </si>
  <si>
    <t>BH TELECOM D.D.</t>
  </si>
  <si>
    <t>BHTS</t>
  </si>
  <si>
    <t>TELEKOM SRPSKE A.D.</t>
  </si>
  <si>
    <t>TLKM</t>
  </si>
  <si>
    <t>INSTITUT ZA ZAŠTITU, EKOLOGIJU I OBRAZOVANJE D.D.</t>
  </si>
  <si>
    <t>IZEO</t>
  </si>
  <si>
    <t>BVRU</t>
  </si>
  <si>
    <t>HIDROELEKTRANE NA DRINI</t>
  </si>
  <si>
    <t>HEDR</t>
  </si>
  <si>
    <t>IK BANKA ZENICA</t>
  </si>
  <si>
    <t>IKBZ</t>
  </si>
  <si>
    <t>Ime i prezime lica koje je</t>
  </si>
  <si>
    <t>sačinilo izvještaj:</t>
  </si>
  <si>
    <t>Ime i prezime odgovornog lica:</t>
  </si>
  <si>
    <t>Mirzeta Dželo</t>
  </si>
  <si>
    <t>Ime i prezime lica koje je sačinilo izvještaj:</t>
  </si>
  <si>
    <t>Ime i prezime</t>
  </si>
  <si>
    <t>odgovornog lica:</t>
  </si>
  <si>
    <t>OPĆI PODACI O FONDU na dan 31.12.2014.</t>
  </si>
  <si>
    <t xml:space="preserve">Sejfo Ušanović – Predsjednik do 05.12.2014.                                                                                  Josip Frančić - član   do 05.12.2014.                                                                                   Mirsad Huseinbašić – član do 05.12.2014.                                                                                                                                                                               Haris Kuskunović-  Predsjednik   od 05.12.2014.                                                                                Mustafa Bibić- član  od 05.12.2014.                                                                                                    Zlata Mušić - član od 05.12.2014.                                                                 </t>
  </si>
  <si>
    <t xml:space="preserve">Smajil Tokić – Predsjednik                                                                                 Adin Brajić – član do 11.8.2014.                                                                                               Renato Krajnc – član                                                                                     Smajil Tokić-  Predsjednik                                                                                   Marko  Ignjić- član  od 11.8.2014.                                                                                                    Renato Krajnc - član                                                                  </t>
  </si>
  <si>
    <t>IZVJEŠTAJ O PORTFOLIJU INVESTICIJSKOG FONDA NA DAN 31.12.2014</t>
  </si>
  <si>
    <t>Bor banka d.d. Sarajevo</t>
  </si>
  <si>
    <t>BORBRK3</t>
  </si>
  <si>
    <t xml:space="preserve">JP ELEKTROPRIVREDA BIH                                                                              </t>
  </si>
  <si>
    <t xml:space="preserve">Šipad export-import d.d.                                                                            </t>
  </si>
  <si>
    <t xml:space="preserve">PRETIS d.d. Vogošća                                                                                 </t>
  </si>
  <si>
    <t xml:space="preserve">MS &amp; WOOD d.d.  Sarajevo                                                                            </t>
  </si>
  <si>
    <t xml:space="preserve">Čajavec mega a.d. Banja Luka                                                                        </t>
  </si>
  <si>
    <t>CMEGPA</t>
  </si>
  <si>
    <t>CMEGRA</t>
  </si>
  <si>
    <t>NVI januar - decembar 2014</t>
  </si>
  <si>
    <t>Iznos UP za period januar-decembar 2014.</t>
  </si>
  <si>
    <t>IZVJEŠTAJ O OBRAČUNU  VRIJEDNOSTI NETO IMOVINE INVESTICIJSKOG FONDA ZA PERIOD OD 1.1.2014 DO 31.12.2014</t>
  </si>
  <si>
    <t>IZVJEŠTAJ O OBRAČUNU NETO VRIJEDNOSTI IMOVINE PO DIONICI/UDJELU na dan 31.12.2014</t>
  </si>
  <si>
    <t>IZVJEŠTAJ O NVI  PO  DIONICI/UDJELU  I CIJENI UDJELA/DIONICE INVESTICIJSKOG FONDA ZA 2014.GOD.</t>
  </si>
  <si>
    <t>IZVJEŠTAJ O STRUKTURI I VISINI TROŠKOVA KOJI SE NAPLAĆUJU NA TERET IMOVINE INVESTICIJSKOG FONDA U PERIODU OD 1.1.2014 DO 31.12.2014</t>
  </si>
  <si>
    <t>IZVJEŠTAJ O  TRANSAKCIJA  SA ULAGANJIMA INVESTICIJSKOG FONDA ZA PERIOD 1.1.2014 do 31.12.2014</t>
  </si>
  <si>
    <t>HIDROELEKTRANE NA DRINI A.D.</t>
  </si>
  <si>
    <t>ZTC Banja Vrućica a.d. Teslić</t>
  </si>
  <si>
    <t>ČAJAVEC MEGA A.D. BANJA LUKA- PRIORITETNE</t>
  </si>
  <si>
    <t>CMEG-P-A</t>
  </si>
  <si>
    <t>ČAJAVEC MEGA A.D. BANJA LUKA- REDOVNE</t>
  </si>
  <si>
    <t>CMEG-R-A</t>
  </si>
  <si>
    <t>BOR BANKA D.D. SARAJEVO</t>
  </si>
  <si>
    <t>BORB</t>
  </si>
  <si>
    <t>BROKER NOVA</t>
  </si>
  <si>
    <t>AW Broker</t>
  </si>
  <si>
    <t>Klas d.d. Sarajevo</t>
  </si>
  <si>
    <t>KLAS</t>
  </si>
  <si>
    <t>Ukupno</t>
  </si>
  <si>
    <t>IZVJEŠTAJ O FINANSIJSKIM POKAZATELJIMA INVESTICIJSKOG FONDA za period 1.1.2014 do 31.12.2014</t>
  </si>
  <si>
    <t>Tekuća godina                       (01.1.-31.12.2014)</t>
  </si>
  <si>
    <t>FABRIKA DUHANA SARAJEVO</t>
  </si>
  <si>
    <t>HIDROELEKTRANA NA TREBIŠNJICI</t>
  </si>
  <si>
    <t>HETR</t>
  </si>
  <si>
    <t>GP PUT D.D. SARAJEVO</t>
  </si>
  <si>
    <t>IZVJEŠTAJ O PRIHODIMA FONDA PO OSNOVU DIVIDENDE                                                                    ZA PERIOD   01.1.-31.12.2014.</t>
  </si>
  <si>
    <t>obrazac 2</t>
  </si>
</sst>
</file>

<file path=xl/styles.xml><?xml version="1.0" encoding="utf-8"?>
<styleSheet xmlns="http://schemas.openxmlformats.org/spreadsheetml/2006/main">
  <numFmts count="6">
    <numFmt numFmtId="164" formatCode="#,##0.00\ &quot;kn&quot;;\-#,##0.00\ &quot;kn&quot;"/>
    <numFmt numFmtId="165" formatCode="#,##0.0000"/>
    <numFmt numFmtId="166" formatCode="0.0000"/>
    <numFmt numFmtId="167" formatCode="#,##0.00000"/>
    <numFmt numFmtId="168" formatCode="0.000000"/>
    <numFmt numFmtId="169" formatCode="#,##0.000000"/>
  </numFmts>
  <fonts count="3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"/>
      <family val="1"/>
    </font>
    <font>
      <b/>
      <sz val="10"/>
      <name val="Arial"/>
      <family val="2"/>
      <charset val="238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E"/>
      <family val="2"/>
      <charset val="238"/>
    </font>
    <font>
      <i/>
      <sz val="10"/>
      <name val="Times New Roman"/>
      <family val="1"/>
      <charset val="238"/>
    </font>
    <font>
      <i/>
      <sz val="10"/>
      <name val="Arial"/>
      <family val="2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6"/>
      <name val="Times New Roman"/>
      <family val="1"/>
      <charset val="238"/>
    </font>
    <font>
      <b/>
      <i/>
      <sz val="6"/>
      <name val="Times New Roman"/>
      <family val="1"/>
    </font>
    <font>
      <i/>
      <sz val="6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8"/>
      <color indexed="8"/>
      <name val="Times New Roman"/>
      <family val="1"/>
    </font>
    <font>
      <sz val="8"/>
      <name val="Arial"/>
      <family val="2"/>
      <charset val="238"/>
    </font>
    <font>
      <sz val="6"/>
      <name val="Arial"/>
      <family val="2"/>
      <charset val="238"/>
    </font>
    <font>
      <sz val="6"/>
      <name val="Calibri"/>
      <family val="2"/>
      <charset val="238"/>
      <scheme val="minor"/>
    </font>
    <font>
      <i/>
      <sz val="7"/>
      <name val="Times New Roman"/>
      <family val="1"/>
    </font>
    <font>
      <i/>
      <sz val="7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6"/>
      <color rgb="FFFF0000"/>
      <name val="Times New Roman"/>
      <family val="1"/>
    </font>
    <font>
      <sz val="6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</font>
    <font>
      <b/>
      <sz val="6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2" fillId="0" borderId="0"/>
    <xf numFmtId="0" fontId="1" fillId="0" borderId="0"/>
  </cellStyleXfs>
  <cellXfs count="216">
    <xf numFmtId="0" fontId="0" fillId="0" borderId="0" xfId="0"/>
    <xf numFmtId="0" fontId="2" fillId="0" borderId="6" xfId="1" applyFont="1" applyBorder="1" applyAlignment="1">
      <alignment horizontal="justify" vertical="top" wrapText="1"/>
    </xf>
    <xf numFmtId="0" fontId="4" fillId="0" borderId="1" xfId="1" applyFont="1" applyBorder="1" applyAlignment="1">
      <alignment horizontal="justify" vertical="top" wrapText="1"/>
    </xf>
    <xf numFmtId="0" fontId="2" fillId="0" borderId="1" xfId="1" applyFont="1" applyBorder="1" applyAlignment="1">
      <alignment horizontal="justify" vertical="top" wrapText="1"/>
    </xf>
    <xf numFmtId="0" fontId="1" fillId="0" borderId="9" xfId="1" applyBorder="1" applyAlignment="1">
      <alignment wrapText="1"/>
    </xf>
    <xf numFmtId="0" fontId="5" fillId="0" borderId="1" xfId="1" applyFont="1" applyBorder="1" applyAlignment="1">
      <alignment horizontal="justify" vertical="top" wrapText="1"/>
    </xf>
    <xf numFmtId="0" fontId="2" fillId="0" borderId="6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 vertical="top" wrapText="1"/>
    </xf>
    <xf numFmtId="0" fontId="2" fillId="0" borderId="9" xfId="1" applyFont="1" applyFill="1" applyBorder="1" applyAlignment="1">
      <alignment horizontal="center" vertical="top" wrapText="1"/>
    </xf>
    <xf numFmtId="0" fontId="2" fillId="2" borderId="12" xfId="1" applyFont="1" applyFill="1" applyBorder="1" applyAlignment="1">
      <alignment horizontal="center" vertical="top" wrapText="1"/>
    </xf>
    <xf numFmtId="0" fontId="1" fillId="0" borderId="0" xfId="1" applyBorder="1" applyAlignment="1">
      <alignment wrapText="1"/>
    </xf>
    <xf numFmtId="0" fontId="1" fillId="0" borderId="0" xfId="1"/>
    <xf numFmtId="0" fontId="6" fillId="0" borderId="0" xfId="1" applyFont="1"/>
    <xf numFmtId="165" fontId="6" fillId="0" borderId="0" xfId="1" applyNumberFormat="1" applyFont="1" applyAlignment="1"/>
    <xf numFmtId="165" fontId="6" fillId="0" borderId="0" xfId="1" applyNumberFormat="1" applyFont="1"/>
    <xf numFmtId="166" fontId="6" fillId="0" borderId="0" xfId="1" applyNumberFormat="1" applyFont="1"/>
    <xf numFmtId="4" fontId="6" fillId="0" borderId="0" xfId="1" applyNumberFormat="1" applyFont="1"/>
    <xf numFmtId="0" fontId="1" fillId="0" borderId="0" xfId="1"/>
    <xf numFmtId="0" fontId="6" fillId="0" borderId="0" xfId="1" applyFont="1"/>
    <xf numFmtId="0" fontId="6" fillId="0" borderId="0" xfId="1" applyFont="1" applyFill="1" applyAlignment="1">
      <alignment wrapText="1"/>
    </xf>
    <xf numFmtId="0" fontId="1" fillId="0" borderId="0" xfId="1"/>
    <xf numFmtId="0" fontId="6" fillId="0" borderId="0" xfId="1" applyFont="1" applyFill="1" applyAlignment="1">
      <alignment wrapText="1"/>
    </xf>
    <xf numFmtId="0" fontId="6" fillId="0" borderId="0" xfId="1" applyFont="1" applyAlignment="1"/>
    <xf numFmtId="0" fontId="4" fillId="0" borderId="0" xfId="1" applyFont="1" applyFill="1" applyBorder="1" applyAlignment="1">
      <alignment wrapText="1"/>
    </xf>
    <xf numFmtId="0" fontId="3" fillId="0" borderId="0" xfId="1" applyFont="1" applyAlignment="1">
      <alignment horizontal="center"/>
    </xf>
    <xf numFmtId="0" fontId="1" fillId="0" borderId="2" xfId="1" applyFont="1" applyBorder="1" applyAlignment="1">
      <alignment horizontal="left"/>
    </xf>
    <xf numFmtId="0" fontId="1" fillId="0" borderId="3" xfId="1" applyFont="1" applyBorder="1" applyAlignment="1">
      <alignment horizontal="left"/>
    </xf>
    <xf numFmtId="0" fontId="1" fillId="0" borderId="4" xfId="1" applyFont="1" applyBorder="1" applyAlignment="1">
      <alignment horizontal="left"/>
    </xf>
    <xf numFmtId="0" fontId="1" fillId="0" borderId="3" xfId="2" applyFont="1" applyFill="1" applyBorder="1" applyAlignment="1">
      <alignment horizontal="left"/>
    </xf>
    <xf numFmtId="0" fontId="6" fillId="0" borderId="0" xfId="1" applyFont="1" applyFill="1" applyAlignment="1">
      <alignment wrapText="1"/>
    </xf>
    <xf numFmtId="0" fontId="1" fillId="0" borderId="3" xfId="1" applyBorder="1" applyAlignment="1">
      <alignment horizontal="left"/>
    </xf>
    <xf numFmtId="0" fontId="1" fillId="0" borderId="0" xfId="1"/>
    <xf numFmtId="0" fontId="6" fillId="0" borderId="0" xfId="1" applyFont="1" applyFill="1" applyAlignment="1">
      <alignment wrapText="1"/>
    </xf>
    <xf numFmtId="0" fontId="6" fillId="0" borderId="0" xfId="1" applyFont="1" applyFill="1" applyAlignment="1">
      <alignment wrapText="1"/>
    </xf>
    <xf numFmtId="0" fontId="1" fillId="0" borderId="0" xfId="1"/>
    <xf numFmtId="0" fontId="4" fillId="0" borderId="0" xfId="1" applyFont="1"/>
    <xf numFmtId="0" fontId="6" fillId="0" borderId="0" xfId="1" applyFont="1" applyFill="1" applyAlignment="1">
      <alignment wrapText="1"/>
    </xf>
    <xf numFmtId="0" fontId="4" fillId="0" borderId="9" xfId="1" applyFont="1" applyFill="1" applyBorder="1" applyAlignment="1">
      <alignment wrapText="1"/>
    </xf>
    <xf numFmtId="0" fontId="1" fillId="0" borderId="0" xfId="1"/>
    <xf numFmtId="0" fontId="4" fillId="0" borderId="0" xfId="1" applyFont="1"/>
    <xf numFmtId="0" fontId="6" fillId="0" borderId="0" xfId="1" applyFont="1" applyFill="1" applyAlignment="1">
      <alignment wrapText="1"/>
    </xf>
    <xf numFmtId="0" fontId="1" fillId="0" borderId="0" xfId="1" applyAlignment="1">
      <alignment horizontal="center" vertical="center" wrapText="1"/>
    </xf>
    <xf numFmtId="0" fontId="6" fillId="0" borderId="0" xfId="1" applyFont="1" applyFill="1" applyAlignment="1">
      <alignment wrapText="1"/>
    </xf>
    <xf numFmtId="0" fontId="9" fillId="0" borderId="0" xfId="0" applyFont="1" applyAlignment="1"/>
    <xf numFmtId="0" fontId="9" fillId="0" borderId="0" xfId="0" applyFont="1"/>
    <xf numFmtId="0" fontId="0" fillId="0" borderId="0" xfId="0" applyAlignment="1">
      <alignment horizontal="right"/>
    </xf>
    <xf numFmtId="0" fontId="6" fillId="0" borderId="0" xfId="1" applyFont="1" applyFill="1" applyAlignment="1">
      <alignment horizontal="right" wrapText="1"/>
    </xf>
    <xf numFmtId="164" fontId="0" fillId="0" borderId="0" xfId="0" applyNumberFormat="1"/>
    <xf numFmtId="14" fontId="0" fillId="0" borderId="0" xfId="0" applyNumberFormat="1"/>
    <xf numFmtId="0" fontId="4" fillId="0" borderId="1" xfId="1" applyFont="1" applyBorder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4" fillId="0" borderId="1" xfId="1" applyFont="1" applyBorder="1"/>
    <xf numFmtId="4" fontId="4" fillId="0" borderId="1" xfId="1" applyNumberFormat="1" applyFont="1" applyBorder="1"/>
    <xf numFmtId="0" fontId="2" fillId="0" borderId="1" xfId="1" applyFont="1" applyBorder="1" applyAlignment="1">
      <alignment horizontal="center" wrapText="1"/>
    </xf>
    <xf numFmtId="0" fontId="2" fillId="0" borderId="1" xfId="1" applyFont="1" applyBorder="1"/>
    <xf numFmtId="0" fontId="4" fillId="0" borderId="10" xfId="1" applyFont="1" applyBorder="1"/>
    <xf numFmtId="0" fontId="4" fillId="0" borderId="1" xfId="1" applyFont="1" applyBorder="1" applyAlignment="1">
      <alignment horizontal="center"/>
    </xf>
    <xf numFmtId="0" fontId="11" fillId="0" borderId="0" xfId="0" applyFont="1"/>
    <xf numFmtId="0" fontId="4" fillId="0" borderId="1" xfId="3" applyFont="1" applyBorder="1" applyAlignment="1">
      <alignment horizontal="center" wrapText="1"/>
    </xf>
    <xf numFmtId="0" fontId="2" fillId="0" borderId="1" xfId="3" applyFont="1" applyBorder="1" applyAlignment="1">
      <alignment horizontal="center" wrapText="1"/>
    </xf>
    <xf numFmtId="0" fontId="4" fillId="0" borderId="1" xfId="3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3" fillId="0" borderId="6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5" fillId="0" borderId="1" xfId="3" applyFont="1" applyBorder="1" applyAlignment="1">
      <alignment horizontal="center" wrapText="1"/>
    </xf>
    <xf numFmtId="0" fontId="17" fillId="0" borderId="1" xfId="3" applyFont="1" applyBorder="1" applyAlignment="1">
      <alignment horizontal="center" wrapText="1"/>
    </xf>
    <xf numFmtId="0" fontId="14" fillId="0" borderId="1" xfId="3" applyFont="1" applyBorder="1" applyAlignment="1">
      <alignment horizontal="center"/>
    </xf>
    <xf numFmtId="0" fontId="14" fillId="0" borderId="0" xfId="3" applyFont="1"/>
    <xf numFmtId="0" fontId="15" fillId="0" borderId="1" xfId="3" applyFont="1" applyBorder="1" applyAlignment="1">
      <alignment horizontal="center" vertical="top" wrapText="1"/>
    </xf>
    <xf numFmtId="0" fontId="15" fillId="0" borderId="8" xfId="3" applyFont="1" applyBorder="1" applyAlignment="1">
      <alignment horizontal="center" vertical="top"/>
    </xf>
    <xf numFmtId="0" fontId="1" fillId="0" borderId="0" xfId="1" applyFont="1"/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4" fillId="0" borderId="1" xfId="1" applyFont="1" applyBorder="1"/>
    <xf numFmtId="0" fontId="4" fillId="0" borderId="1" xfId="1" applyFont="1" applyBorder="1" applyAlignment="1">
      <alignment wrapText="1"/>
    </xf>
    <xf numFmtId="0" fontId="4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4" fontId="4" fillId="0" borderId="1" xfId="0" applyNumberFormat="1" applyFont="1" applyBorder="1" applyAlignment="1">
      <alignment horizontal="right" wrapText="1"/>
    </xf>
    <xf numFmtId="165" fontId="17" fillId="0" borderId="0" xfId="0" applyNumberFormat="1" applyFont="1"/>
    <xf numFmtId="4" fontId="17" fillId="0" borderId="0" xfId="0" applyNumberFormat="1" applyFont="1"/>
    <xf numFmtId="0" fontId="17" fillId="0" borderId="0" xfId="0" applyFont="1"/>
    <xf numFmtId="166" fontId="17" fillId="0" borderId="0" xfId="0" applyNumberFormat="1" applyFont="1"/>
    <xf numFmtId="0" fontId="4" fillId="0" borderId="1" xfId="1" applyFont="1" applyBorder="1" applyAlignment="1">
      <alignment horizontal="center" wrapText="1"/>
    </xf>
    <xf numFmtId="4" fontId="4" fillId="0" borderId="0" xfId="0" applyNumberFormat="1" applyFont="1"/>
    <xf numFmtId="0" fontId="17" fillId="0" borderId="1" xfId="0" applyFont="1" applyBorder="1"/>
    <xf numFmtId="4" fontId="4" fillId="0" borderId="0" xfId="0" applyNumberFormat="1" applyFont="1" applyBorder="1"/>
    <xf numFmtId="0" fontId="2" fillId="0" borderId="1" xfId="1" applyFont="1" applyBorder="1" applyAlignment="1">
      <alignment horizontal="center" wrapText="1"/>
    </xf>
    <xf numFmtId="0" fontId="4" fillId="0" borderId="1" xfId="1" applyFont="1" applyBorder="1" applyAlignment="1">
      <alignment horizontal="center"/>
    </xf>
    <xf numFmtId="4" fontId="2" fillId="0" borderId="1" xfId="1" applyNumberFormat="1" applyFont="1" applyBorder="1"/>
    <xf numFmtId="0" fontId="21" fillId="0" borderId="0" xfId="0" applyFont="1"/>
    <xf numFmtId="165" fontId="17" fillId="0" borderId="1" xfId="0" applyNumberFormat="1" applyFont="1" applyBorder="1"/>
    <xf numFmtId="166" fontId="17" fillId="0" borderId="1" xfId="0" applyNumberFormat="1" applyFont="1" applyBorder="1"/>
    <xf numFmtId="4" fontId="17" fillId="0" borderId="1" xfId="0" applyNumberFormat="1" applyFont="1" applyBorder="1"/>
    <xf numFmtId="4" fontId="2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/>
    <xf numFmtId="4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4" fontId="4" fillId="0" borderId="1" xfId="1" applyNumberFormat="1" applyFont="1" applyBorder="1" applyAlignment="1">
      <alignment horizontal="center"/>
    </xf>
    <xf numFmtId="4" fontId="1" fillId="0" borderId="6" xfId="2" applyNumberFormat="1" applyFont="1" applyFill="1" applyBorder="1" applyAlignment="1">
      <alignment horizontal="right"/>
    </xf>
    <xf numFmtId="4" fontId="1" fillId="0" borderId="1" xfId="2" applyNumberFormat="1" applyFont="1" applyFill="1" applyBorder="1" applyAlignment="1">
      <alignment horizontal="right"/>
    </xf>
    <xf numFmtId="4" fontId="1" fillId="0" borderId="1" xfId="1" applyNumberFormat="1" applyFont="1" applyBorder="1" applyAlignment="1">
      <alignment horizontal="right"/>
    </xf>
    <xf numFmtId="4" fontId="1" fillId="0" borderId="5" xfId="1" applyNumberFormat="1" applyFont="1" applyBorder="1" applyAlignment="1">
      <alignment horizontal="right"/>
    </xf>
    <xf numFmtId="165" fontId="4" fillId="0" borderId="1" xfId="1" applyNumberFormat="1" applyFont="1" applyBorder="1"/>
    <xf numFmtId="167" fontId="4" fillId="0" borderId="1" xfId="1" applyNumberFormat="1" applyFont="1" applyBorder="1"/>
    <xf numFmtId="165" fontId="17" fillId="0" borderId="1" xfId="0" applyNumberFormat="1" applyFont="1" applyBorder="1" applyAlignment="1">
      <alignment horizontal="center"/>
    </xf>
    <xf numFmtId="14" fontId="22" fillId="0" borderId="1" xfId="0" applyNumberFormat="1" applyFont="1" applyBorder="1" applyAlignment="1">
      <alignment horizontal="center" wrapText="1"/>
    </xf>
    <xf numFmtId="4" fontId="22" fillId="0" borderId="1" xfId="0" applyNumberFormat="1" applyFont="1" applyBorder="1" applyAlignment="1">
      <alignment horizontal="right"/>
    </xf>
    <xf numFmtId="4" fontId="22" fillId="0" borderId="8" xfId="0" applyNumberFormat="1" applyFont="1" applyBorder="1" applyAlignment="1">
      <alignment horizontal="right"/>
    </xf>
    <xf numFmtId="165" fontId="22" fillId="0" borderId="1" xfId="0" applyNumberFormat="1" applyFont="1" applyBorder="1" applyAlignment="1">
      <alignment horizontal="right"/>
    </xf>
    <xf numFmtId="14" fontId="22" fillId="0" borderId="1" xfId="1" applyNumberFormat="1" applyFont="1" applyBorder="1" applyAlignment="1">
      <alignment horizontal="center" wrapText="1"/>
    </xf>
    <xf numFmtId="4" fontId="22" fillId="0" borderId="1" xfId="1" applyNumberFormat="1" applyFont="1" applyBorder="1" applyAlignment="1">
      <alignment horizontal="right" wrapText="1"/>
    </xf>
    <xf numFmtId="4" fontId="22" fillId="0" borderId="8" xfId="1" applyNumberFormat="1" applyFont="1" applyBorder="1" applyAlignment="1">
      <alignment horizontal="right"/>
    </xf>
    <xf numFmtId="14" fontId="15" fillId="0" borderId="1" xfId="1" applyNumberFormat="1" applyFont="1" applyBorder="1" applyAlignment="1">
      <alignment horizontal="center" wrapText="1"/>
    </xf>
    <xf numFmtId="14" fontId="23" fillId="0" borderId="1" xfId="0" applyNumberFormat="1" applyFont="1" applyBorder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right" vertical="center" wrapText="1"/>
    </xf>
    <xf numFmtId="4" fontId="22" fillId="0" borderId="1" xfId="0" applyNumberFormat="1" applyFont="1" applyBorder="1" applyAlignment="1">
      <alignment horizontal="right" vertical="center"/>
    </xf>
    <xf numFmtId="0" fontId="0" fillId="0" borderId="22" xfId="0" applyBorder="1"/>
    <xf numFmtId="0" fontId="25" fillId="0" borderId="1" xfId="0" applyFont="1" applyBorder="1" applyAlignment="1">
      <alignment wrapText="1"/>
    </xf>
    <xf numFmtId="0" fontId="24" fillId="0" borderId="0" xfId="0" applyFont="1"/>
    <xf numFmtId="4" fontId="24" fillId="0" borderId="1" xfId="0" applyNumberFormat="1" applyFont="1" applyBorder="1"/>
    <xf numFmtId="0" fontId="24" fillId="0" borderId="1" xfId="0" applyFont="1" applyBorder="1" applyAlignment="1">
      <alignment wrapText="1"/>
    </xf>
    <xf numFmtId="4" fontId="24" fillId="0" borderId="11" xfId="0" applyNumberFormat="1" applyFont="1" applyBorder="1"/>
    <xf numFmtId="0" fontId="26" fillId="0" borderId="1" xfId="1" applyFont="1" applyBorder="1" applyAlignment="1">
      <alignment wrapText="1"/>
    </xf>
    <xf numFmtId="0" fontId="26" fillId="0" borderId="1" xfId="1" applyFont="1" applyBorder="1"/>
    <xf numFmtId="168" fontId="26" fillId="0" borderId="1" xfId="1" applyNumberFormat="1" applyFont="1" applyBorder="1"/>
    <xf numFmtId="4" fontId="26" fillId="0" borderId="11" xfId="1" applyNumberFormat="1" applyFont="1" applyBorder="1"/>
    <xf numFmtId="0" fontId="27" fillId="0" borderId="1" xfId="1" applyFont="1" applyBorder="1"/>
    <xf numFmtId="168" fontId="27" fillId="0" borderId="1" xfId="1" applyNumberFormat="1" applyFont="1" applyBorder="1"/>
    <xf numFmtId="4" fontId="27" fillId="0" borderId="11" xfId="1" applyNumberFormat="1" applyFont="1" applyBorder="1"/>
    <xf numFmtId="0" fontId="27" fillId="0" borderId="1" xfId="1" applyFont="1" applyBorder="1" applyAlignment="1">
      <alignment wrapText="1"/>
    </xf>
    <xf numFmtId="4" fontId="27" fillId="0" borderId="1" xfId="1" applyNumberFormat="1" applyFont="1" applyBorder="1"/>
    <xf numFmtId="0" fontId="28" fillId="0" borderId="1" xfId="1" applyFont="1" applyBorder="1"/>
    <xf numFmtId="169" fontId="27" fillId="0" borderId="1" xfId="1" applyNumberFormat="1" applyFont="1" applyBorder="1"/>
    <xf numFmtId="0" fontId="15" fillId="0" borderId="1" xfId="3" applyFont="1" applyBorder="1" applyAlignment="1">
      <alignment horizontal="center" wrapText="1"/>
    </xf>
    <xf numFmtId="0" fontId="29" fillId="0" borderId="0" xfId="0" applyFont="1"/>
    <xf numFmtId="9" fontId="4" fillId="0" borderId="1" xfId="1" applyNumberFormat="1" applyFont="1" applyBorder="1"/>
    <xf numFmtId="0" fontId="4" fillId="0" borderId="0" xfId="1" applyFont="1" applyFill="1" applyBorder="1" applyAlignment="1">
      <alignment horizontal="justify" vertical="top" wrapText="1"/>
    </xf>
    <xf numFmtId="0" fontId="2" fillId="0" borderId="0" xfId="1" applyFont="1" applyFill="1" applyBorder="1" applyAlignment="1">
      <alignment horizontal="justify" vertical="top" wrapText="1"/>
    </xf>
    <xf numFmtId="0" fontId="30" fillId="0" borderId="0" xfId="0" applyFont="1"/>
    <xf numFmtId="0" fontId="30" fillId="0" borderId="0" xfId="0" applyFont="1" applyFill="1" applyBorder="1"/>
    <xf numFmtId="0" fontId="4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left" vertical="top" wrapText="1"/>
    </xf>
    <xf numFmtId="0" fontId="17" fillId="0" borderId="8" xfId="4" applyFont="1" applyBorder="1"/>
    <xf numFmtId="0" fontId="17" fillId="0" borderId="1" xfId="4" applyFont="1" applyBorder="1"/>
    <xf numFmtId="165" fontId="17" fillId="0" borderId="1" xfId="4" applyNumberFormat="1" applyFont="1" applyBorder="1"/>
    <xf numFmtId="166" fontId="17" fillId="0" borderId="1" xfId="4" applyNumberFormat="1" applyFont="1" applyBorder="1"/>
    <xf numFmtId="4" fontId="17" fillId="0" borderId="1" xfId="4" applyNumberFormat="1" applyFont="1" applyBorder="1"/>
    <xf numFmtId="0" fontId="20" fillId="0" borderId="1" xfId="4" applyFont="1" applyBorder="1" applyAlignment="1">
      <alignment horizontal="center"/>
    </xf>
    <xf numFmtId="0" fontId="20" fillId="0" borderId="1" xfId="4" applyFont="1" applyBorder="1"/>
    <xf numFmtId="0" fontId="31" fillId="0" borderId="1" xfId="0" applyFont="1" applyBorder="1"/>
    <xf numFmtId="4" fontId="32" fillId="0" borderId="0" xfId="0" applyNumberFormat="1" applyFont="1"/>
    <xf numFmtId="4" fontId="33" fillId="0" borderId="0" xfId="0" applyNumberFormat="1" applyFont="1"/>
    <xf numFmtId="0" fontId="20" fillId="0" borderId="1" xfId="1" applyFont="1" applyBorder="1"/>
    <xf numFmtId="165" fontId="20" fillId="0" borderId="1" xfId="1" applyNumberFormat="1" applyFont="1" applyBorder="1"/>
    <xf numFmtId="4" fontId="20" fillId="0" borderId="1" xfId="1" applyNumberFormat="1" applyFont="1" applyBorder="1"/>
    <xf numFmtId="0" fontId="20" fillId="0" borderId="1" xfId="1" applyFont="1" applyBorder="1" applyAlignment="1">
      <alignment wrapText="1"/>
    </xf>
    <xf numFmtId="0" fontId="35" fillId="0" borderId="1" xfId="1" applyFont="1" applyBorder="1" applyAlignment="1">
      <alignment wrapText="1"/>
    </xf>
    <xf numFmtId="4" fontId="0" fillId="0" borderId="0" xfId="0" applyNumberFormat="1"/>
    <xf numFmtId="0" fontId="5" fillId="2" borderId="0" xfId="1" applyFont="1" applyFill="1" applyAlignment="1">
      <alignment horizontal="center" wrapText="1"/>
    </xf>
    <xf numFmtId="0" fontId="6" fillId="2" borderId="0" xfId="1" applyFont="1" applyFill="1" applyAlignment="1">
      <alignment wrapText="1"/>
    </xf>
    <xf numFmtId="0" fontId="5" fillId="0" borderId="9" xfId="1" applyFont="1" applyBorder="1" applyAlignment="1">
      <alignment wrapText="1"/>
    </xf>
    <xf numFmtId="0" fontId="4" fillId="0" borderId="9" xfId="1" applyFont="1" applyBorder="1" applyAlignment="1">
      <alignment wrapText="1"/>
    </xf>
    <xf numFmtId="0" fontId="6" fillId="0" borderId="0" xfId="1" applyFont="1" applyFill="1" applyAlignment="1">
      <alignment wrapText="1"/>
    </xf>
    <xf numFmtId="0" fontId="6" fillId="0" borderId="0" xfId="1" applyFont="1" applyAlignment="1"/>
    <xf numFmtId="0" fontId="10" fillId="0" borderId="0" xfId="0" applyFont="1" applyFill="1" applyAlignment="1">
      <alignment wrapText="1"/>
    </xf>
    <xf numFmtId="0" fontId="10" fillId="0" borderId="0" xfId="0" applyFont="1" applyAlignment="1"/>
    <xf numFmtId="1" fontId="10" fillId="0" borderId="0" xfId="0" applyNumberFormat="1" applyFont="1" applyFill="1" applyAlignment="1">
      <alignment horizontal="left" wrapText="1"/>
    </xf>
    <xf numFmtId="1" fontId="10" fillId="0" borderId="0" xfId="0" applyNumberFormat="1" applyFont="1" applyAlignment="1">
      <alignment horizontal="left"/>
    </xf>
    <xf numFmtId="0" fontId="15" fillId="0" borderId="1" xfId="3" applyFont="1" applyBorder="1" applyAlignment="1">
      <alignment horizontal="center" wrapText="1"/>
    </xf>
    <xf numFmtId="0" fontId="17" fillId="0" borderId="1" xfId="3" applyFont="1" applyBorder="1" applyAlignment="1">
      <alignment wrapText="1"/>
    </xf>
    <xf numFmtId="0" fontId="14" fillId="0" borderId="1" xfId="3" applyFont="1" applyBorder="1" applyAlignment="1">
      <alignment horizontal="center" wrapText="1"/>
    </xf>
    <xf numFmtId="0" fontId="16" fillId="0" borderId="1" xfId="3" applyFont="1" applyBorder="1" applyAlignment="1">
      <alignment wrapText="1"/>
    </xf>
    <xf numFmtId="0" fontId="2" fillId="0" borderId="1" xfId="3" applyFont="1" applyBorder="1" applyAlignment="1">
      <alignment horizontal="center" wrapText="1"/>
    </xf>
    <xf numFmtId="0" fontId="4" fillId="0" borderId="1" xfId="3" applyFont="1" applyBorder="1" applyAlignment="1">
      <alignment horizontal="center" wrapText="1"/>
    </xf>
    <xf numFmtId="0" fontId="2" fillId="2" borderId="0" xfId="1" applyFont="1" applyFill="1" applyAlignment="1">
      <alignment horizontal="center" wrapText="1"/>
    </xf>
    <xf numFmtId="0" fontId="4" fillId="2" borderId="0" xfId="1" applyFont="1" applyFill="1" applyAlignment="1">
      <alignment wrapText="1"/>
    </xf>
    <xf numFmtId="0" fontId="2" fillId="0" borderId="0" xfId="1" applyFont="1" applyBorder="1" applyAlignment="1">
      <alignment horizontal="center" wrapText="1"/>
    </xf>
    <xf numFmtId="0" fontId="4" fillId="0" borderId="0" xfId="1" applyFont="1" applyBorder="1" applyAlignment="1">
      <alignment wrapText="1"/>
    </xf>
    <xf numFmtId="0" fontId="7" fillId="2" borderId="0" xfId="1" applyFont="1" applyFill="1" applyAlignment="1">
      <alignment horizontal="center" wrapText="1"/>
    </xf>
    <xf numFmtId="0" fontId="4" fillId="2" borderId="0" xfId="1" applyFont="1" applyFill="1" applyBorder="1" applyAlignment="1">
      <alignment wrapText="1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wrapText="1"/>
    </xf>
    <xf numFmtId="0" fontId="3" fillId="0" borderId="13" xfId="1" applyFont="1" applyBorder="1" applyAlignment="1">
      <alignment horizontal="center" wrapText="1"/>
    </xf>
    <xf numFmtId="0" fontId="3" fillId="0" borderId="14" xfId="1" applyFont="1" applyBorder="1" applyAlignment="1">
      <alignment horizontal="center" wrapText="1"/>
    </xf>
    <xf numFmtId="0" fontId="1" fillId="0" borderId="15" xfId="1" applyFont="1" applyBorder="1" applyAlignment="1">
      <alignment horizontal="center" wrapText="1"/>
    </xf>
    <xf numFmtId="0" fontId="1" fillId="0" borderId="16" xfId="1" applyFont="1" applyBorder="1" applyAlignment="1">
      <alignment horizontal="center" wrapText="1"/>
    </xf>
    <xf numFmtId="0" fontId="3" fillId="2" borderId="0" xfId="1" applyFont="1" applyFill="1" applyAlignment="1">
      <alignment horizontal="center" wrapText="1"/>
    </xf>
    <xf numFmtId="0" fontId="1" fillId="2" borderId="0" xfId="1" applyFill="1" applyAlignment="1">
      <alignment horizontal="center" wrapText="1"/>
    </xf>
    <xf numFmtId="0" fontId="34" fillId="0" borderId="1" xfId="1" applyFont="1" applyBorder="1" applyAlignment="1">
      <alignment wrapText="1"/>
    </xf>
    <xf numFmtId="0" fontId="18" fillId="2" borderId="0" xfId="1" applyFont="1" applyFill="1" applyBorder="1" applyAlignment="1">
      <alignment horizontal="center" wrapText="1"/>
    </xf>
    <xf numFmtId="0" fontId="19" fillId="0" borderId="0" xfId="1" applyFont="1" applyBorder="1" applyAlignment="1">
      <alignment wrapText="1"/>
    </xf>
    <xf numFmtId="4" fontId="34" fillId="0" borderId="17" xfId="1" applyNumberFormat="1" applyFont="1" applyBorder="1" applyAlignment="1">
      <alignment horizontal="center" vertical="center" wrapText="1"/>
    </xf>
    <xf numFmtId="4" fontId="34" fillId="0" borderId="7" xfId="1" applyNumberFormat="1" applyFont="1" applyBorder="1" applyAlignment="1">
      <alignment horizontal="center" vertical="center" wrapText="1"/>
    </xf>
    <xf numFmtId="4" fontId="34" fillId="0" borderId="18" xfId="1" applyNumberFormat="1" applyFont="1" applyBorder="1" applyAlignment="1">
      <alignment horizontal="center" wrapText="1"/>
    </xf>
    <xf numFmtId="4" fontId="34" fillId="0" borderId="19" xfId="1" applyNumberFormat="1" applyFont="1" applyBorder="1" applyAlignment="1">
      <alignment horizontal="center" wrapText="1"/>
    </xf>
    <xf numFmtId="4" fontId="34" fillId="0" borderId="9" xfId="1" applyNumberFormat="1" applyFont="1" applyBorder="1" applyAlignment="1">
      <alignment horizontal="center" wrapText="1"/>
    </xf>
    <xf numFmtId="4" fontId="34" fillId="0" borderId="20" xfId="1" applyNumberFormat="1" applyFont="1" applyBorder="1" applyAlignment="1">
      <alignment horizontal="center" wrapText="1"/>
    </xf>
    <xf numFmtId="4" fontId="34" fillId="0" borderId="1" xfId="1" applyNumberFormat="1" applyFont="1" applyBorder="1" applyAlignment="1">
      <alignment horizontal="center" vertical="center" wrapText="1"/>
    </xf>
    <xf numFmtId="4" fontId="20" fillId="0" borderId="1" xfId="1" applyNumberFormat="1" applyFont="1" applyBorder="1" applyAlignment="1">
      <alignment wrapText="1"/>
    </xf>
    <xf numFmtId="4" fontId="34" fillId="0" borderId="6" xfId="1" applyNumberFormat="1" applyFont="1" applyBorder="1" applyAlignment="1">
      <alignment horizontal="center" wrapText="1"/>
    </xf>
    <xf numFmtId="4" fontId="34" fillId="0" borderId="1" xfId="1" applyNumberFormat="1" applyFont="1" applyBorder="1" applyAlignment="1">
      <alignment horizontal="center" wrapText="1"/>
    </xf>
    <xf numFmtId="4" fontId="34" fillId="0" borderId="8" xfId="1" applyNumberFormat="1" applyFont="1" applyBorder="1" applyAlignment="1">
      <alignment horizontal="center" wrapText="1"/>
    </xf>
    <xf numFmtId="4" fontId="20" fillId="0" borderId="21" xfId="1" applyNumberFormat="1" applyFont="1" applyBorder="1" applyAlignment="1">
      <alignment horizontal="center" wrapText="1"/>
    </xf>
    <xf numFmtId="4" fontId="20" fillId="0" borderId="11" xfId="1" applyNumberFormat="1" applyFont="1" applyBorder="1" applyAlignment="1">
      <alignment horizontal="center" wrapText="1"/>
    </xf>
    <xf numFmtId="0" fontId="4" fillId="2" borderId="9" xfId="1" applyFont="1" applyFill="1" applyBorder="1" applyAlignment="1">
      <alignment wrapText="1"/>
    </xf>
    <xf numFmtId="0" fontId="8" fillId="2" borderId="0" xfId="1" applyFont="1" applyFill="1" applyAlignment="1">
      <alignment horizontal="center" vertical="center" wrapText="1"/>
    </xf>
    <xf numFmtId="0" fontId="8" fillId="0" borderId="1" xfId="1" applyFont="1" applyBorder="1" applyAlignment="1">
      <alignment horizontal="center" wrapText="1"/>
    </xf>
    <xf numFmtId="0" fontId="8" fillId="0" borderId="11" xfId="1" applyFont="1" applyBorder="1" applyAlignment="1">
      <alignment horizontal="center" wrapText="1"/>
    </xf>
  </cellXfs>
  <cellStyles count="5">
    <cellStyle name="Normal" xfId="0" builtinId="0"/>
    <cellStyle name="Normal 2" xfId="1"/>
    <cellStyle name="Normal 3" xfId="3"/>
    <cellStyle name="Normal 5" xfId="4"/>
    <cellStyle name="Normal_Sheet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selection activeCell="D6" sqref="D6"/>
    </sheetView>
  </sheetViews>
  <sheetFormatPr defaultRowHeight="15"/>
  <cols>
    <col min="1" max="1" width="60" customWidth="1"/>
    <col min="2" max="2" width="58" customWidth="1"/>
  </cols>
  <sheetData>
    <row r="1" spans="1:3">
      <c r="A1" s="38"/>
      <c r="B1" s="38"/>
      <c r="C1" s="39" t="s">
        <v>0</v>
      </c>
    </row>
    <row r="2" spans="1:3">
      <c r="A2" s="9" t="s">
        <v>402</v>
      </c>
      <c r="B2" s="10"/>
      <c r="C2" s="10"/>
    </row>
    <row r="3" spans="1:3">
      <c r="A3" s="8"/>
      <c r="B3" s="4"/>
      <c r="C3" s="4"/>
    </row>
    <row r="4" spans="1:3">
      <c r="A4" s="6" t="s">
        <v>1</v>
      </c>
      <c r="B4" s="7" t="s">
        <v>2</v>
      </c>
      <c r="C4" s="7" t="s">
        <v>3</v>
      </c>
    </row>
    <row r="5" spans="1:3">
      <c r="A5" s="1" t="s">
        <v>4</v>
      </c>
      <c r="B5" s="1"/>
      <c r="C5" s="1"/>
    </row>
    <row r="6" spans="1:3" ht="25.5">
      <c r="A6" s="2" t="s">
        <v>5</v>
      </c>
      <c r="B6" s="3" t="s">
        <v>326</v>
      </c>
      <c r="C6" s="3"/>
    </row>
    <row r="7" spans="1:3">
      <c r="A7" s="2" t="s">
        <v>6</v>
      </c>
      <c r="B7" s="3" t="s">
        <v>327</v>
      </c>
      <c r="C7" s="3"/>
    </row>
    <row r="8" spans="1:3">
      <c r="A8" s="2" t="s">
        <v>7</v>
      </c>
      <c r="B8" s="3" t="s">
        <v>328</v>
      </c>
      <c r="C8" s="3"/>
    </row>
    <row r="9" spans="1:3">
      <c r="A9" s="2" t="s">
        <v>8</v>
      </c>
      <c r="B9" s="3" t="s">
        <v>329</v>
      </c>
      <c r="C9" s="3"/>
    </row>
    <row r="10" spans="1:3">
      <c r="A10" s="2" t="s">
        <v>9</v>
      </c>
      <c r="B10" s="3" t="s">
        <v>330</v>
      </c>
      <c r="C10" s="5"/>
    </row>
    <row r="11" spans="1:3">
      <c r="A11" s="2" t="s">
        <v>10</v>
      </c>
      <c r="B11" s="3" t="s">
        <v>331</v>
      </c>
      <c r="C11" s="3"/>
    </row>
    <row r="12" spans="1:3" ht="76.5">
      <c r="A12" s="2" t="s">
        <v>11</v>
      </c>
      <c r="B12" s="149" t="s">
        <v>403</v>
      </c>
      <c r="C12" s="3"/>
    </row>
    <row r="13" spans="1:3" ht="25.5">
      <c r="A13" s="2" t="s">
        <v>12</v>
      </c>
      <c r="B13" s="3" t="s">
        <v>353</v>
      </c>
      <c r="C13" s="3"/>
    </row>
    <row r="14" spans="1:3">
      <c r="A14" s="2" t="s">
        <v>13</v>
      </c>
      <c r="B14" s="3" t="s">
        <v>332</v>
      </c>
      <c r="C14" s="3"/>
    </row>
    <row r="15" spans="1:3">
      <c r="A15" s="2" t="s">
        <v>14</v>
      </c>
      <c r="B15" s="3" t="s">
        <v>333</v>
      </c>
      <c r="C15" s="3"/>
    </row>
    <row r="16" spans="1:3">
      <c r="A16" s="3" t="s">
        <v>15</v>
      </c>
      <c r="B16" s="3"/>
      <c r="C16" s="3"/>
    </row>
    <row r="17" spans="1:14" ht="38.25">
      <c r="A17" s="2" t="s">
        <v>5</v>
      </c>
      <c r="B17" s="3" t="s">
        <v>334</v>
      </c>
      <c r="C17" s="3"/>
    </row>
    <row r="18" spans="1:14">
      <c r="A18" s="2" t="s">
        <v>6</v>
      </c>
      <c r="B18" s="3" t="s">
        <v>335</v>
      </c>
      <c r="C18" s="3"/>
    </row>
    <row r="19" spans="1:14">
      <c r="A19" s="2" t="s">
        <v>7</v>
      </c>
      <c r="B19" s="3" t="s">
        <v>328</v>
      </c>
      <c r="C19" s="3"/>
    </row>
    <row r="20" spans="1:14">
      <c r="A20" s="2" t="s">
        <v>8</v>
      </c>
      <c r="B20" s="3" t="s">
        <v>329</v>
      </c>
      <c r="C20" s="3"/>
    </row>
    <row r="21" spans="1:14">
      <c r="A21" s="2" t="s">
        <v>16</v>
      </c>
      <c r="B21" s="3" t="s">
        <v>336</v>
      </c>
      <c r="C21" s="3"/>
    </row>
    <row r="22" spans="1:14" ht="25.5">
      <c r="A22" s="2" t="s">
        <v>17</v>
      </c>
      <c r="B22" s="3" t="s">
        <v>337</v>
      </c>
      <c r="C22" s="3"/>
    </row>
    <row r="23" spans="1:14">
      <c r="A23" s="2" t="s">
        <v>18</v>
      </c>
      <c r="B23" s="3" t="s">
        <v>338</v>
      </c>
      <c r="C23" s="3"/>
    </row>
    <row r="24" spans="1:14" ht="76.5">
      <c r="A24" s="2" t="s">
        <v>19</v>
      </c>
      <c r="B24" s="149" t="s">
        <v>404</v>
      </c>
      <c r="C24" s="3"/>
    </row>
    <row r="25" spans="1:14">
      <c r="A25" s="2" t="s">
        <v>20</v>
      </c>
      <c r="B25" s="3" t="s">
        <v>339</v>
      </c>
      <c r="C25" s="3"/>
    </row>
    <row r="26" spans="1:14">
      <c r="A26" s="2" t="s">
        <v>13</v>
      </c>
      <c r="B26" s="3" t="s">
        <v>332</v>
      </c>
      <c r="C26" s="3"/>
    </row>
    <row r="27" spans="1:14">
      <c r="A27" s="2" t="s">
        <v>14</v>
      </c>
      <c r="B27" s="3" t="s">
        <v>333</v>
      </c>
      <c r="C27" s="3"/>
    </row>
    <row r="30" spans="1:14">
      <c r="A30" s="144" t="s">
        <v>399</v>
      </c>
      <c r="B30" s="145" t="s">
        <v>397</v>
      </c>
    </row>
    <row r="31" spans="1:14">
      <c r="A31" s="48" t="s">
        <v>398</v>
      </c>
      <c r="B31" s="47" t="s">
        <v>331</v>
      </c>
      <c r="C31" s="47"/>
      <c r="D31" s="47"/>
      <c r="F31" s="47"/>
      <c r="G31" s="47"/>
      <c r="H31" s="47"/>
      <c r="I31" s="47"/>
      <c r="J31" s="47"/>
      <c r="K31" s="47"/>
      <c r="L31" s="47"/>
      <c r="N31" s="47"/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7"/>
  <sheetViews>
    <sheetView tabSelected="1" topLeftCell="A11" workbookViewId="0">
      <selection activeCell="G14" sqref="G14:H14"/>
    </sheetView>
  </sheetViews>
  <sheetFormatPr defaultRowHeight="15"/>
  <cols>
    <col min="1" max="1" width="25" customWidth="1"/>
    <col min="3" max="3" width="11.7109375" customWidth="1"/>
    <col min="4" max="4" width="12.7109375" customWidth="1"/>
    <col min="5" max="5" width="13.7109375" customWidth="1"/>
    <col min="7" max="7" width="10.140625" bestFit="1" customWidth="1"/>
  </cols>
  <sheetData>
    <row r="1" spans="1:7" ht="18" customHeight="1">
      <c r="A1" s="40" t="s">
        <v>21</v>
      </c>
      <c r="B1" s="43" t="s">
        <v>341</v>
      </c>
      <c r="C1" s="42"/>
      <c r="D1" s="42"/>
    </row>
    <row r="2" spans="1:7" ht="15.75" customHeight="1">
      <c r="A2" s="40" t="s">
        <v>23</v>
      </c>
      <c r="B2" s="43" t="s">
        <v>330</v>
      </c>
      <c r="C2" s="42"/>
      <c r="D2" s="42"/>
    </row>
    <row r="3" spans="1:7" ht="17.25" customHeight="1">
      <c r="A3" s="40" t="s">
        <v>24</v>
      </c>
      <c r="B3" s="43" t="s">
        <v>342</v>
      </c>
      <c r="C3" s="38"/>
      <c r="D3" s="38"/>
      <c r="E3" s="38"/>
    </row>
    <row r="4" spans="1:7" ht="25.5" customHeight="1">
      <c r="A4" s="40" t="s">
        <v>25</v>
      </c>
      <c r="B4" s="172" t="s">
        <v>343</v>
      </c>
      <c r="C4" s="173"/>
      <c r="D4" s="173"/>
      <c r="E4" s="173"/>
    </row>
    <row r="5" spans="1:7" ht="15" customHeight="1">
      <c r="A5" s="40" t="s">
        <v>26</v>
      </c>
      <c r="B5" s="174">
        <v>4200651410006</v>
      </c>
      <c r="C5" s="175"/>
      <c r="D5" s="175"/>
      <c r="E5" s="175"/>
    </row>
    <row r="6" spans="1:7" ht="18" customHeight="1">
      <c r="A6" s="40" t="s">
        <v>27</v>
      </c>
      <c r="B6" s="174">
        <v>4200660320001</v>
      </c>
      <c r="C6" s="175"/>
      <c r="D6" s="175"/>
      <c r="E6" s="175"/>
    </row>
    <row r="7" spans="1:7">
      <c r="A7" s="39"/>
      <c r="B7" s="39"/>
      <c r="C7" s="39"/>
      <c r="D7" s="39"/>
      <c r="E7" s="38"/>
    </row>
    <row r="8" spans="1:7">
      <c r="A8" s="38"/>
      <c r="B8" s="38"/>
      <c r="C8" s="38"/>
      <c r="D8" s="38"/>
      <c r="E8" s="38"/>
    </row>
    <row r="9" spans="1:7" ht="30" customHeight="1">
      <c r="A9" s="213" t="s">
        <v>441</v>
      </c>
      <c r="B9" s="213"/>
      <c r="C9" s="213"/>
      <c r="D9" s="213"/>
      <c r="E9" s="213"/>
    </row>
    <row r="10" spans="1:7">
      <c r="A10" s="41"/>
      <c r="B10" s="41"/>
      <c r="C10" s="41"/>
      <c r="D10" s="41"/>
      <c r="E10" s="41"/>
    </row>
    <row r="11" spans="1:7">
      <c r="A11" s="38"/>
      <c r="B11" s="38"/>
      <c r="C11" s="38"/>
      <c r="D11" s="38"/>
      <c r="E11" s="39" t="s">
        <v>320</v>
      </c>
    </row>
    <row r="12" spans="1:7">
      <c r="A12" s="214" t="s">
        <v>321</v>
      </c>
      <c r="B12" s="214" t="s">
        <v>322</v>
      </c>
      <c r="C12" s="214" t="s">
        <v>323</v>
      </c>
      <c r="D12" s="214" t="s">
        <v>324</v>
      </c>
      <c r="E12" s="215" t="s">
        <v>325</v>
      </c>
    </row>
    <row r="13" spans="1:7" ht="24.75" customHeight="1">
      <c r="A13" s="214"/>
      <c r="B13" s="214"/>
      <c r="C13" s="214"/>
      <c r="D13" s="214"/>
      <c r="E13" s="215"/>
    </row>
    <row r="14" spans="1:7">
      <c r="A14" s="130" t="s">
        <v>378</v>
      </c>
      <c r="B14" s="131" t="s">
        <v>379</v>
      </c>
      <c r="C14" s="131">
        <v>111542</v>
      </c>
      <c r="D14" s="132">
        <f t="shared" ref="D14:D24" si="0">E14/C14</f>
        <v>8.4947553387961477E-2</v>
      </c>
      <c r="E14" s="133">
        <v>9475.2199999999993</v>
      </c>
      <c r="G14" s="165"/>
    </row>
    <row r="15" spans="1:7">
      <c r="A15" s="131" t="s">
        <v>380</v>
      </c>
      <c r="B15" s="139" t="s">
        <v>381</v>
      </c>
      <c r="C15" s="131">
        <v>54836</v>
      </c>
      <c r="D15" s="132">
        <f t="shared" si="0"/>
        <v>0.36152217521336349</v>
      </c>
      <c r="E15" s="133">
        <v>19824.43</v>
      </c>
    </row>
    <row r="16" spans="1:7">
      <c r="A16" s="134" t="s">
        <v>382</v>
      </c>
      <c r="B16" s="134" t="s">
        <v>383</v>
      </c>
      <c r="C16" s="134">
        <v>189086</v>
      </c>
      <c r="D16" s="132">
        <f t="shared" si="0"/>
        <v>0.21607860973313731</v>
      </c>
      <c r="E16" s="136">
        <v>40857.440000000002</v>
      </c>
    </row>
    <row r="17" spans="1:5">
      <c r="A17" s="137" t="s">
        <v>384</v>
      </c>
      <c r="B17" s="134" t="s">
        <v>385</v>
      </c>
      <c r="C17" s="134">
        <v>315387</v>
      </c>
      <c r="D17" s="132">
        <f t="shared" si="0"/>
        <v>1.7334475105188232</v>
      </c>
      <c r="E17" s="138">
        <v>546706.81000000006</v>
      </c>
    </row>
    <row r="18" spans="1:5">
      <c r="A18" s="134" t="s">
        <v>386</v>
      </c>
      <c r="B18" s="134" t="s">
        <v>387</v>
      </c>
      <c r="C18" s="134">
        <v>386250</v>
      </c>
      <c r="D18" s="132">
        <f t="shared" si="0"/>
        <v>0.30036188996763752</v>
      </c>
      <c r="E18" s="138">
        <v>116014.78</v>
      </c>
    </row>
    <row r="19" spans="1:5">
      <c r="A19" s="134" t="s">
        <v>437</v>
      </c>
      <c r="B19" s="134" t="s">
        <v>376</v>
      </c>
      <c r="C19" s="134">
        <v>26363</v>
      </c>
      <c r="D19" s="140">
        <f t="shared" si="0"/>
        <v>3.4455676516329703</v>
      </c>
      <c r="E19" s="138">
        <v>90835.5</v>
      </c>
    </row>
    <row r="20" spans="1:5" ht="39">
      <c r="A20" s="137" t="s">
        <v>388</v>
      </c>
      <c r="B20" s="134" t="s">
        <v>389</v>
      </c>
      <c r="C20" s="134">
        <v>3963</v>
      </c>
      <c r="D20" s="135">
        <f t="shared" si="0"/>
        <v>0.23</v>
      </c>
      <c r="E20" s="134">
        <v>911.49</v>
      </c>
    </row>
    <row r="21" spans="1:5" ht="26.25">
      <c r="A21" s="137" t="s">
        <v>438</v>
      </c>
      <c r="B21" s="134" t="s">
        <v>439</v>
      </c>
      <c r="C21" s="134">
        <v>9776</v>
      </c>
      <c r="D21" s="135">
        <f t="shared" si="0"/>
        <v>2.6260229132569562E-2</v>
      </c>
      <c r="E21" s="138">
        <v>256.72000000000003</v>
      </c>
    </row>
    <row r="22" spans="1:5">
      <c r="A22" s="134" t="s">
        <v>391</v>
      </c>
      <c r="B22" s="134" t="s">
        <v>392</v>
      </c>
      <c r="C22" s="134">
        <v>149877</v>
      </c>
      <c r="D22" s="135">
        <f t="shared" si="0"/>
        <v>2.7693842284006218E-2</v>
      </c>
      <c r="E22" s="138">
        <v>4150.67</v>
      </c>
    </row>
    <row r="23" spans="1:5">
      <c r="A23" s="134" t="s">
        <v>440</v>
      </c>
      <c r="B23" s="134"/>
      <c r="C23" s="134">
        <v>155502</v>
      </c>
      <c r="D23" s="135">
        <f t="shared" si="0"/>
        <v>0.20547433473524454</v>
      </c>
      <c r="E23" s="138">
        <v>31951.67</v>
      </c>
    </row>
    <row r="24" spans="1:5">
      <c r="A24" s="134" t="s">
        <v>393</v>
      </c>
      <c r="B24" s="134" t="s">
        <v>394</v>
      </c>
      <c r="C24" s="134">
        <v>2436</v>
      </c>
      <c r="D24" s="135">
        <f t="shared" si="0"/>
        <v>12.192118226600986</v>
      </c>
      <c r="E24" s="138">
        <v>29700</v>
      </c>
    </row>
    <row r="25" spans="1:5">
      <c r="A25" s="134"/>
      <c r="B25" s="134"/>
      <c r="C25" s="134"/>
      <c r="D25" s="134"/>
      <c r="E25" s="134"/>
    </row>
    <row r="26" spans="1:5">
      <c r="A26" s="134"/>
      <c r="B26" s="134"/>
      <c r="C26" s="134"/>
      <c r="D26" s="134"/>
      <c r="E26" s="134"/>
    </row>
    <row r="27" spans="1:5">
      <c r="A27" s="134"/>
      <c r="B27" s="134"/>
      <c r="C27" s="134"/>
      <c r="D27" s="134"/>
      <c r="E27" s="134"/>
    </row>
    <row r="28" spans="1:5">
      <c r="A28" s="134"/>
      <c r="B28" s="134"/>
      <c r="C28" s="134"/>
      <c r="D28" s="134"/>
      <c r="E28" s="134"/>
    </row>
    <row r="29" spans="1:5">
      <c r="A29" s="134"/>
      <c r="B29" s="134"/>
      <c r="C29" s="134"/>
      <c r="D29" s="134"/>
      <c r="E29" s="134"/>
    </row>
    <row r="30" spans="1:5">
      <c r="A30" s="134"/>
      <c r="B30" s="134"/>
      <c r="C30" s="134"/>
      <c r="D30" s="134"/>
      <c r="E30" s="134"/>
    </row>
    <row r="31" spans="1:5">
      <c r="A31" s="134" t="s">
        <v>221</v>
      </c>
      <c r="B31" s="134"/>
      <c r="C31" s="134"/>
      <c r="D31" s="134"/>
      <c r="E31" s="138">
        <f>SUM(E14:E30)</f>
        <v>890684.7300000001</v>
      </c>
    </row>
    <row r="35" spans="1:4">
      <c r="A35" t="s">
        <v>395</v>
      </c>
      <c r="D35" t="s">
        <v>400</v>
      </c>
    </row>
    <row r="36" spans="1:4">
      <c r="A36" t="s">
        <v>396</v>
      </c>
      <c r="D36" t="s">
        <v>401</v>
      </c>
    </row>
    <row r="37" spans="1:4">
      <c r="A37" t="s">
        <v>398</v>
      </c>
      <c r="D37" t="s">
        <v>331</v>
      </c>
    </row>
  </sheetData>
  <mergeCells count="9">
    <mergeCell ref="B4:E4"/>
    <mergeCell ref="B5:E5"/>
    <mergeCell ref="B6:E6"/>
    <mergeCell ref="A9:E9"/>
    <mergeCell ref="A12:A13"/>
    <mergeCell ref="C12:C13"/>
    <mergeCell ref="D12:D13"/>
    <mergeCell ref="E12:E13"/>
    <mergeCell ref="B12:B1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8"/>
  <sheetViews>
    <sheetView workbookViewId="0">
      <selection activeCell="M8" sqref="M8"/>
    </sheetView>
  </sheetViews>
  <sheetFormatPr defaultRowHeight="15"/>
  <cols>
    <col min="1" max="1" width="3.28515625" customWidth="1"/>
    <col min="2" max="2" width="17.85546875" customWidth="1"/>
    <col min="3" max="3" width="6" customWidth="1"/>
    <col min="6" max="6" width="7" customWidth="1"/>
    <col min="7" max="7" width="7.140625" customWidth="1"/>
    <col min="8" max="8" width="6.42578125" customWidth="1"/>
    <col min="9" max="9" width="7.85546875" customWidth="1"/>
    <col min="10" max="10" width="6.140625" customWidth="1"/>
    <col min="11" max="11" width="6.85546875" customWidth="1"/>
  </cols>
  <sheetData>
    <row r="1" spans="1:11">
      <c r="A1" t="s">
        <v>442</v>
      </c>
    </row>
    <row r="3" spans="1:11" ht="24.75">
      <c r="A3" s="62" t="s">
        <v>28</v>
      </c>
      <c r="B3" s="62" t="s">
        <v>29</v>
      </c>
      <c r="C3" s="62" t="s">
        <v>30</v>
      </c>
      <c r="D3" s="63" t="s">
        <v>31</v>
      </c>
      <c r="E3" s="64" t="s">
        <v>32</v>
      </c>
      <c r="F3" s="63" t="s">
        <v>33</v>
      </c>
      <c r="G3" s="63" t="s">
        <v>34</v>
      </c>
      <c r="H3" s="65" t="s">
        <v>35</v>
      </c>
      <c r="I3" s="66" t="s">
        <v>36</v>
      </c>
      <c r="J3" s="63" t="s">
        <v>37</v>
      </c>
      <c r="K3" s="63" t="s">
        <v>38</v>
      </c>
    </row>
    <row r="4" spans="1:11">
      <c r="A4" s="62">
        <v>1</v>
      </c>
      <c r="B4" s="62">
        <v>2</v>
      </c>
      <c r="C4" s="62">
        <v>3</v>
      </c>
      <c r="D4" s="67">
        <v>4</v>
      </c>
      <c r="E4" s="68">
        <v>5</v>
      </c>
      <c r="F4" s="68" t="s">
        <v>42</v>
      </c>
      <c r="G4" s="68">
        <v>7</v>
      </c>
      <c r="H4" s="69">
        <v>9</v>
      </c>
      <c r="I4" s="66" t="s">
        <v>43</v>
      </c>
      <c r="J4" s="69">
        <v>11</v>
      </c>
      <c r="K4" s="69">
        <v>12</v>
      </c>
    </row>
    <row r="5" spans="1:11">
      <c r="A5" s="87" t="s">
        <v>44</v>
      </c>
      <c r="B5" s="87"/>
      <c r="C5" s="87"/>
      <c r="D5" s="85"/>
      <c r="E5" s="85"/>
      <c r="F5" s="85"/>
      <c r="G5" s="85"/>
      <c r="H5" s="88"/>
      <c r="I5" s="86"/>
      <c r="J5" s="85"/>
      <c r="K5" s="85"/>
    </row>
    <row r="6" spans="1:11">
      <c r="A6" s="150">
        <v>1</v>
      </c>
      <c r="B6" s="151" t="s">
        <v>45</v>
      </c>
      <c r="C6" s="151" t="s">
        <v>46</v>
      </c>
      <c r="D6" s="152">
        <v>72834</v>
      </c>
      <c r="E6" s="152">
        <v>3846</v>
      </c>
      <c r="F6" s="152">
        <v>5.2805</v>
      </c>
      <c r="G6" s="152">
        <v>238.38210000000001</v>
      </c>
      <c r="H6" s="153">
        <f>I6/E6</f>
        <v>18</v>
      </c>
      <c r="I6" s="154">
        <v>69228</v>
      </c>
      <c r="J6" s="152">
        <v>0.16081999999999999</v>
      </c>
      <c r="K6" s="155" t="s">
        <v>355</v>
      </c>
    </row>
    <row r="7" spans="1:11">
      <c r="A7" s="150">
        <v>2</v>
      </c>
      <c r="B7" s="151" t="s">
        <v>47</v>
      </c>
      <c r="C7" s="151" t="s">
        <v>48</v>
      </c>
      <c r="D7" s="152">
        <v>29911</v>
      </c>
      <c r="E7" s="152">
        <v>2974</v>
      </c>
      <c r="F7" s="152">
        <v>9.9428000000000001</v>
      </c>
      <c r="G7" s="152">
        <v>271.79689999999999</v>
      </c>
      <c r="H7" s="153">
        <f t="shared" ref="H7:H70" si="0">I7/E7</f>
        <v>6.7</v>
      </c>
      <c r="I7" s="154">
        <v>19925.8</v>
      </c>
      <c r="J7" s="152">
        <v>4.6288999999999997E-2</v>
      </c>
      <c r="K7" s="155" t="s">
        <v>356</v>
      </c>
    </row>
    <row r="8" spans="1:11">
      <c r="A8" s="150">
        <v>3</v>
      </c>
      <c r="B8" s="151" t="s">
        <v>49</v>
      </c>
      <c r="C8" s="151" t="s">
        <v>50</v>
      </c>
      <c r="D8" s="152">
        <v>130217</v>
      </c>
      <c r="E8" s="152">
        <v>19819</v>
      </c>
      <c r="F8" s="152">
        <v>15.22</v>
      </c>
      <c r="G8" s="152">
        <v>102.34690000000001</v>
      </c>
      <c r="H8" s="153">
        <f t="shared" si="0"/>
        <v>4.0900000000000007</v>
      </c>
      <c r="I8" s="154">
        <v>81059.710000000006</v>
      </c>
      <c r="J8" s="152">
        <v>0.188305</v>
      </c>
      <c r="K8" s="155" t="s">
        <v>356</v>
      </c>
    </row>
    <row r="9" spans="1:11">
      <c r="A9" s="150">
        <v>4</v>
      </c>
      <c r="B9" s="151" t="s">
        <v>51</v>
      </c>
      <c r="C9" s="151" t="s">
        <v>52</v>
      </c>
      <c r="D9" s="152">
        <v>19293</v>
      </c>
      <c r="E9" s="152">
        <v>1831</v>
      </c>
      <c r="F9" s="152">
        <v>9.4905000000000008</v>
      </c>
      <c r="G9" s="152">
        <v>831.94920000000002</v>
      </c>
      <c r="H9" s="153">
        <f t="shared" si="0"/>
        <v>0</v>
      </c>
      <c r="I9" s="154">
        <v>0</v>
      </c>
      <c r="J9" s="152">
        <v>0</v>
      </c>
      <c r="K9" s="155" t="s">
        <v>356</v>
      </c>
    </row>
    <row r="10" spans="1:11">
      <c r="A10" s="150">
        <v>5</v>
      </c>
      <c r="B10" s="151" t="s">
        <v>53</v>
      </c>
      <c r="C10" s="151" t="s">
        <v>54</v>
      </c>
      <c r="D10" s="152">
        <v>9354</v>
      </c>
      <c r="E10" s="152">
        <v>1078</v>
      </c>
      <c r="F10" s="152">
        <v>11.5245</v>
      </c>
      <c r="G10" s="152">
        <v>1302.2347</v>
      </c>
      <c r="H10" s="153">
        <f t="shared" si="0"/>
        <v>0</v>
      </c>
      <c r="I10" s="154">
        <v>0</v>
      </c>
      <c r="J10" s="152">
        <v>0</v>
      </c>
      <c r="K10" s="155" t="s">
        <v>356</v>
      </c>
    </row>
    <row r="11" spans="1:11">
      <c r="A11" s="150">
        <v>6</v>
      </c>
      <c r="B11" s="151" t="s">
        <v>174</v>
      </c>
      <c r="C11" s="151" t="s">
        <v>175</v>
      </c>
      <c r="D11" s="152">
        <v>63457358</v>
      </c>
      <c r="E11" s="152">
        <v>315387</v>
      </c>
      <c r="F11" s="152">
        <v>0.497</v>
      </c>
      <c r="G11" s="152">
        <v>70.944699999999997</v>
      </c>
      <c r="H11" s="153">
        <f t="shared" si="0"/>
        <v>20.200000000000003</v>
      </c>
      <c r="I11" s="154">
        <v>6370817.4000000004</v>
      </c>
      <c r="J11" s="152">
        <v>14.799706</v>
      </c>
      <c r="K11" s="155" t="s">
        <v>355</v>
      </c>
    </row>
    <row r="12" spans="1:11">
      <c r="A12" s="150">
        <v>7</v>
      </c>
      <c r="B12" s="151" t="s">
        <v>55</v>
      </c>
      <c r="C12" s="151" t="s">
        <v>56</v>
      </c>
      <c r="D12" s="152">
        <v>2545370</v>
      </c>
      <c r="E12" s="152">
        <v>189086</v>
      </c>
      <c r="F12" s="152">
        <v>7.4286250000000003</v>
      </c>
      <c r="G12" s="152">
        <v>46.6584</v>
      </c>
      <c r="H12" s="153">
        <f t="shared" si="0"/>
        <v>9</v>
      </c>
      <c r="I12" s="154">
        <v>1701774</v>
      </c>
      <c r="J12" s="152">
        <v>3.9533</v>
      </c>
      <c r="K12" s="155" t="s">
        <v>355</v>
      </c>
    </row>
    <row r="13" spans="1:11">
      <c r="A13" s="150">
        <v>8</v>
      </c>
      <c r="B13" s="151" t="s">
        <v>57</v>
      </c>
      <c r="C13" s="151" t="s">
        <v>58</v>
      </c>
      <c r="D13" s="152">
        <v>714977</v>
      </c>
      <c r="E13" s="152">
        <v>15422</v>
      </c>
      <c r="F13" s="152">
        <v>2.157</v>
      </c>
      <c r="G13" s="152">
        <v>81.116900000000001</v>
      </c>
      <c r="H13" s="153">
        <f t="shared" si="0"/>
        <v>2.7800000000000002</v>
      </c>
      <c r="I13" s="154">
        <v>42873.16</v>
      </c>
      <c r="J13" s="152">
        <v>9.9596000000000004E-2</v>
      </c>
      <c r="K13" s="155" t="s">
        <v>356</v>
      </c>
    </row>
    <row r="14" spans="1:11">
      <c r="A14" s="150">
        <v>9</v>
      </c>
      <c r="B14" s="151" t="s">
        <v>406</v>
      </c>
      <c r="C14" s="151" t="s">
        <v>407</v>
      </c>
      <c r="D14" s="152">
        <v>162014</v>
      </c>
      <c r="E14" s="152">
        <v>274</v>
      </c>
      <c r="F14" s="152">
        <v>0.16912099999999999</v>
      </c>
      <c r="G14" s="152">
        <v>34552.239999999998</v>
      </c>
      <c r="H14" s="153">
        <f t="shared" si="0"/>
        <v>124.88000000000001</v>
      </c>
      <c r="I14" s="154">
        <v>34217.120000000003</v>
      </c>
      <c r="J14" s="152">
        <v>7.9488000000000003E-2</v>
      </c>
      <c r="K14" s="155" t="s">
        <v>355</v>
      </c>
    </row>
    <row r="15" spans="1:11">
      <c r="A15" s="150">
        <v>10</v>
      </c>
      <c r="B15" s="151" t="s">
        <v>59</v>
      </c>
      <c r="C15" s="151" t="s">
        <v>60</v>
      </c>
      <c r="D15" s="152">
        <v>2709173</v>
      </c>
      <c r="E15" s="152">
        <v>29194</v>
      </c>
      <c r="F15" s="152">
        <v>1.0775980000000001</v>
      </c>
      <c r="G15" s="152">
        <v>50.570799999999998</v>
      </c>
      <c r="H15" s="153">
        <f t="shared" si="0"/>
        <v>13.06</v>
      </c>
      <c r="I15" s="154">
        <v>381273.64</v>
      </c>
      <c r="J15" s="152">
        <v>0.88571599999999995</v>
      </c>
      <c r="K15" s="155" t="s">
        <v>356</v>
      </c>
    </row>
    <row r="16" spans="1:11">
      <c r="A16" s="150">
        <v>11</v>
      </c>
      <c r="B16" s="151" t="s">
        <v>61</v>
      </c>
      <c r="C16" s="151" t="s">
        <v>62</v>
      </c>
      <c r="D16" s="152">
        <v>69969</v>
      </c>
      <c r="E16" s="152">
        <v>2379</v>
      </c>
      <c r="F16" s="152">
        <v>3.4001000000000001</v>
      </c>
      <c r="G16" s="152">
        <v>553.04750000000001</v>
      </c>
      <c r="H16" s="153">
        <f t="shared" si="0"/>
        <v>54.47</v>
      </c>
      <c r="I16" s="154">
        <v>129584.13</v>
      </c>
      <c r="J16" s="152">
        <v>0.30103000000000002</v>
      </c>
      <c r="K16" s="155" t="s">
        <v>356</v>
      </c>
    </row>
    <row r="17" spans="1:11">
      <c r="A17" s="150">
        <v>12</v>
      </c>
      <c r="B17" s="151" t="s">
        <v>63</v>
      </c>
      <c r="C17" s="151" t="s">
        <v>64</v>
      </c>
      <c r="D17" s="152">
        <v>81044</v>
      </c>
      <c r="E17" s="152">
        <v>20223</v>
      </c>
      <c r="F17" s="152">
        <v>24.953099999999999</v>
      </c>
      <c r="G17" s="152">
        <v>8.7500999999999998</v>
      </c>
      <c r="H17" s="153">
        <f t="shared" si="0"/>
        <v>3.81</v>
      </c>
      <c r="I17" s="154">
        <v>77049.63</v>
      </c>
      <c r="J17" s="152">
        <v>0.17899000000000001</v>
      </c>
      <c r="K17" s="155" t="s">
        <v>356</v>
      </c>
    </row>
    <row r="18" spans="1:11">
      <c r="A18" s="150">
        <v>13</v>
      </c>
      <c r="B18" s="151" t="s">
        <v>65</v>
      </c>
      <c r="C18" s="151" t="s">
        <v>66</v>
      </c>
      <c r="D18" s="152">
        <v>939246</v>
      </c>
      <c r="E18" s="152">
        <v>12080</v>
      </c>
      <c r="F18" s="152">
        <v>1.2861</v>
      </c>
      <c r="G18" s="152">
        <v>65.703800000000001</v>
      </c>
      <c r="H18" s="153">
        <f t="shared" si="0"/>
        <v>12.409999999999998</v>
      </c>
      <c r="I18" s="154">
        <v>149912.79999999999</v>
      </c>
      <c r="J18" s="152">
        <v>0.34825400000000001</v>
      </c>
      <c r="K18" s="155" t="s">
        <v>356</v>
      </c>
    </row>
    <row r="19" spans="1:11">
      <c r="A19" s="150">
        <v>14</v>
      </c>
      <c r="B19" s="151" t="s">
        <v>67</v>
      </c>
      <c r="C19" s="151" t="s">
        <v>68</v>
      </c>
      <c r="D19" s="152">
        <v>55610</v>
      </c>
      <c r="E19" s="152">
        <v>5765</v>
      </c>
      <c r="F19" s="152">
        <v>10.3668</v>
      </c>
      <c r="G19" s="152">
        <v>421.3818</v>
      </c>
      <c r="H19" s="153">
        <f t="shared" si="0"/>
        <v>23.680000000000003</v>
      </c>
      <c r="I19" s="154">
        <v>136515.20000000001</v>
      </c>
      <c r="J19" s="152">
        <v>0.317131</v>
      </c>
      <c r="K19" s="155" t="s">
        <v>355</v>
      </c>
    </row>
    <row r="20" spans="1:11">
      <c r="A20" s="150">
        <v>15</v>
      </c>
      <c r="B20" s="151" t="s">
        <v>69</v>
      </c>
      <c r="C20" s="151" t="s">
        <v>70</v>
      </c>
      <c r="D20" s="152">
        <v>34580</v>
      </c>
      <c r="E20" s="152">
        <v>8638</v>
      </c>
      <c r="F20" s="152">
        <v>24.979800000000001</v>
      </c>
      <c r="G20" s="152">
        <v>43.955199999999998</v>
      </c>
      <c r="H20" s="153">
        <f t="shared" si="0"/>
        <v>0</v>
      </c>
      <c r="I20" s="154">
        <v>0</v>
      </c>
      <c r="J20" s="152">
        <v>0</v>
      </c>
      <c r="K20" s="155" t="s">
        <v>356</v>
      </c>
    </row>
    <row r="21" spans="1:11">
      <c r="A21" s="150">
        <v>16</v>
      </c>
      <c r="B21" s="151" t="s">
        <v>71</v>
      </c>
      <c r="C21" s="151" t="s">
        <v>72</v>
      </c>
      <c r="D21" s="152">
        <v>327926</v>
      </c>
      <c r="E21" s="152">
        <v>15106</v>
      </c>
      <c r="F21" s="152">
        <v>4.6064999999999996</v>
      </c>
      <c r="G21" s="152">
        <v>182.6122</v>
      </c>
      <c r="H21" s="153">
        <f t="shared" si="0"/>
        <v>61.19</v>
      </c>
      <c r="I21" s="154">
        <v>924336.14</v>
      </c>
      <c r="J21" s="152">
        <v>2.1472760000000002</v>
      </c>
      <c r="K21" s="155" t="s">
        <v>356</v>
      </c>
    </row>
    <row r="22" spans="1:11">
      <c r="A22" s="150">
        <v>17</v>
      </c>
      <c r="B22" s="151" t="s">
        <v>73</v>
      </c>
      <c r="C22" s="151" t="s">
        <v>74</v>
      </c>
      <c r="D22" s="152">
        <v>37671</v>
      </c>
      <c r="E22" s="152">
        <v>2723</v>
      </c>
      <c r="F22" s="152">
        <v>7.2283999999999997</v>
      </c>
      <c r="G22" s="152">
        <v>879.28089999999997</v>
      </c>
      <c r="H22" s="153">
        <f t="shared" si="0"/>
        <v>80.42</v>
      </c>
      <c r="I22" s="154">
        <v>218983.66</v>
      </c>
      <c r="J22" s="152">
        <v>0.50870899999999997</v>
      </c>
      <c r="K22" s="155" t="s">
        <v>356</v>
      </c>
    </row>
    <row r="23" spans="1:11">
      <c r="A23" s="150">
        <v>18</v>
      </c>
      <c r="B23" s="151" t="s">
        <v>75</v>
      </c>
      <c r="C23" s="151" t="s">
        <v>76</v>
      </c>
      <c r="D23" s="152">
        <v>307824</v>
      </c>
      <c r="E23" s="152">
        <v>24738</v>
      </c>
      <c r="F23" s="152">
        <v>8.0364000000000004</v>
      </c>
      <c r="G23" s="152">
        <v>33.862900000000003</v>
      </c>
      <c r="H23" s="153">
        <f t="shared" si="0"/>
        <v>0</v>
      </c>
      <c r="I23" s="154">
        <v>0</v>
      </c>
      <c r="J23" s="152">
        <v>0</v>
      </c>
      <c r="K23" s="155" t="s">
        <v>356</v>
      </c>
    </row>
    <row r="24" spans="1:11">
      <c r="A24" s="150">
        <v>19</v>
      </c>
      <c r="B24" s="151" t="s">
        <v>77</v>
      </c>
      <c r="C24" s="151" t="s">
        <v>78</v>
      </c>
      <c r="D24" s="152">
        <v>286889</v>
      </c>
      <c r="E24" s="152">
        <v>28875</v>
      </c>
      <c r="F24" s="152">
        <v>10.0649</v>
      </c>
      <c r="G24" s="152">
        <v>96.617099999999994</v>
      </c>
      <c r="H24" s="153">
        <f t="shared" si="0"/>
        <v>8.8000000000000007</v>
      </c>
      <c r="I24" s="154">
        <v>254100</v>
      </c>
      <c r="J24" s="152">
        <v>0.59028599999999998</v>
      </c>
      <c r="K24" s="155" t="s">
        <v>356</v>
      </c>
    </row>
    <row r="25" spans="1:11">
      <c r="A25" s="150">
        <v>20</v>
      </c>
      <c r="B25" s="151" t="s">
        <v>351</v>
      </c>
      <c r="C25" s="151" t="s">
        <v>352</v>
      </c>
      <c r="D25" s="152">
        <v>104264</v>
      </c>
      <c r="E25" s="152">
        <v>1000</v>
      </c>
      <c r="F25" s="152">
        <v>0.95909999999999995</v>
      </c>
      <c r="G25" s="152">
        <v>221.815</v>
      </c>
      <c r="H25" s="153">
        <f t="shared" si="0"/>
        <v>230</v>
      </c>
      <c r="I25" s="154">
        <v>230000</v>
      </c>
      <c r="J25" s="152">
        <v>0.53430100000000003</v>
      </c>
      <c r="K25" s="155" t="s">
        <v>355</v>
      </c>
    </row>
    <row r="26" spans="1:11">
      <c r="A26" s="150">
        <v>21</v>
      </c>
      <c r="B26" s="151" t="s">
        <v>79</v>
      </c>
      <c r="C26" s="151" t="s">
        <v>80</v>
      </c>
      <c r="D26" s="152">
        <v>590641</v>
      </c>
      <c r="E26" s="152">
        <v>19961</v>
      </c>
      <c r="F26" s="152">
        <v>3.3795489999999999</v>
      </c>
      <c r="G26" s="152">
        <v>189.89230000000001</v>
      </c>
      <c r="H26" s="153">
        <f t="shared" si="0"/>
        <v>4.5</v>
      </c>
      <c r="I26" s="154">
        <v>89824.5</v>
      </c>
      <c r="J26" s="152">
        <v>0.20866699999999999</v>
      </c>
      <c r="K26" s="155" t="s">
        <v>355</v>
      </c>
    </row>
    <row r="27" spans="1:11">
      <c r="A27" s="150">
        <v>22</v>
      </c>
      <c r="B27" s="151" t="s">
        <v>81</v>
      </c>
      <c r="C27" s="151" t="s">
        <v>82</v>
      </c>
      <c r="D27" s="152">
        <v>5492922</v>
      </c>
      <c r="E27" s="152">
        <v>42140</v>
      </c>
      <c r="F27" s="152">
        <v>0.76719999999999999</v>
      </c>
      <c r="G27" s="152">
        <v>228.54990000000001</v>
      </c>
      <c r="H27" s="153">
        <f t="shared" si="0"/>
        <v>10.84</v>
      </c>
      <c r="I27" s="154">
        <v>456797.6</v>
      </c>
      <c r="J27" s="152">
        <v>1.0611619999999999</v>
      </c>
      <c r="K27" s="155" t="s">
        <v>356</v>
      </c>
    </row>
    <row r="28" spans="1:11">
      <c r="A28" s="150">
        <v>23</v>
      </c>
      <c r="B28" s="151" t="s">
        <v>83</v>
      </c>
      <c r="C28" s="151" t="s">
        <v>84</v>
      </c>
      <c r="D28" s="152">
        <v>1142530</v>
      </c>
      <c r="E28" s="152">
        <v>132821</v>
      </c>
      <c r="F28" s="152">
        <v>11.6252</v>
      </c>
      <c r="G28" s="152">
        <v>21.762499999999999</v>
      </c>
      <c r="H28" s="153">
        <f t="shared" si="0"/>
        <v>4.51</v>
      </c>
      <c r="I28" s="154">
        <v>599022.71</v>
      </c>
      <c r="J28" s="152">
        <v>1.3915580000000001</v>
      </c>
      <c r="K28" s="155" t="s">
        <v>356</v>
      </c>
    </row>
    <row r="29" spans="1:11">
      <c r="A29" s="150">
        <v>24</v>
      </c>
      <c r="B29" s="151" t="s">
        <v>85</v>
      </c>
      <c r="C29" s="151" t="s">
        <v>86</v>
      </c>
      <c r="D29" s="152">
        <v>221375</v>
      </c>
      <c r="E29" s="152">
        <v>2887</v>
      </c>
      <c r="F29" s="152">
        <v>1.3041</v>
      </c>
      <c r="G29" s="152">
        <v>967.59400000000005</v>
      </c>
      <c r="H29" s="153">
        <f t="shared" si="0"/>
        <v>0</v>
      </c>
      <c r="I29" s="154">
        <v>0</v>
      </c>
      <c r="J29" s="152">
        <v>0</v>
      </c>
      <c r="K29" s="155" t="s">
        <v>356</v>
      </c>
    </row>
    <row r="30" spans="1:11">
      <c r="A30" s="150">
        <v>25</v>
      </c>
      <c r="B30" s="151" t="s">
        <v>178</v>
      </c>
      <c r="C30" s="151" t="s">
        <v>179</v>
      </c>
      <c r="D30" s="152">
        <v>1281712</v>
      </c>
      <c r="E30" s="152">
        <v>26363</v>
      </c>
      <c r="F30" s="152">
        <v>2.0569000000000002</v>
      </c>
      <c r="G30" s="152">
        <v>129.6808</v>
      </c>
      <c r="H30" s="153">
        <f t="shared" si="0"/>
        <v>42.5</v>
      </c>
      <c r="I30" s="154">
        <v>1120427.5</v>
      </c>
      <c r="J30" s="152">
        <v>2.602805</v>
      </c>
      <c r="K30" s="155" t="s">
        <v>355</v>
      </c>
    </row>
    <row r="31" spans="1:11">
      <c r="A31" s="150">
        <v>26</v>
      </c>
      <c r="B31" s="151" t="s">
        <v>87</v>
      </c>
      <c r="C31" s="151" t="s">
        <v>88</v>
      </c>
      <c r="D31" s="152">
        <v>132431</v>
      </c>
      <c r="E31" s="152">
        <v>33143</v>
      </c>
      <c r="F31" s="152">
        <v>25.026599999999998</v>
      </c>
      <c r="G31" s="152">
        <v>27.970300000000002</v>
      </c>
      <c r="H31" s="153">
        <f t="shared" si="0"/>
        <v>0</v>
      </c>
      <c r="I31" s="154">
        <v>0</v>
      </c>
      <c r="J31" s="152">
        <v>0</v>
      </c>
      <c r="K31" s="155" t="s">
        <v>356</v>
      </c>
    </row>
    <row r="32" spans="1:11">
      <c r="A32" s="150">
        <v>27</v>
      </c>
      <c r="B32" s="151" t="s">
        <v>89</v>
      </c>
      <c r="C32" s="151" t="s">
        <v>90</v>
      </c>
      <c r="D32" s="152">
        <v>159546</v>
      </c>
      <c r="E32" s="152">
        <v>39880</v>
      </c>
      <c r="F32" s="152">
        <v>24.995899999999999</v>
      </c>
      <c r="G32" s="152">
        <v>121.8005</v>
      </c>
      <c r="H32" s="153">
        <f t="shared" si="0"/>
        <v>216.15</v>
      </c>
      <c r="I32" s="154">
        <v>8620062</v>
      </c>
      <c r="J32" s="152">
        <v>20.024806999999999</v>
      </c>
      <c r="K32" s="155" t="s">
        <v>356</v>
      </c>
    </row>
    <row r="33" spans="1:11">
      <c r="A33" s="150">
        <v>28</v>
      </c>
      <c r="B33" s="151" t="s">
        <v>91</v>
      </c>
      <c r="C33" s="151" t="s">
        <v>92</v>
      </c>
      <c r="D33" s="152">
        <v>88358</v>
      </c>
      <c r="E33" s="152">
        <v>22075</v>
      </c>
      <c r="F33" s="152">
        <v>24.983599999999999</v>
      </c>
      <c r="G33" s="152">
        <v>37.182899999999997</v>
      </c>
      <c r="H33" s="153">
        <f t="shared" si="0"/>
        <v>0.14000000000000001</v>
      </c>
      <c r="I33" s="154">
        <v>3090.5</v>
      </c>
      <c r="J33" s="152">
        <v>7.1789999999999996E-3</v>
      </c>
      <c r="K33" s="155" t="s">
        <v>356</v>
      </c>
    </row>
    <row r="34" spans="1:11">
      <c r="A34" s="150">
        <v>29</v>
      </c>
      <c r="B34" s="151" t="s">
        <v>93</v>
      </c>
      <c r="C34" s="151" t="s">
        <v>94</v>
      </c>
      <c r="D34" s="152">
        <v>172764</v>
      </c>
      <c r="E34" s="152">
        <v>908</v>
      </c>
      <c r="F34" s="152">
        <v>0.52557200000000004</v>
      </c>
      <c r="G34" s="152">
        <v>266.33370000000002</v>
      </c>
      <c r="H34" s="153">
        <f t="shared" si="0"/>
        <v>6.83</v>
      </c>
      <c r="I34" s="154">
        <v>6201.64</v>
      </c>
      <c r="J34" s="152">
        <v>1.4407E-2</v>
      </c>
      <c r="K34" s="155" t="s">
        <v>356</v>
      </c>
    </row>
    <row r="35" spans="1:11">
      <c r="A35" s="150">
        <v>30</v>
      </c>
      <c r="B35" s="151" t="s">
        <v>95</v>
      </c>
      <c r="C35" s="151" t="s">
        <v>96</v>
      </c>
      <c r="D35" s="152">
        <v>763396</v>
      </c>
      <c r="E35" s="152">
        <v>190768</v>
      </c>
      <c r="F35" s="152">
        <v>24.9894</v>
      </c>
      <c r="G35" s="152">
        <v>40.716999999999999</v>
      </c>
      <c r="H35" s="153">
        <f t="shared" si="0"/>
        <v>1.05</v>
      </c>
      <c r="I35" s="154">
        <v>200306.4</v>
      </c>
      <c r="J35" s="152">
        <v>0.46532099999999998</v>
      </c>
      <c r="K35" s="155" t="s">
        <v>356</v>
      </c>
    </row>
    <row r="36" spans="1:11">
      <c r="A36" s="150">
        <v>31</v>
      </c>
      <c r="B36" s="151" t="s">
        <v>97</v>
      </c>
      <c r="C36" s="151" t="s">
        <v>98</v>
      </c>
      <c r="D36" s="152">
        <v>72555</v>
      </c>
      <c r="E36" s="152">
        <v>14823</v>
      </c>
      <c r="F36" s="152">
        <v>20.43</v>
      </c>
      <c r="G36" s="152">
        <v>48.948099999999997</v>
      </c>
      <c r="H36" s="153">
        <f t="shared" si="0"/>
        <v>0</v>
      </c>
      <c r="I36" s="154">
        <v>0</v>
      </c>
      <c r="J36" s="152">
        <v>0</v>
      </c>
      <c r="K36" s="155" t="s">
        <v>356</v>
      </c>
    </row>
    <row r="37" spans="1:11">
      <c r="A37" s="150">
        <v>32</v>
      </c>
      <c r="B37" s="151" t="s">
        <v>99</v>
      </c>
      <c r="C37" s="151" t="s">
        <v>100</v>
      </c>
      <c r="D37" s="152">
        <v>1678896</v>
      </c>
      <c r="E37" s="152">
        <v>155502</v>
      </c>
      <c r="F37" s="152">
        <v>9.2622</v>
      </c>
      <c r="G37" s="152">
        <v>74.029499999999999</v>
      </c>
      <c r="H37" s="153">
        <f t="shared" si="0"/>
        <v>6.56</v>
      </c>
      <c r="I37" s="154">
        <v>1020093.12</v>
      </c>
      <c r="J37" s="152">
        <v>2.3697240000000002</v>
      </c>
      <c r="K37" s="155" t="s">
        <v>356</v>
      </c>
    </row>
    <row r="38" spans="1:11">
      <c r="A38" s="150">
        <v>33</v>
      </c>
      <c r="B38" s="151" t="s">
        <v>101</v>
      </c>
      <c r="C38" s="151" t="s">
        <v>102</v>
      </c>
      <c r="D38" s="152">
        <v>31586325</v>
      </c>
      <c r="E38" s="152">
        <v>54836</v>
      </c>
      <c r="F38" s="152">
        <v>0.1736</v>
      </c>
      <c r="G38" s="152">
        <v>54.708599999999997</v>
      </c>
      <c r="H38" s="153">
        <f t="shared" si="0"/>
        <v>6.0333000218834343</v>
      </c>
      <c r="I38" s="154">
        <v>330842.03999999998</v>
      </c>
      <c r="J38" s="152">
        <v>0.76856199999999997</v>
      </c>
      <c r="K38" s="155" t="s">
        <v>355</v>
      </c>
    </row>
    <row r="39" spans="1:11">
      <c r="A39" s="150">
        <v>34</v>
      </c>
      <c r="B39" s="151" t="s">
        <v>184</v>
      </c>
      <c r="C39" s="151" t="s">
        <v>185</v>
      </c>
      <c r="D39" s="152">
        <v>421318</v>
      </c>
      <c r="E39" s="152">
        <v>2214</v>
      </c>
      <c r="F39" s="152">
        <v>0.52549999999999997</v>
      </c>
      <c r="G39" s="152">
        <v>132.9716</v>
      </c>
      <c r="H39" s="153">
        <f t="shared" si="0"/>
        <v>62.715447154471548</v>
      </c>
      <c r="I39" s="154">
        <v>138852</v>
      </c>
      <c r="J39" s="152">
        <v>0.32256000000000001</v>
      </c>
      <c r="K39" s="155" t="s">
        <v>355</v>
      </c>
    </row>
    <row r="40" spans="1:11">
      <c r="A40" s="150">
        <v>35</v>
      </c>
      <c r="B40" s="151" t="s">
        <v>103</v>
      </c>
      <c r="C40" s="151" t="s">
        <v>104</v>
      </c>
      <c r="D40" s="152">
        <v>470423</v>
      </c>
      <c r="E40" s="152">
        <v>74500</v>
      </c>
      <c r="F40" s="152">
        <v>15.8368</v>
      </c>
      <c r="G40" s="152">
        <v>17.406400000000001</v>
      </c>
      <c r="H40" s="153">
        <f t="shared" si="0"/>
        <v>6.7</v>
      </c>
      <c r="I40" s="154">
        <v>499150</v>
      </c>
      <c r="J40" s="152">
        <v>1.1595489999999999</v>
      </c>
      <c r="K40" s="155" t="s">
        <v>355</v>
      </c>
    </row>
    <row r="41" spans="1:11">
      <c r="A41" s="150">
        <v>36</v>
      </c>
      <c r="B41" s="151" t="s">
        <v>105</v>
      </c>
      <c r="C41" s="151" t="s">
        <v>106</v>
      </c>
      <c r="D41" s="152">
        <v>106368</v>
      </c>
      <c r="E41" s="152">
        <v>3963</v>
      </c>
      <c r="F41" s="152">
        <v>3.7256999999999998</v>
      </c>
      <c r="G41" s="152">
        <v>150.5771</v>
      </c>
      <c r="H41" s="153">
        <f t="shared" si="0"/>
        <v>20.03</v>
      </c>
      <c r="I41" s="154">
        <v>79378.89</v>
      </c>
      <c r="J41" s="152">
        <v>0.18440100000000001</v>
      </c>
      <c r="K41" s="155" t="s">
        <v>356</v>
      </c>
    </row>
    <row r="42" spans="1:11">
      <c r="A42" s="150">
        <v>37</v>
      </c>
      <c r="B42" s="151" t="s">
        <v>186</v>
      </c>
      <c r="C42" s="151" t="s">
        <v>187</v>
      </c>
      <c r="D42" s="152">
        <v>7361660</v>
      </c>
      <c r="E42" s="152">
        <v>3655</v>
      </c>
      <c r="F42" s="152">
        <v>4.9599999999999998E-2</v>
      </c>
      <c r="G42" s="152">
        <v>269.76870000000002</v>
      </c>
      <c r="H42" s="153">
        <f t="shared" si="0"/>
        <v>32.799999999999997</v>
      </c>
      <c r="I42" s="154">
        <v>119884</v>
      </c>
      <c r="J42" s="152">
        <v>0.27849600000000002</v>
      </c>
      <c r="K42" s="155" t="s">
        <v>355</v>
      </c>
    </row>
    <row r="43" spans="1:11">
      <c r="A43" s="150">
        <v>38</v>
      </c>
      <c r="B43" s="151" t="s">
        <v>408</v>
      </c>
      <c r="C43" s="151" t="s">
        <v>188</v>
      </c>
      <c r="D43" s="152">
        <v>30354369</v>
      </c>
      <c r="E43" s="152">
        <v>111542</v>
      </c>
      <c r="F43" s="152">
        <v>0.36749999999999999</v>
      </c>
      <c r="G43" s="152">
        <v>107.3104</v>
      </c>
      <c r="H43" s="153">
        <f t="shared" si="0"/>
        <v>19.940000000000001</v>
      </c>
      <c r="I43" s="154">
        <v>2224147.48</v>
      </c>
      <c r="J43" s="152">
        <v>5.166798</v>
      </c>
      <c r="K43" s="155" t="s">
        <v>355</v>
      </c>
    </row>
    <row r="44" spans="1:11">
      <c r="A44" s="150">
        <v>39</v>
      </c>
      <c r="B44" s="151" t="s">
        <v>107</v>
      </c>
      <c r="C44" s="151" t="s">
        <v>108</v>
      </c>
      <c r="D44" s="152">
        <v>3577915</v>
      </c>
      <c r="E44" s="152">
        <v>184817</v>
      </c>
      <c r="F44" s="152">
        <v>5.1654999999999998</v>
      </c>
      <c r="G44" s="152">
        <v>10.4078</v>
      </c>
      <c r="H44" s="153">
        <f t="shared" si="0"/>
        <v>3.2900000000000005</v>
      </c>
      <c r="I44" s="154">
        <v>608047.93000000005</v>
      </c>
      <c r="J44" s="152">
        <v>1.4125239999999999</v>
      </c>
      <c r="K44" s="155" t="s">
        <v>356</v>
      </c>
    </row>
    <row r="45" spans="1:11">
      <c r="A45" s="150">
        <v>40</v>
      </c>
      <c r="B45" s="151" t="s">
        <v>109</v>
      </c>
      <c r="C45" s="151" t="s">
        <v>110</v>
      </c>
      <c r="D45" s="152">
        <v>481924</v>
      </c>
      <c r="E45" s="152">
        <v>116328</v>
      </c>
      <c r="F45" s="152">
        <v>24.138200000000001</v>
      </c>
      <c r="G45" s="152">
        <v>22.5137</v>
      </c>
      <c r="H45" s="153">
        <f t="shared" si="0"/>
        <v>0</v>
      </c>
      <c r="I45" s="154">
        <v>0</v>
      </c>
      <c r="J45" s="152">
        <v>0</v>
      </c>
      <c r="K45" s="155" t="s">
        <v>356</v>
      </c>
    </row>
    <row r="46" spans="1:11">
      <c r="A46" s="150">
        <v>41</v>
      </c>
      <c r="B46" s="151" t="s">
        <v>189</v>
      </c>
      <c r="C46" s="151" t="s">
        <v>190</v>
      </c>
      <c r="D46" s="152">
        <v>8313105</v>
      </c>
      <c r="E46" s="152">
        <v>194111</v>
      </c>
      <c r="F46" s="152">
        <v>2.335</v>
      </c>
      <c r="G46" s="152">
        <v>5.6064999999999996</v>
      </c>
      <c r="H46" s="153">
        <f t="shared" si="0"/>
        <v>0.39999999999999997</v>
      </c>
      <c r="I46" s="154">
        <v>77644.399999999994</v>
      </c>
      <c r="J46" s="152">
        <v>0.180372</v>
      </c>
      <c r="K46" s="155" t="s">
        <v>356</v>
      </c>
    </row>
    <row r="47" spans="1:11">
      <c r="A47" s="150">
        <v>42</v>
      </c>
      <c r="B47" s="151" t="s">
        <v>191</v>
      </c>
      <c r="C47" s="151" t="s">
        <v>192</v>
      </c>
      <c r="D47" s="152">
        <v>966590</v>
      </c>
      <c r="E47" s="152">
        <v>153650</v>
      </c>
      <c r="F47" s="152">
        <v>15.896100000000001</v>
      </c>
      <c r="G47" s="152">
        <v>44.741300000000003</v>
      </c>
      <c r="H47" s="153">
        <f t="shared" si="0"/>
        <v>8.27</v>
      </c>
      <c r="I47" s="154">
        <v>1270685.5</v>
      </c>
      <c r="J47" s="152">
        <v>2.9518620000000002</v>
      </c>
      <c r="K47" s="155" t="s">
        <v>356</v>
      </c>
    </row>
    <row r="48" spans="1:11">
      <c r="A48" s="150">
        <v>43</v>
      </c>
      <c r="B48" s="151" t="s">
        <v>111</v>
      </c>
      <c r="C48" s="151" t="s">
        <v>112</v>
      </c>
      <c r="D48" s="152">
        <v>364462</v>
      </c>
      <c r="E48" s="152">
        <v>66151</v>
      </c>
      <c r="F48" s="152">
        <v>18.150300000000001</v>
      </c>
      <c r="G48" s="152">
        <v>35.1922</v>
      </c>
      <c r="H48" s="153">
        <f t="shared" si="0"/>
        <v>6.0900000000000007</v>
      </c>
      <c r="I48" s="154">
        <v>402859.59</v>
      </c>
      <c r="J48" s="152">
        <v>0.93586199999999997</v>
      </c>
      <c r="K48" s="155" t="s">
        <v>356</v>
      </c>
    </row>
    <row r="49" spans="1:11">
      <c r="A49" s="150">
        <v>44</v>
      </c>
      <c r="B49" s="151" t="s">
        <v>115</v>
      </c>
      <c r="C49" s="151" t="s">
        <v>116</v>
      </c>
      <c r="D49" s="152">
        <v>469215</v>
      </c>
      <c r="E49" s="152">
        <v>29795</v>
      </c>
      <c r="F49" s="152">
        <v>6.3499670000000004</v>
      </c>
      <c r="G49" s="152">
        <v>123.72539999999999</v>
      </c>
      <c r="H49" s="153">
        <f t="shared" si="0"/>
        <v>9</v>
      </c>
      <c r="I49" s="154">
        <v>268155</v>
      </c>
      <c r="J49" s="152">
        <v>0.62293699999999996</v>
      </c>
      <c r="K49" s="155" t="s">
        <v>355</v>
      </c>
    </row>
    <row r="50" spans="1:11">
      <c r="A50" s="150">
        <v>45</v>
      </c>
      <c r="B50" s="151" t="s">
        <v>117</v>
      </c>
      <c r="C50" s="151" t="s">
        <v>118</v>
      </c>
      <c r="D50" s="152">
        <v>548818</v>
      </c>
      <c r="E50" s="152">
        <v>46321</v>
      </c>
      <c r="F50" s="152">
        <v>8.4400999999999993</v>
      </c>
      <c r="G50" s="152">
        <v>80.556700000000006</v>
      </c>
      <c r="H50" s="153">
        <f t="shared" si="0"/>
        <v>2.9799999999999995</v>
      </c>
      <c r="I50" s="154">
        <v>138036.57999999999</v>
      </c>
      <c r="J50" s="152">
        <v>0.32066499999999998</v>
      </c>
      <c r="K50" s="155" t="s">
        <v>356</v>
      </c>
    </row>
    <row r="51" spans="1:11">
      <c r="A51" s="150">
        <v>46</v>
      </c>
      <c r="B51" s="151" t="s">
        <v>119</v>
      </c>
      <c r="C51" s="151" t="s">
        <v>120</v>
      </c>
      <c r="D51" s="152">
        <v>38562</v>
      </c>
      <c r="E51" s="152">
        <v>4804</v>
      </c>
      <c r="F51" s="152">
        <v>12.4579</v>
      </c>
      <c r="G51" s="152">
        <v>168.56829999999999</v>
      </c>
      <c r="H51" s="153">
        <f t="shared" si="0"/>
        <v>0</v>
      </c>
      <c r="I51" s="154">
        <v>0</v>
      </c>
      <c r="J51" s="152">
        <v>0</v>
      </c>
      <c r="K51" s="155" t="s">
        <v>356</v>
      </c>
    </row>
    <row r="52" spans="1:11">
      <c r="A52" s="150">
        <v>47</v>
      </c>
      <c r="B52" s="151" t="s">
        <v>121</v>
      </c>
      <c r="C52" s="151" t="s">
        <v>122</v>
      </c>
      <c r="D52" s="152">
        <v>317881</v>
      </c>
      <c r="E52" s="152">
        <v>49019</v>
      </c>
      <c r="F52" s="152">
        <v>15.4206</v>
      </c>
      <c r="G52" s="152">
        <v>48.636499999999998</v>
      </c>
      <c r="H52" s="153">
        <f t="shared" si="0"/>
        <v>0</v>
      </c>
      <c r="I52" s="154">
        <v>0</v>
      </c>
      <c r="J52" s="152">
        <v>0</v>
      </c>
      <c r="K52" s="155" t="s">
        <v>356</v>
      </c>
    </row>
    <row r="53" spans="1:11">
      <c r="A53" s="150">
        <v>48</v>
      </c>
      <c r="B53" s="151" t="s">
        <v>123</v>
      </c>
      <c r="C53" s="151" t="s">
        <v>124</v>
      </c>
      <c r="D53" s="152">
        <v>169734</v>
      </c>
      <c r="E53" s="152">
        <v>6027</v>
      </c>
      <c r="F53" s="152">
        <v>3.5508999999999999</v>
      </c>
      <c r="G53" s="152">
        <v>185.8776</v>
      </c>
      <c r="H53" s="153">
        <f t="shared" si="0"/>
        <v>24.5</v>
      </c>
      <c r="I53" s="154">
        <v>147661.5</v>
      </c>
      <c r="J53" s="152">
        <v>0.34302500000000002</v>
      </c>
      <c r="K53" s="155" t="s">
        <v>356</v>
      </c>
    </row>
    <row r="54" spans="1:11">
      <c r="A54" s="150">
        <v>49</v>
      </c>
      <c r="B54" s="151" t="s">
        <v>125</v>
      </c>
      <c r="C54" s="151" t="s">
        <v>126</v>
      </c>
      <c r="D54" s="152">
        <v>693880</v>
      </c>
      <c r="E54" s="152">
        <v>905</v>
      </c>
      <c r="F54" s="152">
        <v>0.13039999999999999</v>
      </c>
      <c r="G54" s="152">
        <v>86.053799999999995</v>
      </c>
      <c r="H54" s="153">
        <f t="shared" si="0"/>
        <v>36.46</v>
      </c>
      <c r="I54" s="154">
        <v>32996.300000000003</v>
      </c>
      <c r="J54" s="152">
        <v>7.6651999999999998E-2</v>
      </c>
      <c r="K54" s="155" t="s">
        <v>356</v>
      </c>
    </row>
    <row r="55" spans="1:11">
      <c r="A55" s="150">
        <v>50</v>
      </c>
      <c r="B55" s="151" t="s">
        <v>127</v>
      </c>
      <c r="C55" s="151" t="s">
        <v>128</v>
      </c>
      <c r="D55" s="152">
        <v>265635</v>
      </c>
      <c r="E55" s="152">
        <v>6700</v>
      </c>
      <c r="F55" s="152">
        <v>2.5223</v>
      </c>
      <c r="G55" s="152">
        <v>58.133800000000001</v>
      </c>
      <c r="H55" s="153">
        <f t="shared" si="0"/>
        <v>49.5</v>
      </c>
      <c r="I55" s="154">
        <v>331650</v>
      </c>
      <c r="J55" s="152">
        <v>0.77043799999999996</v>
      </c>
      <c r="K55" s="155" t="s">
        <v>355</v>
      </c>
    </row>
    <row r="56" spans="1:11">
      <c r="A56" s="150">
        <v>51</v>
      </c>
      <c r="B56" s="151" t="s">
        <v>129</v>
      </c>
      <c r="C56" s="151" t="s">
        <v>130</v>
      </c>
      <c r="D56" s="152">
        <v>111449</v>
      </c>
      <c r="E56" s="152">
        <v>8287</v>
      </c>
      <c r="F56" s="152">
        <v>7.4356999999999998</v>
      </c>
      <c r="G56" s="152">
        <v>143.0694</v>
      </c>
      <c r="H56" s="153">
        <f t="shared" si="0"/>
        <v>23.93</v>
      </c>
      <c r="I56" s="154">
        <v>198307.91</v>
      </c>
      <c r="J56" s="152">
        <v>0.46067900000000001</v>
      </c>
      <c r="K56" s="155" t="s">
        <v>356</v>
      </c>
    </row>
    <row r="57" spans="1:11">
      <c r="A57" s="150">
        <v>52</v>
      </c>
      <c r="B57" s="151" t="s">
        <v>409</v>
      </c>
      <c r="C57" s="151" t="s">
        <v>131</v>
      </c>
      <c r="D57" s="152">
        <v>1140375</v>
      </c>
      <c r="E57" s="152">
        <v>34229</v>
      </c>
      <c r="F57" s="152">
        <v>3.0015999999999998</v>
      </c>
      <c r="G57" s="152">
        <v>36.394300000000001</v>
      </c>
      <c r="H57" s="153">
        <f t="shared" si="0"/>
        <v>1.02</v>
      </c>
      <c r="I57" s="154">
        <v>34913.58</v>
      </c>
      <c r="J57" s="152">
        <v>8.1105999999999998E-2</v>
      </c>
      <c r="K57" s="155" t="s">
        <v>356</v>
      </c>
    </row>
    <row r="58" spans="1:11">
      <c r="A58" s="150">
        <v>53</v>
      </c>
      <c r="B58" s="151" t="s">
        <v>199</v>
      </c>
      <c r="C58" s="151" t="s">
        <v>200</v>
      </c>
      <c r="D58" s="152">
        <v>4634633</v>
      </c>
      <c r="E58" s="152">
        <v>115340</v>
      </c>
      <c r="F58" s="152">
        <v>2.4887000000000001</v>
      </c>
      <c r="G58" s="152">
        <v>183.08860000000001</v>
      </c>
      <c r="H58" s="153">
        <f t="shared" si="0"/>
        <v>5.5</v>
      </c>
      <c r="I58" s="154">
        <v>634370</v>
      </c>
      <c r="J58" s="152">
        <v>1.473671</v>
      </c>
      <c r="K58" s="155" t="s">
        <v>355</v>
      </c>
    </row>
    <row r="59" spans="1:11">
      <c r="A59" s="150">
        <v>54</v>
      </c>
      <c r="B59" s="151" t="s">
        <v>132</v>
      </c>
      <c r="C59" s="151" t="s">
        <v>133</v>
      </c>
      <c r="D59" s="152">
        <v>613670</v>
      </c>
      <c r="E59" s="152">
        <v>91897</v>
      </c>
      <c r="F59" s="152">
        <v>14.975</v>
      </c>
      <c r="G59" s="152">
        <v>34.231400000000001</v>
      </c>
      <c r="H59" s="153">
        <f t="shared" si="0"/>
        <v>0</v>
      </c>
      <c r="I59" s="154">
        <v>0</v>
      </c>
      <c r="J59" s="152">
        <v>0</v>
      </c>
      <c r="K59" s="155" t="s">
        <v>356</v>
      </c>
    </row>
    <row r="60" spans="1:11">
      <c r="A60" s="150">
        <v>55</v>
      </c>
      <c r="B60" s="151" t="s">
        <v>134</v>
      </c>
      <c r="C60" s="151" t="s">
        <v>135</v>
      </c>
      <c r="D60" s="152">
        <v>196805</v>
      </c>
      <c r="E60" s="152">
        <v>14729</v>
      </c>
      <c r="F60" s="152">
        <v>7.4840999999999998</v>
      </c>
      <c r="G60" s="152">
        <v>115.8176</v>
      </c>
      <c r="H60" s="153">
        <f t="shared" si="0"/>
        <v>13.43</v>
      </c>
      <c r="I60" s="154">
        <v>197810.47</v>
      </c>
      <c r="J60" s="152">
        <v>0.45952300000000001</v>
      </c>
      <c r="K60" s="155" t="s">
        <v>356</v>
      </c>
    </row>
    <row r="61" spans="1:11">
      <c r="A61" s="150">
        <v>56</v>
      </c>
      <c r="B61" s="151" t="s">
        <v>136</v>
      </c>
      <c r="C61" s="151" t="s">
        <v>137</v>
      </c>
      <c r="D61" s="152">
        <v>890633</v>
      </c>
      <c r="E61" s="152">
        <v>104147</v>
      </c>
      <c r="F61" s="152">
        <v>11.6936</v>
      </c>
      <c r="G61" s="152">
        <v>39.3123</v>
      </c>
      <c r="H61" s="153">
        <f t="shared" si="0"/>
        <v>3.01</v>
      </c>
      <c r="I61" s="154">
        <v>313482.46999999997</v>
      </c>
      <c r="J61" s="152">
        <v>0.72823400000000005</v>
      </c>
      <c r="K61" s="155" t="s">
        <v>356</v>
      </c>
    </row>
    <row r="62" spans="1:11">
      <c r="A62" s="150">
        <v>57</v>
      </c>
      <c r="B62" s="151" t="s">
        <v>138</v>
      </c>
      <c r="C62" s="151" t="s">
        <v>139</v>
      </c>
      <c r="D62" s="152">
        <v>16926</v>
      </c>
      <c r="E62" s="152">
        <v>3657</v>
      </c>
      <c r="F62" s="152">
        <v>21.605799999999999</v>
      </c>
      <c r="G62" s="152">
        <v>1622.0389</v>
      </c>
      <c r="H62" s="153">
        <f t="shared" si="0"/>
        <v>526.54088050314465</v>
      </c>
      <c r="I62" s="154">
        <v>1925560</v>
      </c>
      <c r="J62" s="152">
        <v>4.473166</v>
      </c>
      <c r="K62" s="155" t="s">
        <v>355</v>
      </c>
    </row>
    <row r="63" spans="1:11">
      <c r="A63" s="150">
        <v>58</v>
      </c>
      <c r="B63" s="151" t="s">
        <v>140</v>
      </c>
      <c r="C63" s="151" t="s">
        <v>141</v>
      </c>
      <c r="D63" s="152">
        <v>583338</v>
      </c>
      <c r="E63" s="152">
        <v>809</v>
      </c>
      <c r="F63" s="152">
        <v>0.13869999999999999</v>
      </c>
      <c r="G63" s="152">
        <v>6.8</v>
      </c>
      <c r="H63" s="153">
        <f t="shared" si="0"/>
        <v>5.99</v>
      </c>
      <c r="I63" s="154">
        <v>4845.91</v>
      </c>
      <c r="J63" s="152">
        <v>1.1257E-2</v>
      </c>
      <c r="K63" s="155" t="s">
        <v>356</v>
      </c>
    </row>
    <row r="64" spans="1:11">
      <c r="A64" s="150">
        <v>59</v>
      </c>
      <c r="B64" s="151" t="s">
        <v>142</v>
      </c>
      <c r="C64" s="151" t="s">
        <v>143</v>
      </c>
      <c r="D64" s="152">
        <v>729315</v>
      </c>
      <c r="E64" s="152">
        <v>5749</v>
      </c>
      <c r="F64" s="152">
        <v>0.7883</v>
      </c>
      <c r="G64" s="152">
        <v>9.92</v>
      </c>
      <c r="H64" s="153">
        <f t="shared" si="0"/>
        <v>11.78</v>
      </c>
      <c r="I64" s="154">
        <v>67723.22</v>
      </c>
      <c r="J64" s="152">
        <v>0.15732399999999999</v>
      </c>
      <c r="K64" s="155" t="s">
        <v>356</v>
      </c>
    </row>
    <row r="65" spans="1:11">
      <c r="A65" s="150">
        <v>60</v>
      </c>
      <c r="B65" s="151" t="s">
        <v>144</v>
      </c>
      <c r="C65" s="151" t="s">
        <v>145</v>
      </c>
      <c r="D65" s="152">
        <v>46436</v>
      </c>
      <c r="E65" s="152">
        <v>6641</v>
      </c>
      <c r="F65" s="152">
        <v>14.301399999999999</v>
      </c>
      <c r="G65" s="152">
        <v>126.88630000000001</v>
      </c>
      <c r="H65" s="153">
        <f t="shared" si="0"/>
        <v>30.255300406565279</v>
      </c>
      <c r="I65" s="154">
        <v>200925.45</v>
      </c>
      <c r="J65" s="152">
        <v>0.46675899999999998</v>
      </c>
      <c r="K65" s="155" t="s">
        <v>356</v>
      </c>
    </row>
    <row r="66" spans="1:11">
      <c r="A66" s="150">
        <v>61</v>
      </c>
      <c r="B66" s="151" t="s">
        <v>146</v>
      </c>
      <c r="C66" s="151" t="s">
        <v>147</v>
      </c>
      <c r="D66" s="152">
        <v>966230</v>
      </c>
      <c r="E66" s="152">
        <v>235618</v>
      </c>
      <c r="F66" s="152">
        <v>24.385300000000001</v>
      </c>
      <c r="G66" s="152">
        <v>8.9977999999999998</v>
      </c>
      <c r="H66" s="153">
        <f t="shared" si="0"/>
        <v>2.9699999999999998</v>
      </c>
      <c r="I66" s="154">
        <v>699785.46</v>
      </c>
      <c r="J66" s="152">
        <v>1.625634</v>
      </c>
      <c r="K66" s="155" t="s">
        <v>356</v>
      </c>
    </row>
    <row r="67" spans="1:11">
      <c r="A67" s="150">
        <v>62</v>
      </c>
      <c r="B67" s="151" t="s">
        <v>148</v>
      </c>
      <c r="C67" s="151" t="s">
        <v>149</v>
      </c>
      <c r="D67" s="152">
        <v>4144165</v>
      </c>
      <c r="E67" s="152">
        <v>679968</v>
      </c>
      <c r="F67" s="152">
        <v>16.407800000000002</v>
      </c>
      <c r="G67" s="152">
        <v>12.120900000000001</v>
      </c>
      <c r="H67" s="153">
        <f t="shared" si="0"/>
        <v>5.75</v>
      </c>
      <c r="I67" s="154">
        <v>3909816</v>
      </c>
      <c r="J67" s="152">
        <v>9.0826849999999997</v>
      </c>
      <c r="K67" s="155" t="s">
        <v>356</v>
      </c>
    </row>
    <row r="68" spans="1:11">
      <c r="A68" s="150">
        <v>63</v>
      </c>
      <c r="B68" s="151" t="s">
        <v>150</v>
      </c>
      <c r="C68" s="151" t="s">
        <v>151</v>
      </c>
      <c r="D68" s="152">
        <v>38811</v>
      </c>
      <c r="E68" s="152">
        <v>1104</v>
      </c>
      <c r="F68" s="152">
        <v>2.8445999999999998</v>
      </c>
      <c r="G68" s="152">
        <v>350.40039999999999</v>
      </c>
      <c r="H68" s="153">
        <f t="shared" si="0"/>
        <v>0.38</v>
      </c>
      <c r="I68" s="154">
        <v>419.52</v>
      </c>
      <c r="J68" s="152">
        <v>9.7499999999999996E-4</v>
      </c>
      <c r="K68" s="155" t="s">
        <v>356</v>
      </c>
    </row>
    <row r="69" spans="1:11">
      <c r="A69" s="150">
        <v>64</v>
      </c>
      <c r="B69" s="151" t="s">
        <v>152</v>
      </c>
      <c r="C69" s="151" t="s">
        <v>153</v>
      </c>
      <c r="D69" s="152">
        <v>544616</v>
      </c>
      <c r="E69" s="152">
        <v>24579</v>
      </c>
      <c r="F69" s="152">
        <v>4.5130879999999998</v>
      </c>
      <c r="G69" s="152">
        <v>201.06319999999999</v>
      </c>
      <c r="H69" s="153">
        <f t="shared" si="0"/>
        <v>11.01</v>
      </c>
      <c r="I69" s="154">
        <v>270614.78999999998</v>
      </c>
      <c r="J69" s="152">
        <v>0.62865099999999996</v>
      </c>
      <c r="K69" s="155" t="s">
        <v>355</v>
      </c>
    </row>
    <row r="70" spans="1:11">
      <c r="A70" s="150">
        <v>65</v>
      </c>
      <c r="B70" s="151" t="s">
        <v>154</v>
      </c>
      <c r="C70" s="151" t="s">
        <v>155</v>
      </c>
      <c r="D70" s="152">
        <v>1704921</v>
      </c>
      <c r="E70" s="152">
        <v>24884</v>
      </c>
      <c r="F70" s="152">
        <v>1.4595</v>
      </c>
      <c r="G70" s="152">
        <v>18.801200000000001</v>
      </c>
      <c r="H70" s="153">
        <f t="shared" si="0"/>
        <v>11.399999999999999</v>
      </c>
      <c r="I70" s="154">
        <v>283677.59999999998</v>
      </c>
      <c r="J70" s="152">
        <v>0.65899600000000003</v>
      </c>
      <c r="K70" s="155" t="s">
        <v>355</v>
      </c>
    </row>
    <row r="71" spans="1:11">
      <c r="A71" s="150">
        <v>66</v>
      </c>
      <c r="B71" s="151" t="s">
        <v>410</v>
      </c>
      <c r="C71" s="151" t="s">
        <v>156</v>
      </c>
      <c r="D71" s="152">
        <v>4253444</v>
      </c>
      <c r="E71" s="152">
        <v>170375</v>
      </c>
      <c r="F71" s="152">
        <v>4.0056000000000003</v>
      </c>
      <c r="G71" s="152">
        <v>9.9878</v>
      </c>
      <c r="H71" s="153">
        <f t="shared" ref="H71:H80" si="1">I71/E71</f>
        <v>3.65</v>
      </c>
      <c r="I71" s="154">
        <v>621868.75</v>
      </c>
      <c r="J71" s="152">
        <v>1.4446300000000001</v>
      </c>
      <c r="K71" s="155" t="s">
        <v>356</v>
      </c>
    </row>
    <row r="72" spans="1:11">
      <c r="A72" s="150">
        <v>67</v>
      </c>
      <c r="B72" s="151" t="s">
        <v>157</v>
      </c>
      <c r="C72" s="151" t="s">
        <v>158</v>
      </c>
      <c r="D72" s="152">
        <v>447820</v>
      </c>
      <c r="E72" s="152">
        <v>1665</v>
      </c>
      <c r="F72" s="152">
        <v>0.37180000000000002</v>
      </c>
      <c r="G72" s="152">
        <v>205.75909999999999</v>
      </c>
      <c r="H72" s="153">
        <f t="shared" si="1"/>
        <v>115</v>
      </c>
      <c r="I72" s="154">
        <v>191475</v>
      </c>
      <c r="J72" s="152">
        <v>0.44480500000000001</v>
      </c>
      <c r="K72" s="155" t="s">
        <v>355</v>
      </c>
    </row>
    <row r="73" spans="1:11">
      <c r="A73" s="150">
        <v>68</v>
      </c>
      <c r="B73" s="151" t="s">
        <v>159</v>
      </c>
      <c r="C73" s="151" t="s">
        <v>160</v>
      </c>
      <c r="D73" s="152">
        <v>345823</v>
      </c>
      <c r="E73" s="152">
        <v>3952</v>
      </c>
      <c r="F73" s="152">
        <v>1.142781</v>
      </c>
      <c r="G73" s="152">
        <v>75.044799999999995</v>
      </c>
      <c r="H73" s="153">
        <f t="shared" si="1"/>
        <v>20.77</v>
      </c>
      <c r="I73" s="154">
        <v>82083.039999999994</v>
      </c>
      <c r="J73" s="152">
        <v>0.19068299999999999</v>
      </c>
      <c r="K73" s="155" t="s">
        <v>356</v>
      </c>
    </row>
    <row r="74" spans="1:11">
      <c r="A74" s="150">
        <v>69</v>
      </c>
      <c r="B74" s="151" t="s">
        <v>161</v>
      </c>
      <c r="C74" s="151" t="s">
        <v>162</v>
      </c>
      <c r="D74" s="152">
        <v>61268</v>
      </c>
      <c r="E74" s="152">
        <v>3358</v>
      </c>
      <c r="F74" s="152">
        <v>5.4808000000000003</v>
      </c>
      <c r="G74" s="152">
        <v>1073.9232</v>
      </c>
      <c r="H74" s="153">
        <f t="shared" si="1"/>
        <v>37.770000000000003</v>
      </c>
      <c r="I74" s="154">
        <v>126831.66</v>
      </c>
      <c r="J74" s="152">
        <v>0.29463600000000001</v>
      </c>
      <c r="K74" s="155" t="s">
        <v>356</v>
      </c>
    </row>
    <row r="75" spans="1:11">
      <c r="A75" s="150">
        <v>70</v>
      </c>
      <c r="B75" s="151" t="s">
        <v>203</v>
      </c>
      <c r="C75" s="151" t="s">
        <v>204</v>
      </c>
      <c r="D75" s="152">
        <v>1041404</v>
      </c>
      <c r="E75" s="152">
        <v>37556</v>
      </c>
      <c r="F75" s="152">
        <v>3.6063000000000001</v>
      </c>
      <c r="G75" s="152">
        <v>13.375</v>
      </c>
      <c r="H75" s="153">
        <f t="shared" si="1"/>
        <v>2.6</v>
      </c>
      <c r="I75" s="154">
        <v>97645.6</v>
      </c>
      <c r="J75" s="152">
        <v>0.22683500000000001</v>
      </c>
      <c r="K75" s="155" t="s">
        <v>355</v>
      </c>
    </row>
    <row r="76" spans="1:11">
      <c r="A76" s="150">
        <v>71</v>
      </c>
      <c r="B76" s="151" t="s">
        <v>163</v>
      </c>
      <c r="C76" s="151" t="s">
        <v>164</v>
      </c>
      <c r="D76" s="152">
        <v>1737914</v>
      </c>
      <c r="E76" s="152">
        <v>324087</v>
      </c>
      <c r="F76" s="152">
        <v>18.648</v>
      </c>
      <c r="G76" s="152">
        <v>42.9285</v>
      </c>
      <c r="H76" s="153">
        <f t="shared" si="1"/>
        <v>1.9000000000000001</v>
      </c>
      <c r="I76" s="154">
        <v>615765.30000000005</v>
      </c>
      <c r="J76" s="152">
        <v>1.4304520000000001</v>
      </c>
      <c r="K76" s="155" t="s">
        <v>355</v>
      </c>
    </row>
    <row r="77" spans="1:11">
      <c r="A77" s="150">
        <v>72</v>
      </c>
      <c r="B77" s="151" t="s">
        <v>411</v>
      </c>
      <c r="C77" s="151" t="s">
        <v>165</v>
      </c>
      <c r="D77" s="152">
        <v>160044</v>
      </c>
      <c r="E77" s="152">
        <v>37988</v>
      </c>
      <c r="F77" s="152">
        <v>23.736000000000001</v>
      </c>
      <c r="G77" s="152">
        <v>29.769600000000001</v>
      </c>
      <c r="H77" s="153">
        <f t="shared" si="1"/>
        <v>19.57</v>
      </c>
      <c r="I77" s="154">
        <v>743425.16</v>
      </c>
      <c r="J77" s="152">
        <v>1.7270110000000001</v>
      </c>
      <c r="K77" s="155" t="s">
        <v>356</v>
      </c>
    </row>
    <row r="78" spans="1:11">
      <c r="A78" s="150">
        <v>73</v>
      </c>
      <c r="B78" s="151" t="s">
        <v>166</v>
      </c>
      <c r="C78" s="151" t="s">
        <v>167</v>
      </c>
      <c r="D78" s="152">
        <v>990848</v>
      </c>
      <c r="E78" s="152">
        <v>161182</v>
      </c>
      <c r="F78" s="152">
        <v>16.267099999999999</v>
      </c>
      <c r="G78" s="152">
        <v>9.2783999999999995</v>
      </c>
      <c r="H78" s="153">
        <f t="shared" si="1"/>
        <v>2.68</v>
      </c>
      <c r="I78" s="154">
        <v>431967.76</v>
      </c>
      <c r="J78" s="152">
        <v>1.0034810000000001</v>
      </c>
      <c r="K78" s="155" t="s">
        <v>356</v>
      </c>
    </row>
    <row r="79" spans="1:11">
      <c r="A79" s="150">
        <v>74</v>
      </c>
      <c r="B79" s="151" t="s">
        <v>168</v>
      </c>
      <c r="C79" s="151" t="s">
        <v>169</v>
      </c>
      <c r="D79" s="152">
        <v>982869</v>
      </c>
      <c r="E79" s="152">
        <v>33989</v>
      </c>
      <c r="F79" s="152">
        <v>3.4581</v>
      </c>
      <c r="G79" s="152">
        <v>163.38030000000001</v>
      </c>
      <c r="H79" s="153">
        <f t="shared" si="1"/>
        <v>0</v>
      </c>
      <c r="I79" s="154">
        <v>0</v>
      </c>
      <c r="J79" s="152">
        <v>0</v>
      </c>
      <c r="K79" s="155" t="s">
        <v>356</v>
      </c>
    </row>
    <row r="80" spans="1:11">
      <c r="A80" s="150">
        <v>75</v>
      </c>
      <c r="B80" s="151" t="s">
        <v>170</v>
      </c>
      <c r="C80" s="151" t="s">
        <v>171</v>
      </c>
      <c r="D80" s="152">
        <v>108266</v>
      </c>
      <c r="E80" s="152">
        <v>5633</v>
      </c>
      <c r="F80" s="152">
        <v>5.2028999999999996</v>
      </c>
      <c r="G80" s="152">
        <v>77.778400000000005</v>
      </c>
      <c r="H80" s="153">
        <f t="shared" si="1"/>
        <v>4.04</v>
      </c>
      <c r="I80" s="154">
        <v>22757.32</v>
      </c>
      <c r="J80" s="152">
        <v>5.2866000000000003E-2</v>
      </c>
      <c r="K80" s="155" t="s">
        <v>356</v>
      </c>
    </row>
    <row r="81" spans="1:11">
      <c r="A81" s="91" t="s">
        <v>172</v>
      </c>
      <c r="B81" s="91"/>
      <c r="C81" s="91"/>
      <c r="D81" s="97"/>
      <c r="E81" s="97"/>
      <c r="F81" s="97"/>
      <c r="G81" s="97"/>
      <c r="H81" s="98"/>
      <c r="I81" s="154">
        <f>SUM(I6:I80)</f>
        <v>41283539.539999984</v>
      </c>
      <c r="J81" s="97">
        <f>SUM(J6:J80)</f>
        <v>95.903589000000011</v>
      </c>
      <c r="K81" s="111"/>
    </row>
    <row r="82" spans="1:11">
      <c r="A82" s="91" t="s">
        <v>173</v>
      </c>
      <c r="B82" s="91"/>
      <c r="C82" s="91"/>
      <c r="D82" s="97"/>
      <c r="E82" s="97"/>
      <c r="F82" s="97"/>
      <c r="G82" s="97"/>
      <c r="H82" s="98"/>
      <c r="I82" s="99"/>
      <c r="J82" s="97"/>
      <c r="K82" s="111"/>
    </row>
    <row r="83" spans="1:11">
      <c r="A83" s="91">
        <v>76</v>
      </c>
      <c r="B83" s="91" t="s">
        <v>176</v>
      </c>
      <c r="C83" s="91" t="s">
        <v>177</v>
      </c>
      <c r="D83" s="97">
        <v>33600177</v>
      </c>
      <c r="E83" s="97">
        <v>336956</v>
      </c>
      <c r="F83" s="97">
        <v>1.0027999999999999</v>
      </c>
      <c r="G83" s="97">
        <v>1</v>
      </c>
      <c r="H83" s="153">
        <f t="shared" ref="H83:H93" si="2">I83/E83</f>
        <v>8.8735621268058737E-5</v>
      </c>
      <c r="I83" s="99">
        <v>29.9</v>
      </c>
      <c r="J83" s="97">
        <v>6.8999999999999997E-5</v>
      </c>
      <c r="K83" s="111" t="s">
        <v>355</v>
      </c>
    </row>
    <row r="84" spans="1:11">
      <c r="A84" s="150">
        <v>77</v>
      </c>
      <c r="B84" s="151" t="s">
        <v>412</v>
      </c>
      <c r="C84" s="151" t="s">
        <v>413</v>
      </c>
      <c r="D84" s="152">
        <v>2500000</v>
      </c>
      <c r="E84" s="152">
        <v>249000</v>
      </c>
      <c r="F84" s="152">
        <v>9.9600000000000009</v>
      </c>
      <c r="G84" s="152">
        <v>0.58460000000000001</v>
      </c>
      <c r="H84" s="153">
        <v>0.62</v>
      </c>
      <c r="I84" s="154">
        <v>154380</v>
      </c>
      <c r="J84" s="152">
        <v>0.35863200000000001</v>
      </c>
      <c r="K84" s="155" t="s">
        <v>356</v>
      </c>
    </row>
    <row r="85" spans="1:11">
      <c r="A85" s="150">
        <v>78</v>
      </c>
      <c r="B85" s="151" t="s">
        <v>412</v>
      </c>
      <c r="C85" s="151" t="s">
        <v>414</v>
      </c>
      <c r="D85" s="152">
        <v>9943425</v>
      </c>
      <c r="E85" s="152">
        <v>10500</v>
      </c>
      <c r="F85" s="152">
        <v>0.1056</v>
      </c>
      <c r="G85" s="152">
        <v>0.504</v>
      </c>
      <c r="H85" s="153">
        <v>0.62</v>
      </c>
      <c r="I85" s="154">
        <v>6510</v>
      </c>
      <c r="J85" s="152">
        <v>1.5122999999999999E-2</v>
      </c>
      <c r="K85" s="155" t="s">
        <v>356</v>
      </c>
    </row>
    <row r="86" spans="1:11">
      <c r="A86" s="91">
        <v>79</v>
      </c>
      <c r="B86" s="91" t="s">
        <v>180</v>
      </c>
      <c r="C86" s="91" t="s">
        <v>181</v>
      </c>
      <c r="D86" s="97">
        <v>441955312</v>
      </c>
      <c r="E86" s="97">
        <v>229877</v>
      </c>
      <c r="F86" s="97">
        <v>5.1999999999999998E-2</v>
      </c>
      <c r="G86" s="97">
        <v>0.38740000000000002</v>
      </c>
      <c r="H86" s="153">
        <f t="shared" si="2"/>
        <v>0.24123548680381246</v>
      </c>
      <c r="I86" s="99">
        <v>55454.49</v>
      </c>
      <c r="J86" s="97">
        <v>0.12882299999999999</v>
      </c>
      <c r="K86" s="111" t="s">
        <v>355</v>
      </c>
    </row>
    <row r="87" spans="1:11">
      <c r="A87" s="91">
        <v>80</v>
      </c>
      <c r="B87" s="91" t="s">
        <v>182</v>
      </c>
      <c r="C87" s="91" t="s">
        <v>183</v>
      </c>
      <c r="D87" s="97">
        <v>385164196</v>
      </c>
      <c r="E87" s="97">
        <v>9776</v>
      </c>
      <c r="F87" s="97">
        <v>2.5000000000000001E-3</v>
      </c>
      <c r="G87" s="97">
        <v>1.7</v>
      </c>
      <c r="H87" s="153">
        <f t="shared" si="2"/>
        <v>0.41499999999999998</v>
      </c>
      <c r="I87" s="99">
        <v>4057.04</v>
      </c>
      <c r="J87" s="97">
        <v>9.4249999999999994E-3</v>
      </c>
      <c r="K87" s="111" t="s">
        <v>355</v>
      </c>
    </row>
    <row r="88" spans="1:11">
      <c r="A88" s="91">
        <v>81</v>
      </c>
      <c r="B88" s="91" t="s">
        <v>348</v>
      </c>
      <c r="C88" s="91" t="s">
        <v>349</v>
      </c>
      <c r="D88" s="97">
        <v>1969600</v>
      </c>
      <c r="E88" s="97">
        <v>125000</v>
      </c>
      <c r="F88" s="97">
        <v>6.3464999999999998</v>
      </c>
      <c r="G88" s="97">
        <v>4.0218999999999996</v>
      </c>
      <c r="H88" s="153">
        <f t="shared" si="2"/>
        <v>1.68</v>
      </c>
      <c r="I88" s="99">
        <v>210000</v>
      </c>
      <c r="J88" s="97">
        <v>0.48784</v>
      </c>
      <c r="K88" s="111" t="s">
        <v>355</v>
      </c>
    </row>
    <row r="89" spans="1:11">
      <c r="A89" s="91">
        <v>82</v>
      </c>
      <c r="B89" s="91" t="s">
        <v>193</v>
      </c>
      <c r="C89" s="91" t="s">
        <v>194</v>
      </c>
      <c r="D89" s="97">
        <v>117221</v>
      </c>
      <c r="E89" s="97">
        <v>125</v>
      </c>
      <c r="F89" s="97">
        <v>0.1066</v>
      </c>
      <c r="G89" s="97">
        <v>4140</v>
      </c>
      <c r="H89" s="153">
        <f t="shared" si="2"/>
        <v>764.76</v>
      </c>
      <c r="I89" s="99">
        <v>95595</v>
      </c>
      <c r="J89" s="97">
        <v>0.22207199999999999</v>
      </c>
      <c r="K89" s="111" t="s">
        <v>356</v>
      </c>
    </row>
    <row r="90" spans="1:11">
      <c r="A90" s="91">
        <v>83</v>
      </c>
      <c r="B90" s="91" t="s">
        <v>113</v>
      </c>
      <c r="C90" s="91" t="s">
        <v>114</v>
      </c>
      <c r="D90" s="97">
        <v>48264704</v>
      </c>
      <c r="E90" s="97">
        <v>207514</v>
      </c>
      <c r="F90" s="97">
        <v>0.43</v>
      </c>
      <c r="G90" s="97">
        <v>1</v>
      </c>
      <c r="H90" s="153">
        <f t="shared" si="2"/>
        <v>0.90999999999999992</v>
      </c>
      <c r="I90" s="99">
        <v>188837.74</v>
      </c>
      <c r="J90" s="97">
        <v>0.43867899999999999</v>
      </c>
      <c r="K90" s="111" t="s">
        <v>356</v>
      </c>
    </row>
    <row r="91" spans="1:11">
      <c r="A91" s="91">
        <v>84</v>
      </c>
      <c r="B91" s="91" t="s">
        <v>195</v>
      </c>
      <c r="C91" s="91" t="s">
        <v>196</v>
      </c>
      <c r="D91" s="97">
        <v>203487123</v>
      </c>
      <c r="E91" s="97">
        <v>1950</v>
      </c>
      <c r="F91" s="97">
        <v>1E-3</v>
      </c>
      <c r="G91" s="97">
        <v>0.53</v>
      </c>
      <c r="H91" s="153">
        <f t="shared" si="2"/>
        <v>0.28999999999999998</v>
      </c>
      <c r="I91" s="99">
        <v>565.5</v>
      </c>
      <c r="J91" s="97">
        <v>1.3140000000000001E-3</v>
      </c>
      <c r="K91" s="111" t="s">
        <v>355</v>
      </c>
    </row>
    <row r="92" spans="1:11">
      <c r="A92" s="91">
        <v>85</v>
      </c>
      <c r="B92" s="91" t="s">
        <v>197</v>
      </c>
      <c r="C92" s="91" t="s">
        <v>198</v>
      </c>
      <c r="D92" s="97">
        <v>256013165</v>
      </c>
      <c r="E92" s="97">
        <v>6772</v>
      </c>
      <c r="F92" s="97">
        <v>2.5999999999999999E-3</v>
      </c>
      <c r="G92" s="97">
        <v>1.2446999999999999</v>
      </c>
      <c r="H92" s="153">
        <f t="shared" si="2"/>
        <v>0.16</v>
      </c>
      <c r="I92" s="99">
        <v>1083.52</v>
      </c>
      <c r="J92" s="97">
        <v>2.5170000000000001E-3</v>
      </c>
      <c r="K92" s="111" t="s">
        <v>355</v>
      </c>
    </row>
    <row r="93" spans="1:11">
      <c r="A93" s="91">
        <v>86</v>
      </c>
      <c r="B93" s="91" t="s">
        <v>201</v>
      </c>
      <c r="C93" s="91" t="s">
        <v>202</v>
      </c>
      <c r="D93" s="97">
        <v>491383755</v>
      </c>
      <c r="E93" s="97">
        <v>386250</v>
      </c>
      <c r="F93" s="97">
        <v>7.8600000000000003E-2</v>
      </c>
      <c r="G93" s="97">
        <v>2.6162999999999998</v>
      </c>
      <c r="H93" s="153">
        <f t="shared" si="2"/>
        <v>1.59</v>
      </c>
      <c r="I93" s="99">
        <v>614137.5</v>
      </c>
      <c r="J93" s="97">
        <v>1.4266700000000001</v>
      </c>
      <c r="K93" s="111" t="s">
        <v>355</v>
      </c>
    </row>
    <row r="94" spans="1:11">
      <c r="A94" s="91" t="s">
        <v>205</v>
      </c>
      <c r="B94" s="91"/>
      <c r="C94" s="91"/>
      <c r="D94" s="97"/>
      <c r="E94" s="97"/>
      <c r="F94" s="97"/>
      <c r="G94" s="97"/>
      <c r="H94" s="98"/>
      <c r="I94" s="99">
        <f>SUM(I83:I93)</f>
        <v>1330650.69</v>
      </c>
      <c r="J94" s="97">
        <f>SUM(J83:J93)</f>
        <v>3.091164</v>
      </c>
      <c r="K94" s="111"/>
    </row>
    <row r="95" spans="1:11">
      <c r="A95" s="91" t="s">
        <v>206</v>
      </c>
      <c r="B95" s="91"/>
      <c r="C95" s="91"/>
      <c r="D95" s="97"/>
      <c r="E95" s="97"/>
      <c r="F95" s="97"/>
      <c r="G95" s="97"/>
      <c r="H95" s="98"/>
      <c r="I95" s="99"/>
      <c r="J95" s="97"/>
      <c r="K95" s="111"/>
    </row>
    <row r="96" spans="1:11">
      <c r="A96" s="91">
        <v>87</v>
      </c>
      <c r="B96" s="91" t="s">
        <v>207</v>
      </c>
      <c r="C96" s="91" t="s">
        <v>208</v>
      </c>
      <c r="D96" s="97">
        <v>300000</v>
      </c>
      <c r="E96" s="97">
        <v>28696.744500000001</v>
      </c>
      <c r="F96" s="97">
        <v>9.5655999999999999</v>
      </c>
      <c r="G96" s="97">
        <v>0</v>
      </c>
      <c r="H96" s="98">
        <v>7.8261000000000003</v>
      </c>
      <c r="I96" s="99">
        <v>220531.61</v>
      </c>
      <c r="J96" s="97">
        <v>0.51230500000000001</v>
      </c>
      <c r="K96" s="111"/>
    </row>
    <row r="97" spans="1:11">
      <c r="A97" s="91" t="s">
        <v>347</v>
      </c>
      <c r="B97" s="91"/>
      <c r="C97" s="91"/>
      <c r="D97" s="97"/>
      <c r="E97" s="97"/>
      <c r="F97" s="97"/>
      <c r="G97" s="97"/>
      <c r="H97" s="98"/>
      <c r="I97" s="99">
        <v>220531.61</v>
      </c>
      <c r="J97" s="97">
        <v>0.51230500000000001</v>
      </c>
      <c r="K97" s="111"/>
    </row>
    <row r="98" spans="1:11">
      <c r="A98" s="91" t="s">
        <v>209</v>
      </c>
      <c r="B98" s="91"/>
      <c r="C98" s="91"/>
      <c r="D98" s="97"/>
      <c r="E98" s="97"/>
      <c r="F98" s="97"/>
      <c r="G98" s="97"/>
      <c r="H98" s="98"/>
      <c r="I98" s="99">
        <f>I81+I94+I97</f>
        <v>42834721.839999981</v>
      </c>
      <c r="J98" s="97">
        <f>J81+J94+J97</f>
        <v>99.507058000000015</v>
      </c>
      <c r="K98" s="1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0"/>
  <sheetViews>
    <sheetView workbookViewId="0">
      <selection activeCell="M39" sqref="M39"/>
    </sheetView>
  </sheetViews>
  <sheetFormatPr defaultRowHeight="15"/>
  <cols>
    <col min="1" max="1" width="3.42578125" customWidth="1"/>
    <col min="2" max="2" width="12.85546875" customWidth="1"/>
    <col min="3" max="3" width="6.42578125" customWidth="1"/>
    <col min="4" max="4" width="9" customWidth="1"/>
    <col min="5" max="5" width="8.85546875" customWidth="1"/>
    <col min="6" max="6" width="6.140625" customWidth="1"/>
    <col min="7" max="7" width="6.7109375" customWidth="1"/>
    <col min="8" max="8" width="7.140625" customWidth="1"/>
    <col min="9" max="9" width="7.5703125" customWidth="1"/>
    <col min="10" max="10" width="6" customWidth="1"/>
    <col min="11" max="11" width="4.5703125" customWidth="1"/>
    <col min="12" max="12" width="5.140625" customWidth="1"/>
    <col min="13" max="13" width="6.5703125" customWidth="1"/>
    <col min="14" max="14" width="5.42578125" customWidth="1"/>
  </cols>
  <sheetData>
    <row r="1" spans="1:14">
      <c r="A1" s="170" t="s">
        <v>21</v>
      </c>
      <c r="B1" s="170"/>
      <c r="C1" s="171"/>
      <c r="D1" s="171"/>
      <c r="E1" s="43" t="s">
        <v>341</v>
      </c>
      <c r="F1" s="43"/>
      <c r="G1" s="44"/>
      <c r="H1" s="44"/>
      <c r="I1" s="16"/>
      <c r="J1" s="14"/>
      <c r="K1" s="14" t="s">
        <v>22</v>
      </c>
      <c r="L1" s="11"/>
      <c r="M1" s="11"/>
      <c r="N1" s="11"/>
    </row>
    <row r="2" spans="1:14">
      <c r="A2" s="170" t="s">
        <v>23</v>
      </c>
      <c r="B2" s="170"/>
      <c r="C2" s="171"/>
      <c r="D2" s="171"/>
      <c r="E2" s="43" t="s">
        <v>330</v>
      </c>
      <c r="F2" s="13"/>
      <c r="G2" s="14"/>
      <c r="H2" s="15"/>
      <c r="I2" s="16"/>
      <c r="J2" s="14"/>
      <c r="K2" s="14"/>
      <c r="L2" s="11"/>
      <c r="M2" s="11"/>
      <c r="N2" s="11"/>
    </row>
    <row r="3" spans="1:14">
      <c r="A3" s="170" t="s">
        <v>24</v>
      </c>
      <c r="B3" s="170"/>
      <c r="C3" s="171"/>
      <c r="D3" s="171"/>
      <c r="E3" s="43" t="s">
        <v>342</v>
      </c>
      <c r="F3" s="13"/>
      <c r="G3" s="14"/>
      <c r="H3" s="15"/>
      <c r="I3" s="16"/>
      <c r="J3" s="14"/>
      <c r="K3" s="14"/>
      <c r="L3" s="11"/>
      <c r="M3" s="11"/>
      <c r="N3" s="11"/>
    </row>
    <row r="4" spans="1:14">
      <c r="A4" s="170" t="s">
        <v>25</v>
      </c>
      <c r="B4" s="170"/>
      <c r="C4" s="171"/>
      <c r="D4" s="171"/>
      <c r="E4" s="172" t="s">
        <v>343</v>
      </c>
      <c r="F4" s="173"/>
      <c r="G4" s="173"/>
      <c r="H4" s="173"/>
      <c r="I4" s="16"/>
      <c r="J4" s="14"/>
      <c r="K4" s="14"/>
      <c r="L4" s="11"/>
      <c r="M4" s="11"/>
      <c r="N4" s="11"/>
    </row>
    <row r="5" spans="1:14">
      <c r="A5" s="170" t="s">
        <v>26</v>
      </c>
      <c r="B5" s="170"/>
      <c r="C5" s="171"/>
      <c r="D5" s="171"/>
      <c r="E5" s="174">
        <v>4200651410006</v>
      </c>
      <c r="F5" s="175"/>
      <c r="G5" s="175"/>
      <c r="H5" s="175"/>
      <c r="I5" s="16"/>
      <c r="J5" s="14"/>
      <c r="K5" s="14"/>
      <c r="L5" s="11"/>
      <c r="M5" s="11"/>
      <c r="N5" s="11"/>
    </row>
    <row r="6" spans="1:14">
      <c r="A6" s="170" t="s">
        <v>27</v>
      </c>
      <c r="B6" s="170"/>
      <c r="C6" s="171"/>
      <c r="D6" s="171"/>
      <c r="E6" s="174">
        <v>4200660320001</v>
      </c>
      <c r="F6" s="175"/>
      <c r="G6" s="175"/>
      <c r="H6" s="175"/>
      <c r="I6" s="16"/>
      <c r="J6" s="14"/>
      <c r="K6" s="14"/>
      <c r="L6" s="11"/>
      <c r="M6" s="11"/>
      <c r="N6" s="11"/>
    </row>
    <row r="7" spans="1:14">
      <c r="A7" s="166" t="s">
        <v>405</v>
      </c>
      <c r="B7" s="166"/>
      <c r="C7" s="167"/>
      <c r="D7" s="167"/>
      <c r="E7" s="167"/>
      <c r="F7" s="167"/>
      <c r="G7" s="167"/>
      <c r="H7" s="167"/>
      <c r="I7" s="167"/>
      <c r="J7" s="167"/>
      <c r="K7" s="167"/>
      <c r="L7" s="11"/>
      <c r="M7" s="11"/>
      <c r="N7" s="11"/>
    </row>
    <row r="8" spans="1:14">
      <c r="A8" s="12"/>
      <c r="B8" s="12"/>
      <c r="C8" s="12"/>
      <c r="D8" s="14"/>
      <c r="E8" s="14"/>
      <c r="F8" s="14"/>
      <c r="G8" s="14"/>
      <c r="H8" s="15"/>
      <c r="I8" s="16"/>
      <c r="J8" s="14"/>
      <c r="K8" s="14"/>
      <c r="L8" s="11"/>
      <c r="M8" s="11"/>
      <c r="N8" s="11"/>
    </row>
    <row r="9" spans="1:14">
      <c r="A9" s="168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1"/>
      <c r="M9" s="11"/>
      <c r="N9" s="11"/>
    </row>
    <row r="10" spans="1:14" ht="49.5">
      <c r="A10" s="62" t="s">
        <v>28</v>
      </c>
      <c r="B10" s="62" t="s">
        <v>29</v>
      </c>
      <c r="C10" s="62" t="s">
        <v>30</v>
      </c>
      <c r="D10" s="63" t="s">
        <v>31</v>
      </c>
      <c r="E10" s="64" t="s">
        <v>32</v>
      </c>
      <c r="F10" s="63" t="s">
        <v>33</v>
      </c>
      <c r="G10" s="63" t="s">
        <v>34</v>
      </c>
      <c r="H10" s="65" t="s">
        <v>35</v>
      </c>
      <c r="I10" s="66" t="s">
        <v>36</v>
      </c>
      <c r="J10" s="63" t="s">
        <v>37</v>
      </c>
      <c r="K10" s="63" t="s">
        <v>38</v>
      </c>
      <c r="L10" s="63" t="s">
        <v>39</v>
      </c>
      <c r="M10" s="66" t="s">
        <v>40</v>
      </c>
      <c r="N10" s="62" t="s">
        <v>41</v>
      </c>
    </row>
    <row r="11" spans="1:14">
      <c r="A11" s="62">
        <v>1</v>
      </c>
      <c r="B11" s="62">
        <v>2</v>
      </c>
      <c r="C11" s="62">
        <v>3</v>
      </c>
      <c r="D11" s="67">
        <v>4</v>
      </c>
      <c r="E11" s="68">
        <v>5</v>
      </c>
      <c r="F11" s="68" t="s">
        <v>42</v>
      </c>
      <c r="G11" s="68">
        <v>7</v>
      </c>
      <c r="H11" s="69">
        <v>9</v>
      </c>
      <c r="I11" s="66" t="s">
        <v>43</v>
      </c>
      <c r="J11" s="69">
        <v>11</v>
      </c>
      <c r="K11" s="69">
        <v>12</v>
      </c>
      <c r="L11" s="69">
        <v>13</v>
      </c>
      <c r="M11" s="69">
        <v>14</v>
      </c>
      <c r="N11" s="62">
        <v>15</v>
      </c>
    </row>
    <row r="12" spans="1:14">
      <c r="A12" s="87" t="s">
        <v>44</v>
      </c>
      <c r="B12" s="87"/>
      <c r="C12" s="87"/>
      <c r="D12" s="85"/>
      <c r="E12" s="85"/>
      <c r="F12" s="85"/>
      <c r="G12" s="85"/>
      <c r="H12" s="88"/>
      <c r="I12" s="86"/>
      <c r="J12" s="85"/>
      <c r="K12" s="85"/>
      <c r="L12" s="85"/>
      <c r="M12" s="86"/>
      <c r="N12" s="87"/>
    </row>
    <row r="13" spans="1:14">
      <c r="A13" s="150">
        <v>1</v>
      </c>
      <c r="B13" s="151" t="s">
        <v>45</v>
      </c>
      <c r="C13" s="151" t="s">
        <v>46</v>
      </c>
      <c r="D13" s="152">
        <v>72834</v>
      </c>
      <c r="E13" s="152">
        <v>3846</v>
      </c>
      <c r="F13" s="152">
        <v>5.2805</v>
      </c>
      <c r="G13" s="152">
        <v>238.38210000000001</v>
      </c>
      <c r="H13" s="153">
        <f>I13/E13</f>
        <v>18</v>
      </c>
      <c r="I13" s="154">
        <v>69228</v>
      </c>
      <c r="J13" s="152">
        <v>0.16081999999999999</v>
      </c>
      <c r="K13" s="155" t="s">
        <v>355</v>
      </c>
      <c r="L13" s="152">
        <v>0</v>
      </c>
      <c r="M13" s="154">
        <v>0</v>
      </c>
      <c r="N13" s="156"/>
    </row>
    <row r="14" spans="1:14">
      <c r="A14" s="150">
        <v>2</v>
      </c>
      <c r="B14" s="151" t="s">
        <v>47</v>
      </c>
      <c r="C14" s="151" t="s">
        <v>48</v>
      </c>
      <c r="D14" s="152">
        <v>29911</v>
      </c>
      <c r="E14" s="152">
        <v>2974</v>
      </c>
      <c r="F14" s="152">
        <v>9.9428000000000001</v>
      </c>
      <c r="G14" s="152">
        <v>271.79689999999999</v>
      </c>
      <c r="H14" s="153">
        <f t="shared" ref="H14:H77" si="0">I14/E14</f>
        <v>6.7</v>
      </c>
      <c r="I14" s="154">
        <v>19925.8</v>
      </c>
      <c r="J14" s="152">
        <v>4.6288999999999997E-2</v>
      </c>
      <c r="K14" s="155" t="s">
        <v>356</v>
      </c>
      <c r="L14" s="152">
        <v>0</v>
      </c>
      <c r="M14" s="154">
        <v>0</v>
      </c>
      <c r="N14" s="156"/>
    </row>
    <row r="15" spans="1:14">
      <c r="A15" s="150">
        <v>3</v>
      </c>
      <c r="B15" s="151" t="s">
        <v>49</v>
      </c>
      <c r="C15" s="151" t="s">
        <v>50</v>
      </c>
      <c r="D15" s="152">
        <v>130217</v>
      </c>
      <c r="E15" s="152">
        <v>19819</v>
      </c>
      <c r="F15" s="152">
        <v>15.22</v>
      </c>
      <c r="G15" s="152">
        <v>102.34690000000001</v>
      </c>
      <c r="H15" s="153">
        <f t="shared" si="0"/>
        <v>4.0900000000000007</v>
      </c>
      <c r="I15" s="154">
        <v>81059.710000000006</v>
      </c>
      <c r="J15" s="152">
        <v>0.188305</v>
      </c>
      <c r="K15" s="155" t="s">
        <v>356</v>
      </c>
      <c r="L15" s="152">
        <v>0</v>
      </c>
      <c r="M15" s="154">
        <v>0</v>
      </c>
      <c r="N15" s="156"/>
    </row>
    <row r="16" spans="1:14">
      <c r="A16" s="150">
        <v>4</v>
      </c>
      <c r="B16" s="151" t="s">
        <v>51</v>
      </c>
      <c r="C16" s="151" t="s">
        <v>52</v>
      </c>
      <c r="D16" s="152">
        <v>19293</v>
      </c>
      <c r="E16" s="152">
        <v>1831</v>
      </c>
      <c r="F16" s="152">
        <v>9.4905000000000008</v>
      </c>
      <c r="G16" s="152">
        <v>831.94920000000002</v>
      </c>
      <c r="H16" s="153">
        <f t="shared" si="0"/>
        <v>0</v>
      </c>
      <c r="I16" s="154">
        <v>0</v>
      </c>
      <c r="J16" s="152">
        <v>0</v>
      </c>
      <c r="K16" s="155" t="s">
        <v>356</v>
      </c>
      <c r="L16" s="152">
        <v>0</v>
      </c>
      <c r="M16" s="154">
        <v>0</v>
      </c>
      <c r="N16" s="156"/>
    </row>
    <row r="17" spans="1:14">
      <c r="A17" s="150">
        <v>5</v>
      </c>
      <c r="B17" s="151" t="s">
        <v>53</v>
      </c>
      <c r="C17" s="151" t="s">
        <v>54</v>
      </c>
      <c r="D17" s="152">
        <v>9354</v>
      </c>
      <c r="E17" s="152">
        <v>1078</v>
      </c>
      <c r="F17" s="152">
        <v>11.5245</v>
      </c>
      <c r="G17" s="152">
        <v>1302.2347</v>
      </c>
      <c r="H17" s="153">
        <f t="shared" si="0"/>
        <v>0</v>
      </c>
      <c r="I17" s="154">
        <v>0</v>
      </c>
      <c r="J17" s="152">
        <v>0</v>
      </c>
      <c r="K17" s="155" t="s">
        <v>356</v>
      </c>
      <c r="L17" s="152">
        <v>0</v>
      </c>
      <c r="M17" s="154">
        <v>0</v>
      </c>
      <c r="N17" s="91"/>
    </row>
    <row r="18" spans="1:14">
      <c r="A18" s="150">
        <v>6</v>
      </c>
      <c r="B18" s="151" t="s">
        <v>174</v>
      </c>
      <c r="C18" s="151" t="s">
        <v>175</v>
      </c>
      <c r="D18" s="152">
        <v>63457358</v>
      </c>
      <c r="E18" s="152">
        <v>315387</v>
      </c>
      <c r="F18" s="152">
        <v>0.497</v>
      </c>
      <c r="G18" s="152">
        <v>70.944699999999997</v>
      </c>
      <c r="H18" s="153">
        <f t="shared" si="0"/>
        <v>20.200000000000003</v>
      </c>
      <c r="I18" s="154">
        <v>6370817.4000000004</v>
      </c>
      <c r="J18" s="152">
        <v>14.799706</v>
      </c>
      <c r="K18" s="155" t="s">
        <v>355</v>
      </c>
      <c r="L18" s="152">
        <v>0</v>
      </c>
      <c r="M18" s="154">
        <v>0</v>
      </c>
      <c r="N18" s="91"/>
    </row>
    <row r="19" spans="1:14">
      <c r="A19" s="150">
        <v>7</v>
      </c>
      <c r="B19" s="151" t="s">
        <v>55</v>
      </c>
      <c r="C19" s="151" t="s">
        <v>56</v>
      </c>
      <c r="D19" s="152">
        <v>2545370</v>
      </c>
      <c r="E19" s="152">
        <v>189086</v>
      </c>
      <c r="F19" s="152">
        <v>7.4286250000000003</v>
      </c>
      <c r="G19" s="152">
        <v>46.6584</v>
      </c>
      <c r="H19" s="153">
        <f t="shared" si="0"/>
        <v>9</v>
      </c>
      <c r="I19" s="154">
        <v>1701774</v>
      </c>
      <c r="J19" s="152">
        <v>3.9533</v>
      </c>
      <c r="K19" s="155" t="s">
        <v>355</v>
      </c>
      <c r="L19" s="152">
        <v>0</v>
      </c>
      <c r="M19" s="154">
        <v>0</v>
      </c>
      <c r="N19" s="91"/>
    </row>
    <row r="20" spans="1:14">
      <c r="A20" s="150">
        <v>8</v>
      </c>
      <c r="B20" s="151" t="s">
        <v>57</v>
      </c>
      <c r="C20" s="151" t="s">
        <v>58</v>
      </c>
      <c r="D20" s="152">
        <v>714977</v>
      </c>
      <c r="E20" s="152">
        <v>15422</v>
      </c>
      <c r="F20" s="152">
        <v>2.157</v>
      </c>
      <c r="G20" s="152">
        <v>81.116900000000001</v>
      </c>
      <c r="H20" s="153">
        <f t="shared" si="0"/>
        <v>2.7800000000000002</v>
      </c>
      <c r="I20" s="154">
        <v>42873.16</v>
      </c>
      <c r="J20" s="152">
        <v>9.9596000000000004E-2</v>
      </c>
      <c r="K20" s="155" t="s">
        <v>356</v>
      </c>
      <c r="L20" s="152">
        <v>0</v>
      </c>
      <c r="M20" s="154">
        <v>0</v>
      </c>
      <c r="N20" s="91"/>
    </row>
    <row r="21" spans="1:14">
      <c r="A21" s="150">
        <v>9</v>
      </c>
      <c r="B21" s="151" t="s">
        <v>406</v>
      </c>
      <c r="C21" s="151" t="s">
        <v>407</v>
      </c>
      <c r="D21" s="152">
        <v>162014</v>
      </c>
      <c r="E21" s="152">
        <v>274</v>
      </c>
      <c r="F21" s="152">
        <v>0.16912099999999999</v>
      </c>
      <c r="G21" s="152">
        <v>34552.239999999998</v>
      </c>
      <c r="H21" s="153">
        <f t="shared" si="0"/>
        <v>124.88000000000001</v>
      </c>
      <c r="I21" s="154">
        <v>34217.120000000003</v>
      </c>
      <c r="J21" s="152">
        <v>7.9488000000000003E-2</v>
      </c>
      <c r="K21" s="155" t="s">
        <v>355</v>
      </c>
      <c r="L21" s="152">
        <v>0</v>
      </c>
      <c r="M21" s="154">
        <v>0</v>
      </c>
      <c r="N21" s="91"/>
    </row>
    <row r="22" spans="1:14">
      <c r="A22" s="150">
        <v>10</v>
      </c>
      <c r="B22" s="151" t="s">
        <v>59</v>
      </c>
      <c r="C22" s="151" t="s">
        <v>60</v>
      </c>
      <c r="D22" s="152">
        <v>2709173</v>
      </c>
      <c r="E22" s="152">
        <v>29194</v>
      </c>
      <c r="F22" s="152">
        <v>1.0775980000000001</v>
      </c>
      <c r="G22" s="152">
        <v>50.570799999999998</v>
      </c>
      <c r="H22" s="153">
        <f t="shared" si="0"/>
        <v>13.06</v>
      </c>
      <c r="I22" s="154">
        <v>381273.64</v>
      </c>
      <c r="J22" s="152">
        <v>0.88571599999999995</v>
      </c>
      <c r="K22" s="155" t="s">
        <v>356</v>
      </c>
      <c r="L22" s="152">
        <v>0</v>
      </c>
      <c r="M22" s="154">
        <v>0</v>
      </c>
      <c r="N22" s="91"/>
    </row>
    <row r="23" spans="1:14">
      <c r="A23" s="150">
        <v>11</v>
      </c>
      <c r="B23" s="151" t="s">
        <v>61</v>
      </c>
      <c r="C23" s="151" t="s">
        <v>62</v>
      </c>
      <c r="D23" s="152">
        <v>69969</v>
      </c>
      <c r="E23" s="152">
        <v>2379</v>
      </c>
      <c r="F23" s="152">
        <v>3.4001000000000001</v>
      </c>
      <c r="G23" s="152">
        <v>553.04750000000001</v>
      </c>
      <c r="H23" s="153">
        <f t="shared" si="0"/>
        <v>54.47</v>
      </c>
      <c r="I23" s="154">
        <v>129584.13</v>
      </c>
      <c r="J23" s="152">
        <v>0.30103000000000002</v>
      </c>
      <c r="K23" s="155" t="s">
        <v>356</v>
      </c>
      <c r="L23" s="152">
        <v>0</v>
      </c>
      <c r="M23" s="154">
        <v>0</v>
      </c>
      <c r="N23" s="91"/>
    </row>
    <row r="24" spans="1:14">
      <c r="A24" s="150">
        <v>12</v>
      </c>
      <c r="B24" s="151" t="s">
        <v>63</v>
      </c>
      <c r="C24" s="151" t="s">
        <v>64</v>
      </c>
      <c r="D24" s="152">
        <v>81044</v>
      </c>
      <c r="E24" s="152">
        <v>20223</v>
      </c>
      <c r="F24" s="152">
        <v>24.953099999999999</v>
      </c>
      <c r="G24" s="152">
        <v>8.7500999999999998</v>
      </c>
      <c r="H24" s="153">
        <f t="shared" si="0"/>
        <v>3.81</v>
      </c>
      <c r="I24" s="154">
        <v>77049.63</v>
      </c>
      <c r="J24" s="152">
        <v>0.17899000000000001</v>
      </c>
      <c r="K24" s="155" t="s">
        <v>356</v>
      </c>
      <c r="L24" s="152">
        <v>0</v>
      </c>
      <c r="M24" s="154">
        <v>0</v>
      </c>
      <c r="N24" s="91"/>
    </row>
    <row r="25" spans="1:14">
      <c r="A25" s="150">
        <v>13</v>
      </c>
      <c r="B25" s="151" t="s">
        <v>65</v>
      </c>
      <c r="C25" s="151" t="s">
        <v>66</v>
      </c>
      <c r="D25" s="152">
        <v>939246</v>
      </c>
      <c r="E25" s="152">
        <v>12080</v>
      </c>
      <c r="F25" s="152">
        <v>1.2861</v>
      </c>
      <c r="G25" s="152">
        <v>65.703800000000001</v>
      </c>
      <c r="H25" s="153">
        <f t="shared" si="0"/>
        <v>12.409999999999998</v>
      </c>
      <c r="I25" s="154">
        <v>149912.79999999999</v>
      </c>
      <c r="J25" s="152">
        <v>0.34825400000000001</v>
      </c>
      <c r="K25" s="155" t="s">
        <v>356</v>
      </c>
      <c r="L25" s="152">
        <v>0</v>
      </c>
      <c r="M25" s="154">
        <v>0</v>
      </c>
      <c r="N25" s="91"/>
    </row>
    <row r="26" spans="1:14">
      <c r="A26" s="150">
        <v>14</v>
      </c>
      <c r="B26" s="151" t="s">
        <v>67</v>
      </c>
      <c r="C26" s="151" t="s">
        <v>68</v>
      </c>
      <c r="D26" s="152">
        <v>55610</v>
      </c>
      <c r="E26" s="152">
        <v>5765</v>
      </c>
      <c r="F26" s="152">
        <v>10.3668</v>
      </c>
      <c r="G26" s="152">
        <v>421.3818</v>
      </c>
      <c r="H26" s="153">
        <f t="shared" si="0"/>
        <v>23.680000000000003</v>
      </c>
      <c r="I26" s="154">
        <v>136515.20000000001</v>
      </c>
      <c r="J26" s="152">
        <v>0.317131</v>
      </c>
      <c r="K26" s="155" t="s">
        <v>355</v>
      </c>
      <c r="L26" s="152">
        <v>0</v>
      </c>
      <c r="M26" s="154">
        <v>0</v>
      </c>
      <c r="N26" s="91"/>
    </row>
    <row r="27" spans="1:14">
      <c r="A27" s="150">
        <v>15</v>
      </c>
      <c r="B27" s="151" t="s">
        <v>69</v>
      </c>
      <c r="C27" s="151" t="s">
        <v>70</v>
      </c>
      <c r="D27" s="152">
        <v>34580</v>
      </c>
      <c r="E27" s="152">
        <v>8638</v>
      </c>
      <c r="F27" s="152">
        <v>24.979800000000001</v>
      </c>
      <c r="G27" s="152">
        <v>43.955199999999998</v>
      </c>
      <c r="H27" s="153">
        <f t="shared" si="0"/>
        <v>0</v>
      </c>
      <c r="I27" s="154">
        <v>0</v>
      </c>
      <c r="J27" s="152">
        <v>0</v>
      </c>
      <c r="K27" s="155" t="s">
        <v>356</v>
      </c>
      <c r="L27" s="152">
        <v>0</v>
      </c>
      <c r="M27" s="154">
        <v>0</v>
      </c>
      <c r="N27" s="91"/>
    </row>
    <row r="28" spans="1:14">
      <c r="A28" s="150">
        <v>16</v>
      </c>
      <c r="B28" s="151" t="s">
        <v>71</v>
      </c>
      <c r="C28" s="151" t="s">
        <v>72</v>
      </c>
      <c r="D28" s="152">
        <v>327926</v>
      </c>
      <c r="E28" s="152">
        <v>15106</v>
      </c>
      <c r="F28" s="152">
        <v>4.6064999999999996</v>
      </c>
      <c r="G28" s="152">
        <v>182.6122</v>
      </c>
      <c r="H28" s="153">
        <f t="shared" si="0"/>
        <v>61.19</v>
      </c>
      <c r="I28" s="154">
        <v>924336.14</v>
      </c>
      <c r="J28" s="152">
        <v>2.1472760000000002</v>
      </c>
      <c r="K28" s="155" t="s">
        <v>356</v>
      </c>
      <c r="L28" s="152">
        <v>0</v>
      </c>
      <c r="M28" s="154">
        <v>0</v>
      </c>
      <c r="N28" s="91"/>
    </row>
    <row r="29" spans="1:14">
      <c r="A29" s="150">
        <v>17</v>
      </c>
      <c r="B29" s="151" t="s">
        <v>73</v>
      </c>
      <c r="C29" s="151" t="s">
        <v>74</v>
      </c>
      <c r="D29" s="152">
        <v>37671</v>
      </c>
      <c r="E29" s="152">
        <v>2723</v>
      </c>
      <c r="F29" s="152">
        <v>7.2283999999999997</v>
      </c>
      <c r="G29" s="152">
        <v>879.28089999999997</v>
      </c>
      <c r="H29" s="153">
        <f t="shared" si="0"/>
        <v>80.42</v>
      </c>
      <c r="I29" s="154">
        <v>218983.66</v>
      </c>
      <c r="J29" s="152">
        <v>0.50870899999999997</v>
      </c>
      <c r="K29" s="155" t="s">
        <v>356</v>
      </c>
      <c r="L29" s="152">
        <v>0</v>
      </c>
      <c r="M29" s="154">
        <v>0</v>
      </c>
      <c r="N29" s="91"/>
    </row>
    <row r="30" spans="1:14">
      <c r="A30" s="150">
        <v>18</v>
      </c>
      <c r="B30" s="151" t="s">
        <v>75</v>
      </c>
      <c r="C30" s="151" t="s">
        <v>76</v>
      </c>
      <c r="D30" s="152">
        <v>307824</v>
      </c>
      <c r="E30" s="152">
        <v>24738</v>
      </c>
      <c r="F30" s="152">
        <v>8.0364000000000004</v>
      </c>
      <c r="G30" s="152">
        <v>33.862900000000003</v>
      </c>
      <c r="H30" s="153">
        <f t="shared" si="0"/>
        <v>0</v>
      </c>
      <c r="I30" s="154">
        <v>0</v>
      </c>
      <c r="J30" s="152">
        <v>0</v>
      </c>
      <c r="K30" s="155" t="s">
        <v>356</v>
      </c>
      <c r="L30" s="152">
        <v>0</v>
      </c>
      <c r="M30" s="154">
        <v>0</v>
      </c>
      <c r="N30" s="157"/>
    </row>
    <row r="31" spans="1:14">
      <c r="A31" s="150">
        <v>19</v>
      </c>
      <c r="B31" s="151" t="s">
        <v>77</v>
      </c>
      <c r="C31" s="151" t="s">
        <v>78</v>
      </c>
      <c r="D31" s="152">
        <v>286889</v>
      </c>
      <c r="E31" s="152">
        <v>28875</v>
      </c>
      <c r="F31" s="152">
        <v>10.0649</v>
      </c>
      <c r="G31" s="152">
        <v>96.617099999999994</v>
      </c>
      <c r="H31" s="153">
        <f t="shared" si="0"/>
        <v>8.8000000000000007</v>
      </c>
      <c r="I31" s="154">
        <v>254100</v>
      </c>
      <c r="J31" s="152">
        <v>0.59028599999999998</v>
      </c>
      <c r="K31" s="155" t="s">
        <v>356</v>
      </c>
      <c r="L31" s="152">
        <v>0</v>
      </c>
      <c r="M31" s="154">
        <v>0</v>
      </c>
      <c r="N31" s="91"/>
    </row>
    <row r="32" spans="1:14">
      <c r="A32" s="150">
        <v>20</v>
      </c>
      <c r="B32" s="151" t="s">
        <v>351</v>
      </c>
      <c r="C32" s="151" t="s">
        <v>352</v>
      </c>
      <c r="D32" s="152">
        <v>104264</v>
      </c>
      <c r="E32" s="152">
        <v>1000</v>
      </c>
      <c r="F32" s="152">
        <v>0.95909999999999995</v>
      </c>
      <c r="G32" s="152">
        <v>221.815</v>
      </c>
      <c r="H32" s="153">
        <f t="shared" si="0"/>
        <v>230</v>
      </c>
      <c r="I32" s="154">
        <v>230000</v>
      </c>
      <c r="J32" s="152">
        <v>0.53430100000000003</v>
      </c>
      <c r="K32" s="155" t="s">
        <v>355</v>
      </c>
      <c r="L32" s="152">
        <v>0</v>
      </c>
      <c r="M32" s="154">
        <v>0</v>
      </c>
      <c r="N32" s="91"/>
    </row>
    <row r="33" spans="1:15">
      <c r="A33" s="150">
        <v>21</v>
      </c>
      <c r="B33" s="151" t="s">
        <v>79</v>
      </c>
      <c r="C33" s="151" t="s">
        <v>80</v>
      </c>
      <c r="D33" s="152">
        <v>590641</v>
      </c>
      <c r="E33" s="152">
        <v>19961</v>
      </c>
      <c r="F33" s="152">
        <v>3.3795489999999999</v>
      </c>
      <c r="G33" s="152">
        <v>189.89230000000001</v>
      </c>
      <c r="H33" s="153">
        <f t="shared" si="0"/>
        <v>4.5</v>
      </c>
      <c r="I33" s="154">
        <v>89824.5</v>
      </c>
      <c r="J33" s="152">
        <v>0.20866699999999999</v>
      </c>
      <c r="K33" s="155" t="s">
        <v>355</v>
      </c>
      <c r="L33" s="152">
        <v>0</v>
      </c>
      <c r="M33" s="154">
        <v>0</v>
      </c>
      <c r="N33" s="91"/>
    </row>
    <row r="34" spans="1:15">
      <c r="A34" s="150">
        <v>22</v>
      </c>
      <c r="B34" s="151" t="s">
        <v>81</v>
      </c>
      <c r="C34" s="151" t="s">
        <v>82</v>
      </c>
      <c r="D34" s="152">
        <v>5492922</v>
      </c>
      <c r="E34" s="152">
        <v>42140</v>
      </c>
      <c r="F34" s="152">
        <v>0.76719999999999999</v>
      </c>
      <c r="G34" s="152">
        <v>228.54990000000001</v>
      </c>
      <c r="H34" s="153">
        <f t="shared" si="0"/>
        <v>10.84</v>
      </c>
      <c r="I34" s="154">
        <v>456797.6</v>
      </c>
      <c r="J34" s="152">
        <v>1.0611619999999999</v>
      </c>
      <c r="K34" s="155" t="s">
        <v>356</v>
      </c>
      <c r="L34" s="152">
        <v>0</v>
      </c>
      <c r="M34" s="154">
        <v>0</v>
      </c>
      <c r="N34" s="91"/>
    </row>
    <row r="35" spans="1:15">
      <c r="A35" s="150">
        <v>23</v>
      </c>
      <c r="B35" s="151" t="s">
        <v>83</v>
      </c>
      <c r="C35" s="151" t="s">
        <v>84</v>
      </c>
      <c r="D35" s="152">
        <v>1142530</v>
      </c>
      <c r="E35" s="152">
        <v>132821</v>
      </c>
      <c r="F35" s="152">
        <v>11.6252</v>
      </c>
      <c r="G35" s="152">
        <v>21.762499999999999</v>
      </c>
      <c r="H35" s="153">
        <f t="shared" si="0"/>
        <v>4.51</v>
      </c>
      <c r="I35" s="154">
        <v>599022.71</v>
      </c>
      <c r="J35" s="152">
        <v>1.3915580000000001</v>
      </c>
      <c r="K35" s="155" t="s">
        <v>356</v>
      </c>
      <c r="L35" s="152">
        <v>0</v>
      </c>
      <c r="M35" s="154">
        <v>0</v>
      </c>
      <c r="N35" s="91"/>
    </row>
    <row r="36" spans="1:15">
      <c r="A36" s="150">
        <v>24</v>
      </c>
      <c r="B36" s="151" t="s">
        <v>85</v>
      </c>
      <c r="C36" s="151" t="s">
        <v>86</v>
      </c>
      <c r="D36" s="152">
        <v>221375</v>
      </c>
      <c r="E36" s="152">
        <v>2887</v>
      </c>
      <c r="F36" s="152">
        <v>1.3041</v>
      </c>
      <c r="G36" s="152">
        <v>967.59400000000005</v>
      </c>
      <c r="H36" s="153">
        <f t="shared" si="0"/>
        <v>0</v>
      </c>
      <c r="I36" s="154">
        <v>0</v>
      </c>
      <c r="J36" s="152">
        <v>0</v>
      </c>
      <c r="K36" s="155" t="s">
        <v>356</v>
      </c>
      <c r="L36" s="152">
        <v>0</v>
      </c>
      <c r="M36" s="154">
        <v>0</v>
      </c>
      <c r="N36" s="91"/>
    </row>
    <row r="37" spans="1:15">
      <c r="A37" s="150">
        <v>25</v>
      </c>
      <c r="B37" s="151" t="s">
        <v>178</v>
      </c>
      <c r="C37" s="151" t="s">
        <v>179</v>
      </c>
      <c r="D37" s="152">
        <v>1281712</v>
      </c>
      <c r="E37" s="152">
        <v>26363</v>
      </c>
      <c r="F37" s="152">
        <v>2.0569000000000002</v>
      </c>
      <c r="G37" s="152">
        <v>129.6808</v>
      </c>
      <c r="H37" s="153">
        <f t="shared" si="0"/>
        <v>42.5</v>
      </c>
      <c r="I37" s="154">
        <v>1120427.5</v>
      </c>
      <c r="J37" s="152">
        <v>2.602805</v>
      </c>
      <c r="K37" s="155" t="s">
        <v>355</v>
      </c>
      <c r="L37" s="152">
        <v>0</v>
      </c>
      <c r="M37" s="154">
        <v>0</v>
      </c>
      <c r="N37" s="91"/>
    </row>
    <row r="38" spans="1:15">
      <c r="A38" s="150">
        <v>26</v>
      </c>
      <c r="B38" s="151" t="s">
        <v>87</v>
      </c>
      <c r="C38" s="151" t="s">
        <v>88</v>
      </c>
      <c r="D38" s="152">
        <v>132431</v>
      </c>
      <c r="E38" s="152">
        <v>33143</v>
      </c>
      <c r="F38" s="152">
        <v>25.026599999999998</v>
      </c>
      <c r="G38" s="152">
        <v>27.970300000000002</v>
      </c>
      <c r="H38" s="153">
        <f t="shared" si="0"/>
        <v>0</v>
      </c>
      <c r="I38" s="154">
        <v>0</v>
      </c>
      <c r="J38" s="152">
        <v>0</v>
      </c>
      <c r="K38" s="155" t="s">
        <v>356</v>
      </c>
      <c r="L38" s="152">
        <v>2.6599999999999999E-2</v>
      </c>
      <c r="M38" s="154">
        <v>0</v>
      </c>
      <c r="N38" s="91" t="s">
        <v>354</v>
      </c>
      <c r="O38" s="96"/>
    </row>
    <row r="39" spans="1:15">
      <c r="A39" s="150">
        <v>27</v>
      </c>
      <c r="B39" s="151" t="s">
        <v>89</v>
      </c>
      <c r="C39" s="151" t="s">
        <v>90</v>
      </c>
      <c r="D39" s="152">
        <v>159546</v>
      </c>
      <c r="E39" s="152">
        <v>39880</v>
      </c>
      <c r="F39" s="152">
        <v>24.995899999999999</v>
      </c>
      <c r="G39" s="152">
        <v>121.8005</v>
      </c>
      <c r="H39" s="153">
        <f t="shared" si="0"/>
        <v>216.15</v>
      </c>
      <c r="I39" s="154">
        <v>8620062</v>
      </c>
      <c r="J39" s="152">
        <v>20.024806999999999</v>
      </c>
      <c r="K39" s="155" t="s">
        <v>356</v>
      </c>
      <c r="L39" s="152">
        <v>5.0247999999999999</v>
      </c>
      <c r="M39" s="154">
        <v>2149478.65</v>
      </c>
      <c r="N39" s="91"/>
    </row>
    <row r="40" spans="1:15" s="57" customFormat="1">
      <c r="A40" s="150">
        <v>28</v>
      </c>
      <c r="B40" s="151" t="s">
        <v>91</v>
      </c>
      <c r="C40" s="151" t="s">
        <v>92</v>
      </c>
      <c r="D40" s="152">
        <v>88358</v>
      </c>
      <c r="E40" s="152">
        <v>22075</v>
      </c>
      <c r="F40" s="152">
        <v>24.983599999999999</v>
      </c>
      <c r="G40" s="152">
        <v>37.182899999999997</v>
      </c>
      <c r="H40" s="153">
        <f t="shared" si="0"/>
        <v>0.14000000000000001</v>
      </c>
      <c r="I40" s="154">
        <v>3090.5</v>
      </c>
      <c r="J40" s="152">
        <v>7.1789999999999996E-3</v>
      </c>
      <c r="K40" s="155" t="s">
        <v>356</v>
      </c>
      <c r="L40" s="152">
        <v>0</v>
      </c>
      <c r="M40" s="154">
        <v>0</v>
      </c>
      <c r="N40" s="91"/>
      <c r="O40" s="96"/>
    </row>
    <row r="41" spans="1:15" s="57" customFormat="1">
      <c r="A41" s="150">
        <v>29</v>
      </c>
      <c r="B41" s="151" t="s">
        <v>93</v>
      </c>
      <c r="C41" s="151" t="s">
        <v>94</v>
      </c>
      <c r="D41" s="152">
        <v>172764</v>
      </c>
      <c r="E41" s="152">
        <v>908</v>
      </c>
      <c r="F41" s="152">
        <v>0.52557200000000004</v>
      </c>
      <c r="G41" s="152">
        <v>266.33370000000002</v>
      </c>
      <c r="H41" s="153">
        <f t="shared" si="0"/>
        <v>6.83</v>
      </c>
      <c r="I41" s="154">
        <v>6201.64</v>
      </c>
      <c r="J41" s="152">
        <v>1.4407E-2</v>
      </c>
      <c r="K41" s="155" t="s">
        <v>356</v>
      </c>
      <c r="L41" s="152">
        <v>0</v>
      </c>
      <c r="M41" s="154">
        <v>0</v>
      </c>
      <c r="N41" s="91"/>
    </row>
    <row r="42" spans="1:15">
      <c r="A42" s="150">
        <v>30</v>
      </c>
      <c r="B42" s="151" t="s">
        <v>95</v>
      </c>
      <c r="C42" s="151" t="s">
        <v>96</v>
      </c>
      <c r="D42" s="152">
        <v>763396</v>
      </c>
      <c r="E42" s="152">
        <v>190768</v>
      </c>
      <c r="F42" s="152">
        <v>24.9894</v>
      </c>
      <c r="G42" s="152">
        <v>40.716999999999999</v>
      </c>
      <c r="H42" s="153">
        <f t="shared" si="0"/>
        <v>1.05</v>
      </c>
      <c r="I42" s="154">
        <v>200306.4</v>
      </c>
      <c r="J42" s="152">
        <v>0.46532099999999998</v>
      </c>
      <c r="K42" s="155" t="s">
        <v>356</v>
      </c>
      <c r="L42" s="152">
        <v>0</v>
      </c>
      <c r="M42" s="154">
        <v>0</v>
      </c>
      <c r="N42" s="91"/>
    </row>
    <row r="43" spans="1:15">
      <c r="A43" s="150">
        <v>31</v>
      </c>
      <c r="B43" s="151" t="s">
        <v>97</v>
      </c>
      <c r="C43" s="151" t="s">
        <v>98</v>
      </c>
      <c r="D43" s="152">
        <v>72555</v>
      </c>
      <c r="E43" s="152">
        <v>14823</v>
      </c>
      <c r="F43" s="152">
        <v>20.43</v>
      </c>
      <c r="G43" s="152">
        <v>48.948099999999997</v>
      </c>
      <c r="H43" s="153">
        <f t="shared" si="0"/>
        <v>0</v>
      </c>
      <c r="I43" s="154">
        <v>0</v>
      </c>
      <c r="J43" s="152">
        <v>0</v>
      </c>
      <c r="K43" s="155" t="s">
        <v>356</v>
      </c>
      <c r="L43" s="152">
        <v>0</v>
      </c>
      <c r="M43" s="154">
        <v>0</v>
      </c>
      <c r="N43" s="91"/>
    </row>
    <row r="44" spans="1:15">
      <c r="A44" s="150">
        <v>32</v>
      </c>
      <c r="B44" s="151" t="s">
        <v>99</v>
      </c>
      <c r="C44" s="151" t="s">
        <v>100</v>
      </c>
      <c r="D44" s="152">
        <v>1678896</v>
      </c>
      <c r="E44" s="152">
        <v>155502</v>
      </c>
      <c r="F44" s="152">
        <v>9.2622</v>
      </c>
      <c r="G44" s="152">
        <v>74.029499999999999</v>
      </c>
      <c r="H44" s="153">
        <f t="shared" si="0"/>
        <v>6.56</v>
      </c>
      <c r="I44" s="154">
        <v>1020093.12</v>
      </c>
      <c r="J44" s="152">
        <v>2.3697240000000002</v>
      </c>
      <c r="K44" s="155" t="s">
        <v>356</v>
      </c>
      <c r="L44" s="152">
        <v>0</v>
      </c>
      <c r="M44" s="154">
        <v>0</v>
      </c>
      <c r="N44" s="91"/>
    </row>
    <row r="45" spans="1:15">
      <c r="A45" s="150">
        <v>33</v>
      </c>
      <c r="B45" s="151" t="s">
        <v>101</v>
      </c>
      <c r="C45" s="151" t="s">
        <v>102</v>
      </c>
      <c r="D45" s="152">
        <v>31586325</v>
      </c>
      <c r="E45" s="152">
        <v>54836</v>
      </c>
      <c r="F45" s="152">
        <v>0.1736</v>
      </c>
      <c r="G45" s="152">
        <v>54.708599999999997</v>
      </c>
      <c r="H45" s="153">
        <f t="shared" si="0"/>
        <v>6.0333000218834343</v>
      </c>
      <c r="I45" s="154">
        <v>330842.03999999998</v>
      </c>
      <c r="J45" s="152">
        <v>0.76856199999999997</v>
      </c>
      <c r="K45" s="155" t="s">
        <v>355</v>
      </c>
      <c r="L45" s="152">
        <v>0</v>
      </c>
      <c r="M45" s="154">
        <v>0</v>
      </c>
      <c r="N45" s="91"/>
    </row>
    <row r="46" spans="1:15">
      <c r="A46" s="150">
        <v>34</v>
      </c>
      <c r="B46" s="151" t="s">
        <v>184</v>
      </c>
      <c r="C46" s="151" t="s">
        <v>185</v>
      </c>
      <c r="D46" s="152">
        <v>421318</v>
      </c>
      <c r="E46" s="152">
        <v>2214</v>
      </c>
      <c r="F46" s="152">
        <v>0.52549999999999997</v>
      </c>
      <c r="G46" s="152">
        <v>132.9716</v>
      </c>
      <c r="H46" s="153">
        <f t="shared" si="0"/>
        <v>62.715447154471548</v>
      </c>
      <c r="I46" s="154">
        <v>138852</v>
      </c>
      <c r="J46" s="152">
        <v>0.32256000000000001</v>
      </c>
      <c r="K46" s="155" t="s">
        <v>355</v>
      </c>
      <c r="L46" s="152">
        <v>0</v>
      </c>
      <c r="M46" s="154">
        <v>0</v>
      </c>
      <c r="N46" s="91"/>
    </row>
    <row r="47" spans="1:15">
      <c r="A47" s="150">
        <v>35</v>
      </c>
      <c r="B47" s="151" t="s">
        <v>103</v>
      </c>
      <c r="C47" s="151" t="s">
        <v>104</v>
      </c>
      <c r="D47" s="152">
        <v>470423</v>
      </c>
      <c r="E47" s="152">
        <v>74500</v>
      </c>
      <c r="F47" s="152">
        <v>15.8368</v>
      </c>
      <c r="G47" s="152">
        <v>17.406400000000001</v>
      </c>
      <c r="H47" s="153">
        <f t="shared" si="0"/>
        <v>6.7</v>
      </c>
      <c r="I47" s="154">
        <v>499150</v>
      </c>
      <c r="J47" s="152">
        <v>1.1595489999999999</v>
      </c>
      <c r="K47" s="155" t="s">
        <v>355</v>
      </c>
      <c r="L47" s="152">
        <v>0</v>
      </c>
      <c r="M47" s="154">
        <v>0</v>
      </c>
      <c r="N47" s="91"/>
    </row>
    <row r="48" spans="1:15">
      <c r="A48" s="150">
        <v>36</v>
      </c>
      <c r="B48" s="151" t="s">
        <v>105</v>
      </c>
      <c r="C48" s="151" t="s">
        <v>106</v>
      </c>
      <c r="D48" s="152">
        <v>106368</v>
      </c>
      <c r="E48" s="152">
        <v>3963</v>
      </c>
      <c r="F48" s="152">
        <v>3.7256999999999998</v>
      </c>
      <c r="G48" s="152">
        <v>150.5771</v>
      </c>
      <c r="H48" s="153">
        <f t="shared" si="0"/>
        <v>20.03</v>
      </c>
      <c r="I48" s="154">
        <v>79378.89</v>
      </c>
      <c r="J48" s="152">
        <v>0.18440100000000001</v>
      </c>
      <c r="K48" s="155" t="s">
        <v>356</v>
      </c>
      <c r="L48" s="152">
        <v>0</v>
      </c>
      <c r="M48" s="154">
        <v>0</v>
      </c>
      <c r="N48" s="91"/>
    </row>
    <row r="49" spans="1:14">
      <c r="A49" s="150">
        <v>37</v>
      </c>
      <c r="B49" s="151" t="s">
        <v>186</v>
      </c>
      <c r="C49" s="151" t="s">
        <v>187</v>
      </c>
      <c r="D49" s="152">
        <v>7361660</v>
      </c>
      <c r="E49" s="152">
        <v>3655</v>
      </c>
      <c r="F49" s="152">
        <v>4.9599999999999998E-2</v>
      </c>
      <c r="G49" s="152">
        <v>269.76870000000002</v>
      </c>
      <c r="H49" s="153">
        <f t="shared" si="0"/>
        <v>32.799999999999997</v>
      </c>
      <c r="I49" s="154">
        <v>119884</v>
      </c>
      <c r="J49" s="152">
        <v>0.27849600000000002</v>
      </c>
      <c r="K49" s="155" t="s">
        <v>355</v>
      </c>
      <c r="L49" s="152">
        <v>0</v>
      </c>
      <c r="M49" s="154">
        <v>0</v>
      </c>
      <c r="N49" s="91"/>
    </row>
    <row r="50" spans="1:14">
      <c r="A50" s="150">
        <v>38</v>
      </c>
      <c r="B50" s="151" t="s">
        <v>408</v>
      </c>
      <c r="C50" s="151" t="s">
        <v>188</v>
      </c>
      <c r="D50" s="152">
        <v>30354369</v>
      </c>
      <c r="E50" s="152">
        <v>111542</v>
      </c>
      <c r="F50" s="152">
        <v>0.36749999999999999</v>
      </c>
      <c r="G50" s="152">
        <v>107.3104</v>
      </c>
      <c r="H50" s="153">
        <f t="shared" si="0"/>
        <v>19.940000000000001</v>
      </c>
      <c r="I50" s="154">
        <v>2224147.48</v>
      </c>
      <c r="J50" s="152">
        <v>5.166798</v>
      </c>
      <c r="K50" s="155" t="s">
        <v>355</v>
      </c>
      <c r="L50" s="152">
        <v>0</v>
      </c>
      <c r="M50" s="154">
        <v>0</v>
      </c>
      <c r="N50" s="91"/>
    </row>
    <row r="51" spans="1:14">
      <c r="A51" s="150">
        <v>39</v>
      </c>
      <c r="B51" s="151" t="s">
        <v>107</v>
      </c>
      <c r="C51" s="151" t="s">
        <v>108</v>
      </c>
      <c r="D51" s="152">
        <v>3577915</v>
      </c>
      <c r="E51" s="152">
        <v>184817</v>
      </c>
      <c r="F51" s="152">
        <v>5.1654999999999998</v>
      </c>
      <c r="G51" s="152">
        <v>10.4078</v>
      </c>
      <c r="H51" s="153">
        <f t="shared" si="0"/>
        <v>3.2900000000000005</v>
      </c>
      <c r="I51" s="154">
        <v>608047.93000000005</v>
      </c>
      <c r="J51" s="152">
        <v>1.4125239999999999</v>
      </c>
      <c r="K51" s="155" t="s">
        <v>356</v>
      </c>
      <c r="L51" s="152">
        <v>0</v>
      </c>
      <c r="M51" s="154">
        <v>0</v>
      </c>
      <c r="N51" s="91"/>
    </row>
    <row r="52" spans="1:14">
      <c r="A52" s="150">
        <v>40</v>
      </c>
      <c r="B52" s="151" t="s">
        <v>109</v>
      </c>
      <c r="C52" s="151" t="s">
        <v>110</v>
      </c>
      <c r="D52" s="152">
        <v>481924</v>
      </c>
      <c r="E52" s="152">
        <v>116328</v>
      </c>
      <c r="F52" s="152">
        <v>24.138200000000001</v>
      </c>
      <c r="G52" s="152">
        <v>22.5137</v>
      </c>
      <c r="H52" s="153">
        <f t="shared" si="0"/>
        <v>0</v>
      </c>
      <c r="I52" s="154">
        <v>0</v>
      </c>
      <c r="J52" s="152">
        <v>0</v>
      </c>
      <c r="K52" s="155" t="s">
        <v>356</v>
      </c>
      <c r="L52" s="152">
        <v>0</v>
      </c>
      <c r="M52" s="154">
        <v>0</v>
      </c>
      <c r="N52" s="91"/>
    </row>
    <row r="53" spans="1:14">
      <c r="A53" s="150">
        <v>41</v>
      </c>
      <c r="B53" s="151" t="s">
        <v>189</v>
      </c>
      <c r="C53" s="151" t="s">
        <v>190</v>
      </c>
      <c r="D53" s="152">
        <v>8313105</v>
      </c>
      <c r="E53" s="152">
        <v>194111</v>
      </c>
      <c r="F53" s="152">
        <v>2.335</v>
      </c>
      <c r="G53" s="152">
        <v>5.6064999999999996</v>
      </c>
      <c r="H53" s="153">
        <f t="shared" si="0"/>
        <v>0.39999999999999997</v>
      </c>
      <c r="I53" s="154">
        <v>77644.399999999994</v>
      </c>
      <c r="J53" s="152">
        <v>0.180372</v>
      </c>
      <c r="K53" s="155" t="s">
        <v>356</v>
      </c>
      <c r="L53" s="152">
        <v>0</v>
      </c>
      <c r="M53" s="154">
        <v>0</v>
      </c>
      <c r="N53" s="91"/>
    </row>
    <row r="54" spans="1:14">
      <c r="A54" s="150">
        <v>42</v>
      </c>
      <c r="B54" s="151" t="s">
        <v>191</v>
      </c>
      <c r="C54" s="151" t="s">
        <v>192</v>
      </c>
      <c r="D54" s="152">
        <v>966590</v>
      </c>
      <c r="E54" s="152">
        <v>153650</v>
      </c>
      <c r="F54" s="152">
        <v>15.896100000000001</v>
      </c>
      <c r="G54" s="152">
        <v>44.741300000000003</v>
      </c>
      <c r="H54" s="153">
        <f t="shared" si="0"/>
        <v>8.27</v>
      </c>
      <c r="I54" s="154">
        <v>1270685.5</v>
      </c>
      <c r="J54" s="152">
        <v>2.9518620000000002</v>
      </c>
      <c r="K54" s="155" t="s">
        <v>356</v>
      </c>
      <c r="L54" s="152">
        <v>0</v>
      </c>
      <c r="M54" s="154">
        <v>0</v>
      </c>
      <c r="N54" s="91"/>
    </row>
    <row r="55" spans="1:14">
      <c r="A55" s="150">
        <v>43</v>
      </c>
      <c r="B55" s="151" t="s">
        <v>111</v>
      </c>
      <c r="C55" s="151" t="s">
        <v>112</v>
      </c>
      <c r="D55" s="152">
        <v>364462</v>
      </c>
      <c r="E55" s="152">
        <v>66151</v>
      </c>
      <c r="F55" s="152">
        <v>18.150300000000001</v>
      </c>
      <c r="G55" s="152">
        <v>35.1922</v>
      </c>
      <c r="H55" s="153">
        <f t="shared" si="0"/>
        <v>6.0900000000000007</v>
      </c>
      <c r="I55" s="154">
        <v>402859.59</v>
      </c>
      <c r="J55" s="152">
        <v>0.93586199999999997</v>
      </c>
      <c r="K55" s="155" t="s">
        <v>356</v>
      </c>
      <c r="L55" s="152">
        <v>0</v>
      </c>
      <c r="M55" s="154">
        <v>0</v>
      </c>
      <c r="N55" s="91"/>
    </row>
    <row r="56" spans="1:14">
      <c r="A56" s="150">
        <v>44</v>
      </c>
      <c r="B56" s="151" t="s">
        <v>115</v>
      </c>
      <c r="C56" s="151" t="s">
        <v>116</v>
      </c>
      <c r="D56" s="152">
        <v>469215</v>
      </c>
      <c r="E56" s="152">
        <v>29795</v>
      </c>
      <c r="F56" s="152">
        <v>6.3499670000000004</v>
      </c>
      <c r="G56" s="152">
        <v>123.72539999999999</v>
      </c>
      <c r="H56" s="153">
        <f t="shared" si="0"/>
        <v>9</v>
      </c>
      <c r="I56" s="154">
        <v>268155</v>
      </c>
      <c r="J56" s="152">
        <v>0.62293699999999996</v>
      </c>
      <c r="K56" s="155" t="s">
        <v>355</v>
      </c>
      <c r="L56" s="152">
        <v>0</v>
      </c>
      <c r="M56" s="154">
        <v>0</v>
      </c>
      <c r="N56" s="91"/>
    </row>
    <row r="57" spans="1:14">
      <c r="A57" s="150">
        <v>45</v>
      </c>
      <c r="B57" s="151" t="s">
        <v>117</v>
      </c>
      <c r="C57" s="151" t="s">
        <v>118</v>
      </c>
      <c r="D57" s="152">
        <v>548818</v>
      </c>
      <c r="E57" s="152">
        <v>46321</v>
      </c>
      <c r="F57" s="152">
        <v>8.4400999999999993</v>
      </c>
      <c r="G57" s="152">
        <v>80.556700000000006</v>
      </c>
      <c r="H57" s="153">
        <f t="shared" si="0"/>
        <v>2.9799999999999995</v>
      </c>
      <c r="I57" s="154">
        <v>138036.57999999999</v>
      </c>
      <c r="J57" s="152">
        <v>0.32066499999999998</v>
      </c>
      <c r="K57" s="155" t="s">
        <v>356</v>
      </c>
      <c r="L57" s="152">
        <v>0</v>
      </c>
      <c r="M57" s="154">
        <v>0</v>
      </c>
      <c r="N57" s="91"/>
    </row>
    <row r="58" spans="1:14">
      <c r="A58" s="150">
        <v>46</v>
      </c>
      <c r="B58" s="151" t="s">
        <v>119</v>
      </c>
      <c r="C58" s="151" t="s">
        <v>120</v>
      </c>
      <c r="D58" s="152">
        <v>38562</v>
      </c>
      <c r="E58" s="152">
        <v>4804</v>
      </c>
      <c r="F58" s="152">
        <v>12.4579</v>
      </c>
      <c r="G58" s="152">
        <v>168.56829999999999</v>
      </c>
      <c r="H58" s="153">
        <f t="shared" si="0"/>
        <v>0</v>
      </c>
      <c r="I58" s="154">
        <v>0</v>
      </c>
      <c r="J58" s="152">
        <v>0</v>
      </c>
      <c r="K58" s="155" t="s">
        <v>356</v>
      </c>
      <c r="L58" s="152">
        <v>0</v>
      </c>
      <c r="M58" s="154">
        <v>0</v>
      </c>
      <c r="N58" s="91"/>
    </row>
    <row r="59" spans="1:14">
      <c r="A59" s="150">
        <v>47</v>
      </c>
      <c r="B59" s="151" t="s">
        <v>121</v>
      </c>
      <c r="C59" s="151" t="s">
        <v>122</v>
      </c>
      <c r="D59" s="152">
        <v>317881</v>
      </c>
      <c r="E59" s="152">
        <v>49019</v>
      </c>
      <c r="F59" s="152">
        <v>15.4206</v>
      </c>
      <c r="G59" s="152">
        <v>48.636499999999998</v>
      </c>
      <c r="H59" s="153">
        <f t="shared" si="0"/>
        <v>0</v>
      </c>
      <c r="I59" s="154">
        <v>0</v>
      </c>
      <c r="J59" s="152">
        <v>0</v>
      </c>
      <c r="K59" s="155" t="s">
        <v>356</v>
      </c>
      <c r="L59" s="152">
        <v>0</v>
      </c>
      <c r="M59" s="154">
        <v>0</v>
      </c>
      <c r="N59" s="91"/>
    </row>
    <row r="60" spans="1:14">
      <c r="A60" s="150">
        <v>48</v>
      </c>
      <c r="B60" s="151" t="s">
        <v>123</v>
      </c>
      <c r="C60" s="151" t="s">
        <v>124</v>
      </c>
      <c r="D60" s="152">
        <v>169734</v>
      </c>
      <c r="E60" s="152">
        <v>6027</v>
      </c>
      <c r="F60" s="152">
        <v>3.5508999999999999</v>
      </c>
      <c r="G60" s="152">
        <v>185.8776</v>
      </c>
      <c r="H60" s="153">
        <f t="shared" si="0"/>
        <v>24.5</v>
      </c>
      <c r="I60" s="154">
        <v>147661.5</v>
      </c>
      <c r="J60" s="152">
        <v>0.34302500000000002</v>
      </c>
      <c r="K60" s="155" t="s">
        <v>356</v>
      </c>
      <c r="L60" s="152">
        <v>0</v>
      </c>
      <c r="M60" s="154">
        <v>0</v>
      </c>
      <c r="N60" s="91"/>
    </row>
    <row r="61" spans="1:14">
      <c r="A61" s="150">
        <v>49</v>
      </c>
      <c r="B61" s="151" t="s">
        <v>125</v>
      </c>
      <c r="C61" s="151" t="s">
        <v>126</v>
      </c>
      <c r="D61" s="152">
        <v>693880</v>
      </c>
      <c r="E61" s="152">
        <v>905</v>
      </c>
      <c r="F61" s="152">
        <v>0.13039999999999999</v>
      </c>
      <c r="G61" s="152">
        <v>86.053799999999995</v>
      </c>
      <c r="H61" s="153">
        <f t="shared" si="0"/>
        <v>36.46</v>
      </c>
      <c r="I61" s="154">
        <v>32996.300000000003</v>
      </c>
      <c r="J61" s="152">
        <v>7.6651999999999998E-2</v>
      </c>
      <c r="K61" s="155" t="s">
        <v>356</v>
      </c>
      <c r="L61" s="152">
        <v>0</v>
      </c>
      <c r="M61" s="154">
        <v>0</v>
      </c>
      <c r="N61" s="91"/>
    </row>
    <row r="62" spans="1:14">
      <c r="A62" s="150">
        <v>50</v>
      </c>
      <c r="B62" s="151" t="s">
        <v>127</v>
      </c>
      <c r="C62" s="151" t="s">
        <v>128</v>
      </c>
      <c r="D62" s="152">
        <v>265635</v>
      </c>
      <c r="E62" s="152">
        <v>6700</v>
      </c>
      <c r="F62" s="152">
        <v>2.5223</v>
      </c>
      <c r="G62" s="152">
        <v>58.133800000000001</v>
      </c>
      <c r="H62" s="153">
        <f t="shared" si="0"/>
        <v>49.5</v>
      </c>
      <c r="I62" s="154">
        <v>331650</v>
      </c>
      <c r="J62" s="152">
        <v>0.77043799999999996</v>
      </c>
      <c r="K62" s="155" t="s">
        <v>355</v>
      </c>
      <c r="L62" s="152">
        <v>0</v>
      </c>
      <c r="M62" s="154">
        <v>0</v>
      </c>
      <c r="N62" s="91"/>
    </row>
    <row r="63" spans="1:14">
      <c r="A63" s="150">
        <v>51</v>
      </c>
      <c r="B63" s="151" t="s">
        <v>129</v>
      </c>
      <c r="C63" s="151" t="s">
        <v>130</v>
      </c>
      <c r="D63" s="152">
        <v>111449</v>
      </c>
      <c r="E63" s="152">
        <v>8287</v>
      </c>
      <c r="F63" s="152">
        <v>7.4356999999999998</v>
      </c>
      <c r="G63" s="152">
        <v>143.0694</v>
      </c>
      <c r="H63" s="153">
        <f t="shared" si="0"/>
        <v>23.93</v>
      </c>
      <c r="I63" s="154">
        <v>198307.91</v>
      </c>
      <c r="J63" s="152">
        <v>0.46067900000000001</v>
      </c>
      <c r="K63" s="155" t="s">
        <v>356</v>
      </c>
      <c r="L63" s="152">
        <v>0</v>
      </c>
      <c r="M63" s="154">
        <v>0</v>
      </c>
      <c r="N63" s="91"/>
    </row>
    <row r="64" spans="1:14">
      <c r="A64" s="150">
        <v>52</v>
      </c>
      <c r="B64" s="151" t="s">
        <v>409</v>
      </c>
      <c r="C64" s="151" t="s">
        <v>131</v>
      </c>
      <c r="D64" s="152">
        <v>1140375</v>
      </c>
      <c r="E64" s="152">
        <v>34229</v>
      </c>
      <c r="F64" s="152">
        <v>3.0015999999999998</v>
      </c>
      <c r="G64" s="152">
        <v>36.394300000000001</v>
      </c>
      <c r="H64" s="153">
        <f t="shared" si="0"/>
        <v>1.02</v>
      </c>
      <c r="I64" s="154">
        <v>34913.58</v>
      </c>
      <c r="J64" s="152">
        <v>8.1105999999999998E-2</v>
      </c>
      <c r="K64" s="155" t="s">
        <v>356</v>
      </c>
      <c r="L64" s="152">
        <v>0</v>
      </c>
      <c r="M64" s="154">
        <v>0</v>
      </c>
      <c r="N64" s="91"/>
    </row>
    <row r="65" spans="1:14">
      <c r="A65" s="150">
        <v>53</v>
      </c>
      <c r="B65" s="151" t="s">
        <v>199</v>
      </c>
      <c r="C65" s="151" t="s">
        <v>200</v>
      </c>
      <c r="D65" s="152">
        <v>4634633</v>
      </c>
      <c r="E65" s="152">
        <v>115340</v>
      </c>
      <c r="F65" s="152">
        <v>2.4887000000000001</v>
      </c>
      <c r="G65" s="152">
        <v>183.08860000000001</v>
      </c>
      <c r="H65" s="153">
        <f t="shared" si="0"/>
        <v>5.5</v>
      </c>
      <c r="I65" s="154">
        <v>634370</v>
      </c>
      <c r="J65" s="152">
        <v>1.473671</v>
      </c>
      <c r="K65" s="155" t="s">
        <v>355</v>
      </c>
      <c r="L65" s="152">
        <v>0</v>
      </c>
      <c r="M65" s="154">
        <v>0</v>
      </c>
      <c r="N65" s="91"/>
    </row>
    <row r="66" spans="1:14">
      <c r="A66" s="150">
        <v>54</v>
      </c>
      <c r="B66" s="151" t="s">
        <v>132</v>
      </c>
      <c r="C66" s="151" t="s">
        <v>133</v>
      </c>
      <c r="D66" s="152">
        <v>613670</v>
      </c>
      <c r="E66" s="152">
        <v>91897</v>
      </c>
      <c r="F66" s="152">
        <v>14.975</v>
      </c>
      <c r="G66" s="152">
        <v>34.231400000000001</v>
      </c>
      <c r="H66" s="153">
        <f t="shared" si="0"/>
        <v>0</v>
      </c>
      <c r="I66" s="154">
        <v>0</v>
      </c>
      <c r="J66" s="152">
        <v>0</v>
      </c>
      <c r="K66" s="155" t="s">
        <v>356</v>
      </c>
      <c r="L66" s="152">
        <v>0</v>
      </c>
      <c r="M66" s="154">
        <v>0</v>
      </c>
      <c r="N66" s="91"/>
    </row>
    <row r="67" spans="1:14">
      <c r="A67" s="150">
        <v>55</v>
      </c>
      <c r="B67" s="151" t="s">
        <v>134</v>
      </c>
      <c r="C67" s="151" t="s">
        <v>135</v>
      </c>
      <c r="D67" s="152">
        <v>196805</v>
      </c>
      <c r="E67" s="152">
        <v>14729</v>
      </c>
      <c r="F67" s="152">
        <v>7.4840999999999998</v>
      </c>
      <c r="G67" s="152">
        <v>115.8176</v>
      </c>
      <c r="H67" s="153">
        <f t="shared" si="0"/>
        <v>13.43</v>
      </c>
      <c r="I67" s="154">
        <v>197810.47</v>
      </c>
      <c r="J67" s="152">
        <v>0.45952300000000001</v>
      </c>
      <c r="K67" s="155" t="s">
        <v>356</v>
      </c>
      <c r="L67" s="152">
        <v>0</v>
      </c>
      <c r="M67" s="154">
        <v>0</v>
      </c>
      <c r="N67" s="91"/>
    </row>
    <row r="68" spans="1:14">
      <c r="A68" s="150">
        <v>56</v>
      </c>
      <c r="B68" s="151" t="s">
        <v>136</v>
      </c>
      <c r="C68" s="151" t="s">
        <v>137</v>
      </c>
      <c r="D68" s="152">
        <v>890633</v>
      </c>
      <c r="E68" s="152">
        <v>104147</v>
      </c>
      <c r="F68" s="152">
        <v>11.6936</v>
      </c>
      <c r="G68" s="152">
        <v>39.3123</v>
      </c>
      <c r="H68" s="153">
        <f t="shared" si="0"/>
        <v>3.01</v>
      </c>
      <c r="I68" s="154">
        <v>313482.46999999997</v>
      </c>
      <c r="J68" s="152">
        <v>0.72823400000000005</v>
      </c>
      <c r="K68" s="155" t="s">
        <v>356</v>
      </c>
      <c r="L68" s="152">
        <v>0</v>
      </c>
      <c r="M68" s="154">
        <v>0</v>
      </c>
      <c r="N68" s="91"/>
    </row>
    <row r="69" spans="1:14">
      <c r="A69" s="150">
        <v>57</v>
      </c>
      <c r="B69" s="151" t="s">
        <v>138</v>
      </c>
      <c r="C69" s="151" t="s">
        <v>139</v>
      </c>
      <c r="D69" s="152">
        <v>16926</v>
      </c>
      <c r="E69" s="152">
        <v>3657</v>
      </c>
      <c r="F69" s="152">
        <v>21.605799999999999</v>
      </c>
      <c r="G69" s="152">
        <v>1622.0389</v>
      </c>
      <c r="H69" s="153">
        <f t="shared" si="0"/>
        <v>526.54088050314465</v>
      </c>
      <c r="I69" s="154">
        <v>1925560</v>
      </c>
      <c r="J69" s="152">
        <v>4.473166</v>
      </c>
      <c r="K69" s="155" t="s">
        <v>355</v>
      </c>
      <c r="L69" s="152">
        <v>0</v>
      </c>
      <c r="M69" s="154">
        <v>0</v>
      </c>
      <c r="N69" s="91"/>
    </row>
    <row r="70" spans="1:14">
      <c r="A70" s="150">
        <v>58</v>
      </c>
      <c r="B70" s="151" t="s">
        <v>140</v>
      </c>
      <c r="C70" s="151" t="s">
        <v>141</v>
      </c>
      <c r="D70" s="152">
        <v>583338</v>
      </c>
      <c r="E70" s="152">
        <v>809</v>
      </c>
      <c r="F70" s="152">
        <v>0.13869999999999999</v>
      </c>
      <c r="G70" s="152">
        <v>6.8</v>
      </c>
      <c r="H70" s="153">
        <f t="shared" si="0"/>
        <v>5.99</v>
      </c>
      <c r="I70" s="154">
        <v>4845.91</v>
      </c>
      <c r="J70" s="152">
        <v>1.1257E-2</v>
      </c>
      <c r="K70" s="155" t="s">
        <v>356</v>
      </c>
      <c r="L70" s="152">
        <v>0</v>
      </c>
      <c r="M70" s="154">
        <v>0</v>
      </c>
      <c r="N70" s="91"/>
    </row>
    <row r="71" spans="1:14">
      <c r="A71" s="150">
        <v>59</v>
      </c>
      <c r="B71" s="151" t="s">
        <v>142</v>
      </c>
      <c r="C71" s="151" t="s">
        <v>143</v>
      </c>
      <c r="D71" s="152">
        <v>729315</v>
      </c>
      <c r="E71" s="152">
        <v>5749</v>
      </c>
      <c r="F71" s="152">
        <v>0.7883</v>
      </c>
      <c r="G71" s="152">
        <v>9.92</v>
      </c>
      <c r="H71" s="153">
        <f t="shared" si="0"/>
        <v>11.78</v>
      </c>
      <c r="I71" s="154">
        <v>67723.22</v>
      </c>
      <c r="J71" s="152">
        <v>0.15732399999999999</v>
      </c>
      <c r="K71" s="155" t="s">
        <v>356</v>
      </c>
      <c r="L71" s="152">
        <v>0</v>
      </c>
      <c r="M71" s="154">
        <v>0</v>
      </c>
      <c r="N71" s="91"/>
    </row>
    <row r="72" spans="1:14">
      <c r="A72" s="150">
        <v>60</v>
      </c>
      <c r="B72" s="151" t="s">
        <v>144</v>
      </c>
      <c r="C72" s="151" t="s">
        <v>145</v>
      </c>
      <c r="D72" s="152">
        <v>46436</v>
      </c>
      <c r="E72" s="152">
        <v>6641</v>
      </c>
      <c r="F72" s="152">
        <v>14.301399999999999</v>
      </c>
      <c r="G72" s="152">
        <v>126.88630000000001</v>
      </c>
      <c r="H72" s="153">
        <f t="shared" si="0"/>
        <v>30.255300406565279</v>
      </c>
      <c r="I72" s="154">
        <v>200925.45</v>
      </c>
      <c r="J72" s="152">
        <v>0.46675899999999998</v>
      </c>
      <c r="K72" s="155" t="s">
        <v>356</v>
      </c>
      <c r="L72" s="152">
        <v>0</v>
      </c>
      <c r="M72" s="154">
        <v>0</v>
      </c>
      <c r="N72" s="91"/>
    </row>
    <row r="73" spans="1:14">
      <c r="A73" s="150">
        <v>61</v>
      </c>
      <c r="B73" s="151" t="s">
        <v>146</v>
      </c>
      <c r="C73" s="151" t="s">
        <v>147</v>
      </c>
      <c r="D73" s="152">
        <v>966230</v>
      </c>
      <c r="E73" s="152">
        <v>235618</v>
      </c>
      <c r="F73" s="152">
        <v>24.385300000000001</v>
      </c>
      <c r="G73" s="152">
        <v>8.9977999999999998</v>
      </c>
      <c r="H73" s="153">
        <f t="shared" si="0"/>
        <v>2.9699999999999998</v>
      </c>
      <c r="I73" s="154">
        <v>699785.46</v>
      </c>
      <c r="J73" s="152">
        <v>1.625634</v>
      </c>
      <c r="K73" s="155" t="s">
        <v>356</v>
      </c>
      <c r="L73" s="152">
        <v>0</v>
      </c>
      <c r="M73" s="154">
        <v>0</v>
      </c>
      <c r="N73" s="91"/>
    </row>
    <row r="74" spans="1:14">
      <c r="A74" s="150">
        <v>62</v>
      </c>
      <c r="B74" s="151" t="s">
        <v>148</v>
      </c>
      <c r="C74" s="151" t="s">
        <v>149</v>
      </c>
      <c r="D74" s="152">
        <v>4144165</v>
      </c>
      <c r="E74" s="152">
        <v>679968</v>
      </c>
      <c r="F74" s="152">
        <v>16.407800000000002</v>
      </c>
      <c r="G74" s="152">
        <v>12.120900000000001</v>
      </c>
      <c r="H74" s="153">
        <f t="shared" si="0"/>
        <v>5.75</v>
      </c>
      <c r="I74" s="154">
        <v>3909816</v>
      </c>
      <c r="J74" s="152">
        <v>9.0826849999999997</v>
      </c>
      <c r="K74" s="155" t="s">
        <v>356</v>
      </c>
      <c r="L74" s="152">
        <v>0</v>
      </c>
      <c r="M74" s="154">
        <v>0</v>
      </c>
      <c r="N74" s="91"/>
    </row>
    <row r="75" spans="1:14">
      <c r="A75" s="150">
        <v>63</v>
      </c>
      <c r="B75" s="151" t="s">
        <v>150</v>
      </c>
      <c r="C75" s="151" t="s">
        <v>151</v>
      </c>
      <c r="D75" s="152">
        <v>38811</v>
      </c>
      <c r="E75" s="152">
        <v>1104</v>
      </c>
      <c r="F75" s="152">
        <v>2.8445999999999998</v>
      </c>
      <c r="G75" s="152">
        <v>350.40039999999999</v>
      </c>
      <c r="H75" s="153">
        <f t="shared" si="0"/>
        <v>0.38</v>
      </c>
      <c r="I75" s="154">
        <v>419.52</v>
      </c>
      <c r="J75" s="152">
        <v>9.7499999999999996E-4</v>
      </c>
      <c r="K75" s="155" t="s">
        <v>356</v>
      </c>
      <c r="L75" s="152">
        <v>0</v>
      </c>
      <c r="M75" s="154">
        <v>0</v>
      </c>
      <c r="N75" s="91"/>
    </row>
    <row r="76" spans="1:14" s="57" customFormat="1">
      <c r="A76" s="150">
        <v>64</v>
      </c>
      <c r="B76" s="151" t="s">
        <v>152</v>
      </c>
      <c r="C76" s="151" t="s">
        <v>153</v>
      </c>
      <c r="D76" s="152">
        <v>544616</v>
      </c>
      <c r="E76" s="152">
        <v>24579</v>
      </c>
      <c r="F76" s="152">
        <v>4.5130879999999998</v>
      </c>
      <c r="G76" s="152">
        <v>201.06319999999999</v>
      </c>
      <c r="H76" s="153">
        <f t="shared" si="0"/>
        <v>11.01</v>
      </c>
      <c r="I76" s="154">
        <v>270614.78999999998</v>
      </c>
      <c r="J76" s="152">
        <v>0.62865099999999996</v>
      </c>
      <c r="K76" s="155" t="s">
        <v>355</v>
      </c>
      <c r="L76" s="152">
        <v>0</v>
      </c>
      <c r="M76" s="154">
        <v>0</v>
      </c>
      <c r="N76" s="91"/>
    </row>
    <row r="77" spans="1:14" s="57" customFormat="1">
      <c r="A77" s="150">
        <v>65</v>
      </c>
      <c r="B77" s="151" t="s">
        <v>154</v>
      </c>
      <c r="C77" s="151" t="s">
        <v>155</v>
      </c>
      <c r="D77" s="152">
        <v>1704921</v>
      </c>
      <c r="E77" s="152">
        <v>24884</v>
      </c>
      <c r="F77" s="152">
        <v>1.4595</v>
      </c>
      <c r="G77" s="152">
        <v>18.801200000000001</v>
      </c>
      <c r="H77" s="153">
        <f t="shared" si="0"/>
        <v>11.399999999999999</v>
      </c>
      <c r="I77" s="154">
        <v>283677.59999999998</v>
      </c>
      <c r="J77" s="152">
        <v>0.65899600000000003</v>
      </c>
      <c r="K77" s="155" t="s">
        <v>355</v>
      </c>
      <c r="L77" s="152">
        <v>0</v>
      </c>
      <c r="M77" s="154">
        <v>0</v>
      </c>
      <c r="N77" s="91"/>
    </row>
    <row r="78" spans="1:14" s="57" customFormat="1">
      <c r="A78" s="150">
        <v>66</v>
      </c>
      <c r="B78" s="151" t="s">
        <v>410</v>
      </c>
      <c r="C78" s="151" t="s">
        <v>156</v>
      </c>
      <c r="D78" s="152">
        <v>4253444</v>
      </c>
      <c r="E78" s="152">
        <v>170375</v>
      </c>
      <c r="F78" s="152">
        <v>4.0056000000000003</v>
      </c>
      <c r="G78" s="152">
        <v>9.9878</v>
      </c>
      <c r="H78" s="153">
        <f t="shared" ref="H78:H87" si="1">I78/E78</f>
        <v>3.65</v>
      </c>
      <c r="I78" s="154">
        <v>621868.75</v>
      </c>
      <c r="J78" s="152">
        <v>1.4446300000000001</v>
      </c>
      <c r="K78" s="155" t="s">
        <v>356</v>
      </c>
      <c r="L78" s="152">
        <v>0</v>
      </c>
      <c r="M78" s="154">
        <v>0</v>
      </c>
      <c r="N78" s="91"/>
    </row>
    <row r="79" spans="1:14" s="57" customFormat="1">
      <c r="A79" s="150">
        <v>67</v>
      </c>
      <c r="B79" s="151" t="s">
        <v>157</v>
      </c>
      <c r="C79" s="151" t="s">
        <v>158</v>
      </c>
      <c r="D79" s="152">
        <v>447820</v>
      </c>
      <c r="E79" s="152">
        <v>1665</v>
      </c>
      <c r="F79" s="152">
        <v>0.37180000000000002</v>
      </c>
      <c r="G79" s="152">
        <v>205.75909999999999</v>
      </c>
      <c r="H79" s="153">
        <f t="shared" si="1"/>
        <v>115</v>
      </c>
      <c r="I79" s="154">
        <v>191475</v>
      </c>
      <c r="J79" s="152">
        <v>0.44480500000000001</v>
      </c>
      <c r="K79" s="155" t="s">
        <v>355</v>
      </c>
      <c r="L79" s="152">
        <v>0</v>
      </c>
      <c r="M79" s="154">
        <v>0</v>
      </c>
      <c r="N79" s="91"/>
    </row>
    <row r="80" spans="1:14" s="57" customFormat="1">
      <c r="A80" s="150">
        <v>68</v>
      </c>
      <c r="B80" s="151" t="s">
        <v>159</v>
      </c>
      <c r="C80" s="151" t="s">
        <v>160</v>
      </c>
      <c r="D80" s="152">
        <v>345823</v>
      </c>
      <c r="E80" s="152">
        <v>3952</v>
      </c>
      <c r="F80" s="152">
        <v>1.142781</v>
      </c>
      <c r="G80" s="152">
        <v>75.044799999999995</v>
      </c>
      <c r="H80" s="153">
        <f t="shared" si="1"/>
        <v>20.77</v>
      </c>
      <c r="I80" s="154">
        <v>82083.039999999994</v>
      </c>
      <c r="J80" s="152">
        <v>0.19068299999999999</v>
      </c>
      <c r="K80" s="155" t="s">
        <v>356</v>
      </c>
      <c r="L80" s="152">
        <v>0</v>
      </c>
      <c r="M80" s="154">
        <v>0</v>
      </c>
      <c r="N80" s="91"/>
    </row>
    <row r="81" spans="1:14" s="57" customFormat="1">
      <c r="A81" s="150">
        <v>69</v>
      </c>
      <c r="B81" s="151" t="s">
        <v>161</v>
      </c>
      <c r="C81" s="151" t="s">
        <v>162</v>
      </c>
      <c r="D81" s="152">
        <v>61268</v>
      </c>
      <c r="E81" s="152">
        <v>3358</v>
      </c>
      <c r="F81" s="152">
        <v>5.4808000000000003</v>
      </c>
      <c r="G81" s="152">
        <v>1073.9232</v>
      </c>
      <c r="H81" s="153">
        <f t="shared" si="1"/>
        <v>37.770000000000003</v>
      </c>
      <c r="I81" s="154">
        <v>126831.66</v>
      </c>
      <c r="J81" s="152">
        <v>0.29463600000000001</v>
      </c>
      <c r="K81" s="155" t="s">
        <v>356</v>
      </c>
      <c r="L81" s="152">
        <v>0</v>
      </c>
      <c r="M81" s="154">
        <v>0</v>
      </c>
      <c r="N81" s="91"/>
    </row>
    <row r="82" spans="1:14" s="57" customFormat="1">
      <c r="A82" s="150">
        <v>70</v>
      </c>
      <c r="B82" s="151" t="s">
        <v>203</v>
      </c>
      <c r="C82" s="151" t="s">
        <v>204</v>
      </c>
      <c r="D82" s="152">
        <v>1041404</v>
      </c>
      <c r="E82" s="152">
        <v>37556</v>
      </c>
      <c r="F82" s="152">
        <v>3.6063000000000001</v>
      </c>
      <c r="G82" s="152">
        <v>13.375</v>
      </c>
      <c r="H82" s="153">
        <f t="shared" si="1"/>
        <v>2.6</v>
      </c>
      <c r="I82" s="154">
        <v>97645.6</v>
      </c>
      <c r="J82" s="152">
        <v>0.22683500000000001</v>
      </c>
      <c r="K82" s="155" t="s">
        <v>355</v>
      </c>
      <c r="L82" s="152">
        <v>0</v>
      </c>
      <c r="M82" s="154">
        <v>0</v>
      </c>
      <c r="N82" s="91"/>
    </row>
    <row r="83" spans="1:14" s="57" customFormat="1">
      <c r="A83" s="150">
        <v>71</v>
      </c>
      <c r="B83" s="151" t="s">
        <v>163</v>
      </c>
      <c r="C83" s="151" t="s">
        <v>164</v>
      </c>
      <c r="D83" s="152">
        <v>1737914</v>
      </c>
      <c r="E83" s="152">
        <v>324087</v>
      </c>
      <c r="F83" s="152">
        <v>18.648</v>
      </c>
      <c r="G83" s="152">
        <v>42.9285</v>
      </c>
      <c r="H83" s="153">
        <f t="shared" si="1"/>
        <v>1.9000000000000001</v>
      </c>
      <c r="I83" s="154">
        <v>615765.30000000005</v>
      </c>
      <c r="J83" s="152">
        <v>1.4304520000000001</v>
      </c>
      <c r="K83" s="155" t="s">
        <v>355</v>
      </c>
      <c r="L83" s="152">
        <v>0</v>
      </c>
      <c r="M83" s="154">
        <v>0</v>
      </c>
      <c r="N83" s="91"/>
    </row>
    <row r="84" spans="1:14" s="57" customFormat="1">
      <c r="A84" s="150">
        <v>72</v>
      </c>
      <c r="B84" s="151" t="s">
        <v>411</v>
      </c>
      <c r="C84" s="151" t="s">
        <v>165</v>
      </c>
      <c r="D84" s="152">
        <v>160044</v>
      </c>
      <c r="E84" s="152">
        <v>37988</v>
      </c>
      <c r="F84" s="152">
        <v>23.736000000000001</v>
      </c>
      <c r="G84" s="152">
        <v>29.769600000000001</v>
      </c>
      <c r="H84" s="153">
        <f t="shared" si="1"/>
        <v>19.57</v>
      </c>
      <c r="I84" s="154">
        <v>743425.16</v>
      </c>
      <c r="J84" s="152">
        <v>1.7270110000000001</v>
      </c>
      <c r="K84" s="155" t="s">
        <v>356</v>
      </c>
      <c r="L84" s="152">
        <v>0</v>
      </c>
      <c r="M84" s="154">
        <v>0</v>
      </c>
      <c r="N84" s="91"/>
    </row>
    <row r="85" spans="1:14">
      <c r="A85" s="150">
        <v>73</v>
      </c>
      <c r="B85" s="151" t="s">
        <v>166</v>
      </c>
      <c r="C85" s="151" t="s">
        <v>167</v>
      </c>
      <c r="D85" s="152">
        <v>990848</v>
      </c>
      <c r="E85" s="152">
        <v>161182</v>
      </c>
      <c r="F85" s="152">
        <v>16.267099999999999</v>
      </c>
      <c r="G85" s="152">
        <v>9.2783999999999995</v>
      </c>
      <c r="H85" s="153">
        <f t="shared" si="1"/>
        <v>2.68</v>
      </c>
      <c r="I85" s="154">
        <v>431967.76</v>
      </c>
      <c r="J85" s="152">
        <v>1.0034810000000001</v>
      </c>
      <c r="K85" s="155" t="s">
        <v>356</v>
      </c>
      <c r="L85" s="152">
        <v>0</v>
      </c>
      <c r="M85" s="154">
        <v>0</v>
      </c>
      <c r="N85" s="91"/>
    </row>
    <row r="86" spans="1:14">
      <c r="A86" s="150">
        <v>74</v>
      </c>
      <c r="B86" s="151" t="s">
        <v>168</v>
      </c>
      <c r="C86" s="151" t="s">
        <v>169</v>
      </c>
      <c r="D86" s="152">
        <v>982869</v>
      </c>
      <c r="E86" s="152">
        <v>33989</v>
      </c>
      <c r="F86" s="152">
        <v>3.4581</v>
      </c>
      <c r="G86" s="152">
        <v>163.38030000000001</v>
      </c>
      <c r="H86" s="153">
        <f t="shared" si="1"/>
        <v>0</v>
      </c>
      <c r="I86" s="154">
        <v>0</v>
      </c>
      <c r="J86" s="152">
        <v>0</v>
      </c>
      <c r="K86" s="155" t="s">
        <v>356</v>
      </c>
      <c r="L86" s="152">
        <v>0</v>
      </c>
      <c r="M86" s="154">
        <v>0</v>
      </c>
      <c r="N86" s="91"/>
    </row>
    <row r="87" spans="1:14">
      <c r="A87" s="150">
        <v>75</v>
      </c>
      <c r="B87" s="151" t="s">
        <v>170</v>
      </c>
      <c r="C87" s="151" t="s">
        <v>171</v>
      </c>
      <c r="D87" s="152">
        <v>108266</v>
      </c>
      <c r="E87" s="152">
        <v>5633</v>
      </c>
      <c r="F87" s="152">
        <v>5.2028999999999996</v>
      </c>
      <c r="G87" s="152">
        <v>77.778400000000005</v>
      </c>
      <c r="H87" s="153">
        <f t="shared" si="1"/>
        <v>4.04</v>
      </c>
      <c r="I87" s="154">
        <v>22757.32</v>
      </c>
      <c r="J87" s="152">
        <v>5.2866000000000003E-2</v>
      </c>
      <c r="K87" s="155" t="s">
        <v>356</v>
      </c>
      <c r="L87" s="152">
        <v>0</v>
      </c>
      <c r="M87" s="154">
        <v>0</v>
      </c>
      <c r="N87" s="91"/>
    </row>
    <row r="88" spans="1:14">
      <c r="A88" s="91" t="s">
        <v>172</v>
      </c>
      <c r="B88" s="91"/>
      <c r="C88" s="91"/>
      <c r="D88" s="97"/>
      <c r="E88" s="97"/>
      <c r="F88" s="97"/>
      <c r="G88" s="97"/>
      <c r="H88" s="98"/>
      <c r="I88" s="154">
        <f>SUM(I13:I87)</f>
        <v>41283539.539999984</v>
      </c>
      <c r="J88" s="97">
        <f>SUM(J13:J87)</f>
        <v>95.903589000000011</v>
      </c>
      <c r="K88" s="111"/>
      <c r="L88" s="97"/>
      <c r="M88" s="99"/>
      <c r="N88" s="91"/>
    </row>
    <row r="89" spans="1:14">
      <c r="A89" s="91" t="s">
        <v>173</v>
      </c>
      <c r="B89" s="91"/>
      <c r="C89" s="91"/>
      <c r="D89" s="97"/>
      <c r="E89" s="97"/>
      <c r="F89" s="97"/>
      <c r="G89" s="97"/>
      <c r="H89" s="98"/>
      <c r="I89" s="99"/>
      <c r="J89" s="97"/>
      <c r="K89" s="111"/>
      <c r="L89" s="97"/>
      <c r="M89" s="99"/>
      <c r="N89" s="91"/>
    </row>
    <row r="90" spans="1:14">
      <c r="A90" s="91">
        <v>76</v>
      </c>
      <c r="B90" s="91" t="s">
        <v>176</v>
      </c>
      <c r="C90" s="91" t="s">
        <v>177</v>
      </c>
      <c r="D90" s="97">
        <v>33600177</v>
      </c>
      <c r="E90" s="97">
        <v>336956</v>
      </c>
      <c r="F90" s="97">
        <v>1.0027999999999999</v>
      </c>
      <c r="G90" s="97">
        <v>1</v>
      </c>
      <c r="H90" s="153">
        <f t="shared" ref="H90:H100" si="2">I90/E90</f>
        <v>8.8735621268058737E-5</v>
      </c>
      <c r="I90" s="99">
        <v>29.9</v>
      </c>
      <c r="J90" s="97">
        <v>6.8999999999999997E-5</v>
      </c>
      <c r="K90" s="111" t="s">
        <v>355</v>
      </c>
      <c r="L90" s="97">
        <v>0</v>
      </c>
      <c r="M90" s="99">
        <v>0</v>
      </c>
      <c r="N90" s="91"/>
    </row>
    <row r="91" spans="1:14">
      <c r="A91" s="150">
        <v>77</v>
      </c>
      <c r="B91" s="151" t="s">
        <v>412</v>
      </c>
      <c r="C91" s="151" t="s">
        <v>413</v>
      </c>
      <c r="D91" s="152">
        <v>2500000</v>
      </c>
      <c r="E91" s="152">
        <v>249000</v>
      </c>
      <c r="F91" s="152">
        <v>9.9600000000000009</v>
      </c>
      <c r="G91" s="152">
        <v>0.58460000000000001</v>
      </c>
      <c r="H91" s="153">
        <v>0.62</v>
      </c>
      <c r="I91" s="154">
        <v>154380</v>
      </c>
      <c r="J91" s="152">
        <v>0.35863200000000001</v>
      </c>
      <c r="K91" s="155" t="s">
        <v>356</v>
      </c>
      <c r="L91" s="152">
        <v>0</v>
      </c>
      <c r="M91" s="154">
        <v>0</v>
      </c>
      <c r="N91" s="91"/>
    </row>
    <row r="92" spans="1:14">
      <c r="A92" s="150">
        <v>78</v>
      </c>
      <c r="B92" s="151" t="s">
        <v>412</v>
      </c>
      <c r="C92" s="151" t="s">
        <v>414</v>
      </c>
      <c r="D92" s="152">
        <v>9943425</v>
      </c>
      <c r="E92" s="152">
        <v>10500</v>
      </c>
      <c r="F92" s="152">
        <v>0.1056</v>
      </c>
      <c r="G92" s="152">
        <v>0.504</v>
      </c>
      <c r="H92" s="153">
        <v>0.62</v>
      </c>
      <c r="I92" s="154">
        <v>6510</v>
      </c>
      <c r="J92" s="152">
        <v>1.5122999999999999E-2</v>
      </c>
      <c r="K92" s="155" t="s">
        <v>356</v>
      </c>
      <c r="L92" s="152">
        <v>0</v>
      </c>
      <c r="M92" s="154">
        <v>0</v>
      </c>
      <c r="N92" s="91"/>
    </row>
    <row r="93" spans="1:14">
      <c r="A93" s="91">
        <v>79</v>
      </c>
      <c r="B93" s="91" t="s">
        <v>180</v>
      </c>
      <c r="C93" s="91" t="s">
        <v>181</v>
      </c>
      <c r="D93" s="97">
        <v>441955312</v>
      </c>
      <c r="E93" s="97">
        <v>229877</v>
      </c>
      <c r="F93" s="97">
        <v>5.1999999999999998E-2</v>
      </c>
      <c r="G93" s="97">
        <v>0.38740000000000002</v>
      </c>
      <c r="H93" s="153">
        <f t="shared" si="2"/>
        <v>0.24123548680381246</v>
      </c>
      <c r="I93" s="99">
        <v>55454.49</v>
      </c>
      <c r="J93" s="97">
        <v>0.12882299999999999</v>
      </c>
      <c r="K93" s="111" t="s">
        <v>355</v>
      </c>
      <c r="L93" s="97">
        <v>0</v>
      </c>
      <c r="M93" s="99">
        <v>0</v>
      </c>
      <c r="N93" s="91"/>
    </row>
    <row r="94" spans="1:14">
      <c r="A94" s="91">
        <v>80</v>
      </c>
      <c r="B94" s="91" t="s">
        <v>182</v>
      </c>
      <c r="C94" s="91" t="s">
        <v>183</v>
      </c>
      <c r="D94" s="97">
        <v>385164196</v>
      </c>
      <c r="E94" s="97">
        <v>9776</v>
      </c>
      <c r="F94" s="97">
        <v>2.5000000000000001E-3</v>
      </c>
      <c r="G94" s="97">
        <v>1.7</v>
      </c>
      <c r="H94" s="153">
        <f t="shared" si="2"/>
        <v>0.41499999999999998</v>
      </c>
      <c r="I94" s="99">
        <v>4057.04</v>
      </c>
      <c r="J94" s="97">
        <v>9.4249999999999994E-3</v>
      </c>
      <c r="K94" s="111" t="s">
        <v>355</v>
      </c>
      <c r="L94" s="97">
        <v>0</v>
      </c>
      <c r="M94" s="99">
        <v>0</v>
      </c>
      <c r="N94" s="91"/>
    </row>
    <row r="95" spans="1:14">
      <c r="A95" s="91">
        <v>81</v>
      </c>
      <c r="B95" s="91" t="s">
        <v>348</v>
      </c>
      <c r="C95" s="91" t="s">
        <v>349</v>
      </c>
      <c r="D95" s="97">
        <v>1969600</v>
      </c>
      <c r="E95" s="97">
        <v>125000</v>
      </c>
      <c r="F95" s="97">
        <v>6.3464999999999998</v>
      </c>
      <c r="G95" s="97">
        <v>4.0218999999999996</v>
      </c>
      <c r="H95" s="153">
        <f t="shared" si="2"/>
        <v>1.68</v>
      </c>
      <c r="I95" s="99">
        <v>210000</v>
      </c>
      <c r="J95" s="97">
        <v>0.48784</v>
      </c>
      <c r="K95" s="111" t="s">
        <v>355</v>
      </c>
      <c r="L95" s="97">
        <v>0</v>
      </c>
      <c r="M95" s="99">
        <v>0</v>
      </c>
      <c r="N95" s="91"/>
    </row>
    <row r="96" spans="1:14" s="57" customFormat="1">
      <c r="A96" s="91">
        <v>82</v>
      </c>
      <c r="B96" s="91" t="s">
        <v>193</v>
      </c>
      <c r="C96" s="91" t="s">
        <v>194</v>
      </c>
      <c r="D96" s="97">
        <v>117221</v>
      </c>
      <c r="E96" s="97">
        <v>125</v>
      </c>
      <c r="F96" s="97">
        <v>0.1066</v>
      </c>
      <c r="G96" s="97">
        <v>4140</v>
      </c>
      <c r="H96" s="153">
        <f t="shared" si="2"/>
        <v>764.76</v>
      </c>
      <c r="I96" s="99">
        <v>95595</v>
      </c>
      <c r="J96" s="97">
        <v>0.22207199999999999</v>
      </c>
      <c r="K96" s="111" t="s">
        <v>356</v>
      </c>
      <c r="L96" s="97">
        <v>0</v>
      </c>
      <c r="M96" s="99">
        <v>0</v>
      </c>
      <c r="N96" s="91"/>
    </row>
    <row r="97" spans="1:14" s="57" customFormat="1">
      <c r="A97" s="91">
        <v>83</v>
      </c>
      <c r="B97" s="91" t="s">
        <v>113</v>
      </c>
      <c r="C97" s="91" t="s">
        <v>114</v>
      </c>
      <c r="D97" s="97">
        <v>48264704</v>
      </c>
      <c r="E97" s="97">
        <v>207514</v>
      </c>
      <c r="F97" s="97">
        <v>0.43</v>
      </c>
      <c r="G97" s="97">
        <v>1</v>
      </c>
      <c r="H97" s="153">
        <f t="shared" si="2"/>
        <v>0.90999999999999992</v>
      </c>
      <c r="I97" s="99">
        <v>188837.74</v>
      </c>
      <c r="J97" s="97">
        <v>0.43867899999999999</v>
      </c>
      <c r="K97" s="111" t="s">
        <v>356</v>
      </c>
      <c r="L97" s="97">
        <v>0</v>
      </c>
      <c r="M97" s="99">
        <v>0</v>
      </c>
      <c r="N97" s="91"/>
    </row>
    <row r="98" spans="1:14">
      <c r="A98" s="91">
        <v>84</v>
      </c>
      <c r="B98" s="91" t="s">
        <v>195</v>
      </c>
      <c r="C98" s="91" t="s">
        <v>196</v>
      </c>
      <c r="D98" s="97">
        <v>203487123</v>
      </c>
      <c r="E98" s="97">
        <v>1950</v>
      </c>
      <c r="F98" s="97">
        <v>1E-3</v>
      </c>
      <c r="G98" s="97">
        <v>0.53</v>
      </c>
      <c r="H98" s="153">
        <f t="shared" si="2"/>
        <v>0.28999999999999998</v>
      </c>
      <c r="I98" s="99">
        <v>565.5</v>
      </c>
      <c r="J98" s="97">
        <v>1.3140000000000001E-3</v>
      </c>
      <c r="K98" s="111" t="s">
        <v>355</v>
      </c>
      <c r="L98" s="97">
        <v>0</v>
      </c>
      <c r="M98" s="99">
        <v>0</v>
      </c>
      <c r="N98" s="91"/>
    </row>
    <row r="99" spans="1:14">
      <c r="A99" s="91">
        <v>85</v>
      </c>
      <c r="B99" s="91" t="s">
        <v>197</v>
      </c>
      <c r="C99" s="91" t="s">
        <v>198</v>
      </c>
      <c r="D99" s="97">
        <v>256013165</v>
      </c>
      <c r="E99" s="97">
        <v>6772</v>
      </c>
      <c r="F99" s="97">
        <v>2.5999999999999999E-3</v>
      </c>
      <c r="G99" s="97">
        <v>1.2446999999999999</v>
      </c>
      <c r="H99" s="153">
        <f t="shared" si="2"/>
        <v>0.16</v>
      </c>
      <c r="I99" s="99">
        <v>1083.52</v>
      </c>
      <c r="J99" s="97">
        <v>2.5170000000000001E-3</v>
      </c>
      <c r="K99" s="111" t="s">
        <v>355</v>
      </c>
      <c r="L99" s="97">
        <v>0</v>
      </c>
      <c r="M99" s="99">
        <v>0</v>
      </c>
      <c r="N99" s="91"/>
    </row>
    <row r="100" spans="1:14">
      <c r="A100" s="91">
        <v>86</v>
      </c>
      <c r="B100" s="91" t="s">
        <v>201</v>
      </c>
      <c r="C100" s="91" t="s">
        <v>202</v>
      </c>
      <c r="D100" s="97">
        <v>491383755</v>
      </c>
      <c r="E100" s="97">
        <v>386250</v>
      </c>
      <c r="F100" s="97">
        <v>7.8600000000000003E-2</v>
      </c>
      <c r="G100" s="97">
        <v>2.6162999999999998</v>
      </c>
      <c r="H100" s="153">
        <f t="shared" si="2"/>
        <v>1.59</v>
      </c>
      <c r="I100" s="99">
        <v>614137.5</v>
      </c>
      <c r="J100" s="97">
        <v>1.4266700000000001</v>
      </c>
      <c r="K100" s="111" t="s">
        <v>355</v>
      </c>
      <c r="L100" s="97">
        <v>0</v>
      </c>
      <c r="M100" s="99">
        <v>0</v>
      </c>
      <c r="N100" s="91"/>
    </row>
    <row r="101" spans="1:14">
      <c r="A101" s="91" t="s">
        <v>205</v>
      </c>
      <c r="B101" s="91"/>
      <c r="C101" s="91"/>
      <c r="D101" s="97"/>
      <c r="E101" s="97"/>
      <c r="F101" s="97"/>
      <c r="G101" s="97"/>
      <c r="H101" s="98"/>
      <c r="I101" s="99">
        <f>SUM(I90:I100)</f>
        <v>1330650.69</v>
      </c>
      <c r="J101" s="97">
        <f>SUM(J90:J100)</f>
        <v>3.091164</v>
      </c>
      <c r="K101" s="111"/>
      <c r="L101" s="97"/>
      <c r="M101" s="99"/>
      <c r="N101" s="91"/>
    </row>
    <row r="102" spans="1:14">
      <c r="A102" s="91" t="s">
        <v>206</v>
      </c>
      <c r="B102" s="91"/>
      <c r="C102" s="91"/>
      <c r="D102" s="97"/>
      <c r="E102" s="97"/>
      <c r="F102" s="97"/>
      <c r="G102" s="97"/>
      <c r="H102" s="98"/>
      <c r="I102" s="99"/>
      <c r="J102" s="97"/>
      <c r="K102" s="111"/>
      <c r="L102" s="97"/>
      <c r="M102" s="99"/>
      <c r="N102" s="91"/>
    </row>
    <row r="103" spans="1:14">
      <c r="A103" s="91">
        <v>87</v>
      </c>
      <c r="B103" s="91" t="s">
        <v>207</v>
      </c>
      <c r="C103" s="91" t="s">
        <v>208</v>
      </c>
      <c r="D103" s="97">
        <v>300000</v>
      </c>
      <c r="E103" s="97">
        <v>28696.744500000001</v>
      </c>
      <c r="F103" s="97">
        <v>9.5655999999999999</v>
      </c>
      <c r="G103" s="97">
        <v>0</v>
      </c>
      <c r="H103" s="98">
        <v>7.8261000000000003</v>
      </c>
      <c r="I103" s="99">
        <v>220531.61</v>
      </c>
      <c r="J103" s="97">
        <v>0.51230500000000001</v>
      </c>
      <c r="K103" s="111"/>
      <c r="L103" s="97">
        <v>0</v>
      </c>
      <c r="M103" s="99">
        <v>0</v>
      </c>
      <c r="N103" s="91"/>
    </row>
    <row r="104" spans="1:14">
      <c r="A104" s="91" t="s">
        <v>347</v>
      </c>
      <c r="B104" s="91"/>
      <c r="C104" s="91"/>
      <c r="D104" s="97"/>
      <c r="E104" s="97"/>
      <c r="F104" s="97"/>
      <c r="G104" s="97"/>
      <c r="H104" s="98"/>
      <c r="I104" s="99">
        <v>220531.61</v>
      </c>
      <c r="J104" s="97">
        <v>0.51230500000000001</v>
      </c>
      <c r="K104" s="111"/>
      <c r="L104" s="97"/>
      <c r="M104" s="99"/>
      <c r="N104" s="91"/>
    </row>
    <row r="105" spans="1:14">
      <c r="A105" s="91" t="s">
        <v>209</v>
      </c>
      <c r="B105" s="91"/>
      <c r="C105" s="91"/>
      <c r="D105" s="97"/>
      <c r="E105" s="97"/>
      <c r="F105" s="97"/>
      <c r="G105" s="97"/>
      <c r="H105" s="98"/>
      <c r="I105" s="99">
        <f>I88+I101+I104</f>
        <v>42834721.839999981</v>
      </c>
      <c r="J105" s="97">
        <f>J88+J101+J104</f>
        <v>99.507058000000015</v>
      </c>
      <c r="K105" s="111"/>
      <c r="L105" s="97"/>
      <c r="M105" s="99"/>
      <c r="N105" s="91"/>
    </row>
    <row r="108" spans="1:14">
      <c r="A108" t="s">
        <v>395</v>
      </c>
      <c r="I108" t="s">
        <v>397</v>
      </c>
    </row>
    <row r="109" spans="1:14">
      <c r="A109" t="s">
        <v>396</v>
      </c>
    </row>
    <row r="110" spans="1:14">
      <c r="A110" t="s">
        <v>398</v>
      </c>
      <c r="I110" t="s">
        <v>331</v>
      </c>
    </row>
  </sheetData>
  <mergeCells count="11">
    <mergeCell ref="A7:K7"/>
    <mergeCell ref="A9:K9"/>
    <mergeCell ref="A1:D1"/>
    <mergeCell ref="A2:D2"/>
    <mergeCell ref="A3:D3"/>
    <mergeCell ref="A4:D4"/>
    <mergeCell ref="A5:D5"/>
    <mergeCell ref="A6:D6"/>
    <mergeCell ref="E4:H4"/>
    <mergeCell ref="E5:H5"/>
    <mergeCell ref="E6:H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workbookViewId="0">
      <selection activeCell="L15" sqref="L15"/>
    </sheetView>
  </sheetViews>
  <sheetFormatPr defaultRowHeight="15"/>
  <cols>
    <col min="1" max="1" width="8.42578125" customWidth="1"/>
    <col min="2" max="2" width="9" customWidth="1"/>
    <col min="3" max="3" width="11.7109375" customWidth="1"/>
    <col min="4" max="4" width="9.28515625" customWidth="1"/>
    <col min="5" max="5" width="7.42578125" customWidth="1"/>
    <col min="6" max="6" width="10.85546875" customWidth="1"/>
    <col min="7" max="7" width="8" customWidth="1"/>
    <col min="8" max="8" width="9.42578125" bestFit="1" customWidth="1"/>
    <col min="9" max="9" width="9.5703125" customWidth="1"/>
    <col min="10" max="10" width="9.28515625" customWidth="1"/>
    <col min="11" max="11" width="8.85546875" customWidth="1"/>
    <col min="12" max="12" width="10.28515625" customWidth="1"/>
    <col min="13" max="13" width="10.85546875" customWidth="1"/>
    <col min="14" max="14" width="7" customWidth="1"/>
  </cols>
  <sheetData>
    <row r="1" spans="1:14">
      <c r="A1" s="170" t="s">
        <v>21</v>
      </c>
      <c r="B1" s="170"/>
      <c r="C1" s="170"/>
      <c r="D1" s="170"/>
      <c r="E1" s="170"/>
      <c r="F1" s="43" t="s">
        <v>341</v>
      </c>
      <c r="G1" s="17"/>
      <c r="H1" s="17"/>
      <c r="I1" s="17"/>
      <c r="J1" s="17"/>
      <c r="K1" s="17"/>
      <c r="L1" s="17"/>
      <c r="M1" s="17" t="s">
        <v>210</v>
      </c>
      <c r="N1" s="18"/>
    </row>
    <row r="2" spans="1:14">
      <c r="A2" s="170" t="s">
        <v>23</v>
      </c>
      <c r="B2" s="170"/>
      <c r="C2" s="170"/>
      <c r="D2" s="170"/>
      <c r="E2" s="170"/>
      <c r="F2" s="43" t="s">
        <v>330</v>
      </c>
      <c r="G2" s="17"/>
      <c r="H2" s="17"/>
      <c r="I2" s="17"/>
      <c r="J2" s="17"/>
      <c r="K2" s="17"/>
      <c r="L2" s="17"/>
      <c r="M2" s="17"/>
      <c r="N2" s="17"/>
    </row>
    <row r="3" spans="1:14">
      <c r="A3" s="170" t="s">
        <v>24</v>
      </c>
      <c r="B3" s="170"/>
      <c r="C3" s="170"/>
      <c r="D3" s="170"/>
      <c r="E3" s="170"/>
      <c r="F3" s="43" t="s">
        <v>342</v>
      </c>
      <c r="G3" s="17"/>
      <c r="H3" s="17"/>
      <c r="I3" s="17"/>
      <c r="J3" s="17"/>
      <c r="K3" s="17"/>
      <c r="L3" s="17"/>
      <c r="M3" s="17"/>
      <c r="N3" s="17"/>
    </row>
    <row r="4" spans="1:14">
      <c r="A4" s="170" t="s">
        <v>25</v>
      </c>
      <c r="B4" s="170"/>
      <c r="C4" s="170"/>
      <c r="D4" s="170"/>
      <c r="E4" s="170"/>
      <c r="F4" s="172" t="s">
        <v>343</v>
      </c>
      <c r="G4" s="173"/>
      <c r="H4" s="173"/>
      <c r="I4" s="173"/>
      <c r="J4" s="17"/>
      <c r="K4" s="17"/>
      <c r="L4" s="17"/>
      <c r="M4" s="17"/>
      <c r="N4" s="17"/>
    </row>
    <row r="5" spans="1:14">
      <c r="A5" s="170" t="s">
        <v>26</v>
      </c>
      <c r="B5" s="170"/>
      <c r="C5" s="170"/>
      <c r="D5" s="170"/>
      <c r="E5" s="170"/>
      <c r="F5" s="174">
        <v>4200651410006</v>
      </c>
      <c r="G5" s="175"/>
      <c r="H5" s="175"/>
      <c r="I5" s="175"/>
      <c r="J5" s="17"/>
      <c r="K5" s="17"/>
      <c r="L5" s="17"/>
      <c r="M5" s="17"/>
      <c r="N5" s="17"/>
    </row>
    <row r="6" spans="1:14">
      <c r="A6" s="170" t="s">
        <v>27</v>
      </c>
      <c r="B6" s="170"/>
      <c r="C6" s="170"/>
      <c r="D6" s="170"/>
      <c r="E6" s="170"/>
      <c r="F6" s="174">
        <v>4200660320001</v>
      </c>
      <c r="G6" s="175"/>
      <c r="H6" s="175"/>
      <c r="I6" s="175"/>
      <c r="J6" s="17"/>
      <c r="K6" s="17"/>
      <c r="L6" s="17"/>
      <c r="M6" s="17"/>
      <c r="N6" s="17"/>
    </row>
    <row r="7" spans="1:14">
      <c r="A7" s="166" t="s">
        <v>417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</row>
    <row r="9" spans="1:14" ht="15" customHeight="1">
      <c r="A9" s="178" t="s">
        <v>211</v>
      </c>
      <c r="B9" s="178" t="s">
        <v>212</v>
      </c>
      <c r="C9" s="178"/>
      <c r="D9" s="178"/>
      <c r="E9" s="178"/>
      <c r="F9" s="178"/>
      <c r="G9" s="178" t="s">
        <v>213</v>
      </c>
      <c r="H9" s="178"/>
      <c r="I9" s="178"/>
      <c r="J9" s="178"/>
      <c r="K9" s="178"/>
      <c r="L9" s="176" t="s">
        <v>214</v>
      </c>
      <c r="M9" s="176" t="s">
        <v>215</v>
      </c>
      <c r="N9" s="176" t="s">
        <v>216</v>
      </c>
    </row>
    <row r="10" spans="1:14" ht="26.25">
      <c r="A10" s="179"/>
      <c r="B10" s="70" t="s">
        <v>217</v>
      </c>
      <c r="C10" s="71" t="s">
        <v>218</v>
      </c>
      <c r="D10" s="70" t="s">
        <v>219</v>
      </c>
      <c r="E10" s="70" t="s">
        <v>220</v>
      </c>
      <c r="F10" s="72" t="s">
        <v>221</v>
      </c>
      <c r="G10" s="70" t="s">
        <v>222</v>
      </c>
      <c r="H10" s="70" t="s">
        <v>223</v>
      </c>
      <c r="I10" s="70" t="s">
        <v>224</v>
      </c>
      <c r="J10" s="141" t="s">
        <v>225</v>
      </c>
      <c r="K10" s="73" t="s">
        <v>221</v>
      </c>
      <c r="L10" s="177"/>
      <c r="M10" s="177"/>
      <c r="N10" s="177"/>
    </row>
    <row r="11" spans="1:14">
      <c r="A11" s="74">
        <v>1</v>
      </c>
      <c r="B11" s="74">
        <v>2</v>
      </c>
      <c r="C11" s="74">
        <v>3</v>
      </c>
      <c r="D11" s="74">
        <v>4</v>
      </c>
      <c r="E11" s="74">
        <v>5</v>
      </c>
      <c r="F11" s="75">
        <v>7</v>
      </c>
      <c r="G11" s="74">
        <v>8</v>
      </c>
      <c r="H11" s="74">
        <v>9</v>
      </c>
      <c r="I11" s="74">
        <v>10</v>
      </c>
      <c r="J11" s="74">
        <v>12</v>
      </c>
      <c r="K11" s="74">
        <v>15</v>
      </c>
      <c r="L11" s="74" t="s">
        <v>226</v>
      </c>
      <c r="M11" s="74">
        <v>17</v>
      </c>
      <c r="N11" s="74" t="s">
        <v>227</v>
      </c>
    </row>
    <row r="12" spans="1:14">
      <c r="A12" s="112" t="s">
        <v>357</v>
      </c>
      <c r="B12" s="113">
        <v>178982.59</v>
      </c>
      <c r="C12" s="113">
        <v>40906600.539999999</v>
      </c>
      <c r="D12" s="113">
        <v>3409.62</v>
      </c>
      <c r="E12" s="113">
        <v>0</v>
      </c>
      <c r="F12" s="114">
        <f t="shared" ref="F12:F19" si="0">B12+C12+D12+E12</f>
        <v>41088992.75</v>
      </c>
      <c r="G12" s="113">
        <v>0</v>
      </c>
      <c r="H12" s="113">
        <v>129376.5</v>
      </c>
      <c r="I12" s="113">
        <v>12124.96</v>
      </c>
      <c r="J12" s="113">
        <v>200925.46</v>
      </c>
      <c r="K12" s="113">
        <f>G12+H12+I12+J12</f>
        <v>342426.92</v>
      </c>
      <c r="L12" s="113">
        <f t="shared" ref="L12:L17" si="1">F12-K12</f>
        <v>40746565.829999998</v>
      </c>
      <c r="M12" s="113">
        <v>4926930</v>
      </c>
      <c r="N12" s="115">
        <f t="shared" ref="N12:N25" si="2">L12/M12</f>
        <v>8.2701734812550605</v>
      </c>
    </row>
    <row r="13" spans="1:14">
      <c r="A13" s="112" t="s">
        <v>358</v>
      </c>
      <c r="B13" s="113">
        <v>114524.48</v>
      </c>
      <c r="C13" s="113">
        <v>43192648.090000004</v>
      </c>
      <c r="D13" s="113">
        <v>4817.24</v>
      </c>
      <c r="E13" s="113">
        <v>0</v>
      </c>
      <c r="F13" s="114">
        <f t="shared" si="0"/>
        <v>43311989.810000002</v>
      </c>
      <c r="G13" s="113">
        <v>0</v>
      </c>
      <c r="H13" s="113">
        <v>136513.06</v>
      </c>
      <c r="I13" s="113">
        <v>12664.19</v>
      </c>
      <c r="J13" s="113">
        <v>200925.46</v>
      </c>
      <c r="K13" s="113">
        <f>G13+H13+I13+J13</f>
        <v>350102.70999999996</v>
      </c>
      <c r="L13" s="113">
        <f t="shared" si="1"/>
        <v>42961887.100000001</v>
      </c>
      <c r="M13" s="113">
        <v>4926930</v>
      </c>
      <c r="N13" s="115">
        <f t="shared" si="2"/>
        <v>8.7198087044061925</v>
      </c>
    </row>
    <row r="14" spans="1:14">
      <c r="A14" s="112" t="s">
        <v>359</v>
      </c>
      <c r="B14" s="113">
        <v>79941.48</v>
      </c>
      <c r="C14" s="113">
        <v>44334810.039999999</v>
      </c>
      <c r="D14" s="113">
        <v>22931.58</v>
      </c>
      <c r="E14" s="113">
        <v>0</v>
      </c>
      <c r="F14" s="114">
        <f t="shared" si="0"/>
        <v>44437683.099999994</v>
      </c>
      <c r="G14" s="113">
        <v>0</v>
      </c>
      <c r="H14" s="113">
        <v>144766.45000000001</v>
      </c>
      <c r="I14" s="113">
        <v>49880.94</v>
      </c>
      <c r="J14" s="113">
        <v>200925.46</v>
      </c>
      <c r="K14" s="113">
        <f t="shared" ref="K14:K15" si="3">H14+I14+J14</f>
        <v>395572.85</v>
      </c>
      <c r="L14" s="113">
        <f t="shared" si="1"/>
        <v>44042110.249999993</v>
      </c>
      <c r="M14" s="113">
        <v>4926930</v>
      </c>
      <c r="N14" s="115">
        <f t="shared" si="2"/>
        <v>8.939057435360354</v>
      </c>
    </row>
    <row r="15" spans="1:14">
      <c r="A15" s="116" t="s">
        <v>360</v>
      </c>
      <c r="B15" s="117">
        <v>178627.74</v>
      </c>
      <c r="C15" s="117">
        <v>41602469.979999997</v>
      </c>
      <c r="D15" s="117">
        <v>14</v>
      </c>
      <c r="E15" s="117">
        <v>0</v>
      </c>
      <c r="F15" s="114">
        <f t="shared" si="0"/>
        <v>41781111.719999999</v>
      </c>
      <c r="G15" s="117">
        <v>0</v>
      </c>
      <c r="H15" s="117">
        <v>148474.87</v>
      </c>
      <c r="I15" s="117">
        <v>86618.68</v>
      </c>
      <c r="J15" s="117">
        <v>200925.46</v>
      </c>
      <c r="K15" s="113">
        <f t="shared" si="3"/>
        <v>436019.01</v>
      </c>
      <c r="L15" s="113">
        <f>F15-K15</f>
        <v>41345092.710000001</v>
      </c>
      <c r="M15" s="113">
        <v>4926930</v>
      </c>
      <c r="N15" s="115">
        <f t="shared" si="2"/>
        <v>8.391654176129963</v>
      </c>
    </row>
    <row r="16" spans="1:14">
      <c r="A16" s="116" t="s">
        <v>361</v>
      </c>
      <c r="B16" s="117">
        <v>85106.89</v>
      </c>
      <c r="C16" s="117">
        <v>41313027.25</v>
      </c>
      <c r="D16" s="117">
        <v>465124.96</v>
      </c>
      <c r="E16" s="117">
        <v>0</v>
      </c>
      <c r="F16" s="118">
        <f t="shared" si="0"/>
        <v>41863259.100000001</v>
      </c>
      <c r="G16" s="117">
        <v>0</v>
      </c>
      <c r="H16" s="117">
        <v>154700.21</v>
      </c>
      <c r="I16" s="117">
        <v>94969.4</v>
      </c>
      <c r="J16" s="117">
        <v>200925.46</v>
      </c>
      <c r="K16" s="113">
        <f t="shared" ref="K16:K19" si="4">G16+H16+I16+J16</f>
        <v>450595.06999999995</v>
      </c>
      <c r="L16" s="113">
        <f t="shared" si="1"/>
        <v>41412664.030000001</v>
      </c>
      <c r="M16" s="113">
        <v>4926930</v>
      </c>
      <c r="N16" s="115">
        <f t="shared" si="2"/>
        <v>8.4053688666167368</v>
      </c>
    </row>
    <row r="17" spans="1:14">
      <c r="A17" s="116" t="s">
        <v>362</v>
      </c>
      <c r="B17" s="117">
        <v>679599.72</v>
      </c>
      <c r="C17" s="117">
        <v>40814351.740000002</v>
      </c>
      <c r="D17" s="117">
        <v>406370.28</v>
      </c>
      <c r="E17" s="117">
        <v>0</v>
      </c>
      <c r="F17" s="118">
        <f t="shared" si="0"/>
        <v>41900321.740000002</v>
      </c>
      <c r="G17" s="117">
        <v>0</v>
      </c>
      <c r="H17" s="117">
        <v>160722.67000000001</v>
      </c>
      <c r="I17" s="117">
        <v>123229.67</v>
      </c>
      <c r="J17" s="117">
        <v>200925.46</v>
      </c>
      <c r="K17" s="113">
        <f t="shared" si="4"/>
        <v>484877.80000000005</v>
      </c>
      <c r="L17" s="113">
        <f t="shared" si="1"/>
        <v>41415443.940000005</v>
      </c>
      <c r="M17" s="113">
        <v>4926930</v>
      </c>
      <c r="N17" s="115">
        <f t="shared" si="2"/>
        <v>8.405933094239213</v>
      </c>
    </row>
    <row r="18" spans="1:14">
      <c r="A18" s="116" t="s">
        <v>363</v>
      </c>
      <c r="B18" s="117">
        <v>1227767.8</v>
      </c>
      <c r="C18" s="117">
        <v>43043762.090000004</v>
      </c>
      <c r="D18" s="117">
        <v>122485.78</v>
      </c>
      <c r="E18" s="117">
        <v>0</v>
      </c>
      <c r="F18" s="118">
        <f t="shared" si="0"/>
        <v>44394015.670000002</v>
      </c>
      <c r="G18" s="117">
        <v>0</v>
      </c>
      <c r="H18" s="117">
        <v>167562.20000000001</v>
      </c>
      <c r="I18" s="117">
        <v>65412.61</v>
      </c>
      <c r="J18" s="117">
        <v>200925.46</v>
      </c>
      <c r="K18" s="113">
        <f t="shared" si="4"/>
        <v>433900.27</v>
      </c>
      <c r="L18" s="113">
        <f>F18-K18</f>
        <v>43960115.399999999</v>
      </c>
      <c r="M18" s="113">
        <v>4926930</v>
      </c>
      <c r="N18" s="115">
        <f t="shared" si="2"/>
        <v>8.9224152565593577</v>
      </c>
    </row>
    <row r="19" spans="1:14">
      <c r="A19" s="116" t="s">
        <v>364</v>
      </c>
      <c r="B19" s="117">
        <v>1159222.77</v>
      </c>
      <c r="C19" s="117">
        <v>44332755.189999998</v>
      </c>
      <c r="D19" s="117">
        <v>102105.37</v>
      </c>
      <c r="E19" s="117">
        <v>0</v>
      </c>
      <c r="F19" s="118">
        <f t="shared" si="0"/>
        <v>45594083.329999998</v>
      </c>
      <c r="G19" s="117">
        <v>0</v>
      </c>
      <c r="H19" s="117">
        <v>174754.32</v>
      </c>
      <c r="I19" s="117">
        <v>80573.070000000007</v>
      </c>
      <c r="J19" s="117">
        <v>200925.46</v>
      </c>
      <c r="K19" s="113">
        <f t="shared" si="4"/>
        <v>456252.85</v>
      </c>
      <c r="L19" s="113">
        <v>45137830.490000002</v>
      </c>
      <c r="M19" s="113">
        <v>4926930</v>
      </c>
      <c r="N19" s="115">
        <f t="shared" si="2"/>
        <v>9.1614515509658148</v>
      </c>
    </row>
    <row r="20" spans="1:14">
      <c r="A20" s="119" t="s">
        <v>365</v>
      </c>
      <c r="B20" s="117">
        <v>955093.96</v>
      </c>
      <c r="C20" s="117">
        <v>40867978.020000003</v>
      </c>
      <c r="D20" s="117">
        <v>88669.31</v>
      </c>
      <c r="E20" s="117">
        <v>0</v>
      </c>
      <c r="F20" s="118">
        <v>41911741.280000001</v>
      </c>
      <c r="G20" s="117">
        <v>0</v>
      </c>
      <c r="H20" s="117">
        <v>43725.63</v>
      </c>
      <c r="I20" s="117">
        <v>103612.32</v>
      </c>
      <c r="J20" s="117">
        <v>200925.46</v>
      </c>
      <c r="K20" s="113">
        <v>348263.42</v>
      </c>
      <c r="L20" s="113">
        <f>F20-K20</f>
        <v>41563477.859999999</v>
      </c>
      <c r="M20" s="113">
        <v>4926930</v>
      </c>
      <c r="N20" s="115">
        <f t="shared" si="2"/>
        <v>8.4359789686478184</v>
      </c>
    </row>
    <row r="21" spans="1:14">
      <c r="A21" s="120" t="s">
        <v>366</v>
      </c>
      <c r="B21" s="122">
        <v>800233.65</v>
      </c>
      <c r="C21" s="122">
        <v>40902525.009999998</v>
      </c>
      <c r="D21" s="122">
        <v>86705.72</v>
      </c>
      <c r="E21" s="122">
        <v>0</v>
      </c>
      <c r="F21" s="118">
        <v>41789464.390000001</v>
      </c>
      <c r="G21" s="122">
        <v>0</v>
      </c>
      <c r="H21" s="122">
        <v>6844.52</v>
      </c>
      <c r="I21" s="122">
        <v>91460.800000000003</v>
      </c>
      <c r="J21" s="122">
        <v>200925.46</v>
      </c>
      <c r="K21" s="122">
        <v>299230.77</v>
      </c>
      <c r="L21" s="122">
        <v>41490233.609999999</v>
      </c>
      <c r="M21" s="113">
        <v>4926930</v>
      </c>
      <c r="N21" s="115">
        <f t="shared" si="2"/>
        <v>8.4211128654151768</v>
      </c>
    </row>
    <row r="22" spans="1:14">
      <c r="A22" s="121" t="s">
        <v>367</v>
      </c>
      <c r="B22" s="122">
        <v>704846.91</v>
      </c>
      <c r="C22" s="122">
        <v>41158068.710000001</v>
      </c>
      <c r="D22" s="122">
        <v>86705.72</v>
      </c>
      <c r="E22" s="122">
        <v>0</v>
      </c>
      <c r="F22" s="123">
        <v>41949621.340000004</v>
      </c>
      <c r="G22" s="122">
        <v>0</v>
      </c>
      <c r="H22" s="122">
        <v>8244.6200000000008</v>
      </c>
      <c r="I22" s="122">
        <v>86394.17</v>
      </c>
      <c r="J22" s="122">
        <v>212609.76</v>
      </c>
      <c r="K22" s="122">
        <v>307248.55</v>
      </c>
      <c r="L22" s="122">
        <v>41642372.789999999</v>
      </c>
      <c r="M22" s="122">
        <v>4926930</v>
      </c>
      <c r="N22" s="115">
        <f t="shared" si="2"/>
        <v>8.4519919686295513</v>
      </c>
    </row>
    <row r="23" spans="1:14">
      <c r="A23" s="121" t="s">
        <v>368</v>
      </c>
      <c r="B23" s="122">
        <v>913932.98</v>
      </c>
      <c r="C23" s="122">
        <v>42553723.640000001</v>
      </c>
      <c r="D23" s="122">
        <v>93178.559999999998</v>
      </c>
      <c r="E23" s="122">
        <v>0</v>
      </c>
      <c r="F23" s="123">
        <v>43560835.18</v>
      </c>
      <c r="G23" s="122">
        <v>24349.95</v>
      </c>
      <c r="H23" s="122">
        <v>13682.61</v>
      </c>
      <c r="I23" s="122">
        <v>173073.06</v>
      </c>
      <c r="J23" s="122">
        <v>279088.26</v>
      </c>
      <c r="K23" s="122">
        <v>490193.88</v>
      </c>
      <c r="L23" s="122">
        <v>43070641.299999997</v>
      </c>
      <c r="M23" s="122">
        <v>4926930</v>
      </c>
      <c r="N23" s="115">
        <f t="shared" si="2"/>
        <v>8.7418821253803074</v>
      </c>
    </row>
    <row r="24" spans="1:14">
      <c r="A24" s="120" t="s">
        <v>221</v>
      </c>
      <c r="B24" s="122">
        <f t="shared" ref="B24:M24" si="5">SUM(B12:B23)</f>
        <v>7077880.9700000007</v>
      </c>
      <c r="C24" s="122">
        <f t="shared" si="5"/>
        <v>505022720.29999995</v>
      </c>
      <c r="D24" s="122">
        <f t="shared" si="5"/>
        <v>1482518.1400000001</v>
      </c>
      <c r="E24" s="122">
        <f t="shared" si="5"/>
        <v>0</v>
      </c>
      <c r="F24" s="123">
        <f t="shared" si="5"/>
        <v>513583119.41000003</v>
      </c>
      <c r="G24" s="122">
        <f t="shared" si="5"/>
        <v>24349.95</v>
      </c>
      <c r="H24" s="122">
        <f t="shared" si="5"/>
        <v>1289367.6600000001</v>
      </c>
      <c r="I24" s="122">
        <f t="shared" si="5"/>
        <v>980013.87000000011</v>
      </c>
      <c r="J24" s="122">
        <f t="shared" si="5"/>
        <v>2500952.62</v>
      </c>
      <c r="K24" s="122">
        <f t="shared" si="5"/>
        <v>4794684.1000000006</v>
      </c>
      <c r="L24" s="122">
        <f t="shared" si="5"/>
        <v>508788435.31000006</v>
      </c>
      <c r="M24" s="122">
        <f t="shared" si="5"/>
        <v>59123160</v>
      </c>
      <c r="N24" s="115">
        <f t="shared" si="2"/>
        <v>8.6055690411337977</v>
      </c>
    </row>
    <row r="25" spans="1:14">
      <c r="A25" s="121" t="s">
        <v>369</v>
      </c>
      <c r="B25" s="122">
        <f t="shared" ref="B25:M25" si="6">B24/12</f>
        <v>589823.41416666668</v>
      </c>
      <c r="C25" s="122">
        <f t="shared" si="6"/>
        <v>42085226.691666663</v>
      </c>
      <c r="D25" s="122">
        <f t="shared" si="6"/>
        <v>123543.17833333334</v>
      </c>
      <c r="E25" s="122">
        <f t="shared" si="6"/>
        <v>0</v>
      </c>
      <c r="F25" s="123">
        <f t="shared" si="6"/>
        <v>42798593.284166671</v>
      </c>
      <c r="G25" s="122">
        <f t="shared" si="6"/>
        <v>2029.1625000000001</v>
      </c>
      <c r="H25" s="122">
        <f t="shared" si="6"/>
        <v>107447.30500000001</v>
      </c>
      <c r="I25" s="122">
        <f t="shared" si="6"/>
        <v>81667.822500000009</v>
      </c>
      <c r="J25" s="122">
        <f t="shared" si="6"/>
        <v>208412.71833333335</v>
      </c>
      <c r="K25" s="122">
        <f t="shared" si="6"/>
        <v>399557.00833333336</v>
      </c>
      <c r="L25" s="122">
        <f t="shared" si="6"/>
        <v>42399036.275833338</v>
      </c>
      <c r="M25" s="122">
        <f t="shared" si="6"/>
        <v>4926930</v>
      </c>
      <c r="N25" s="115">
        <f t="shared" si="2"/>
        <v>8.6055690411337977</v>
      </c>
    </row>
    <row r="27" spans="1:14">
      <c r="M27" s="124" t="s">
        <v>370</v>
      </c>
    </row>
    <row r="28" spans="1:14" ht="32.25">
      <c r="K28" s="125" t="s">
        <v>415</v>
      </c>
      <c r="L28" s="127">
        <f>L24</f>
        <v>508788435.31000006</v>
      </c>
      <c r="M28" s="129">
        <f>L25</f>
        <v>42399036.275833338</v>
      </c>
    </row>
    <row r="29" spans="1:14" ht="37.5">
      <c r="K29" s="128" t="s">
        <v>371</v>
      </c>
      <c r="L29" s="127">
        <v>7747572.8799999999</v>
      </c>
      <c r="M29" s="127">
        <v>645631.05000000005</v>
      </c>
    </row>
    <row r="30" spans="1:14" ht="19.5">
      <c r="K30" s="128" t="s">
        <v>372</v>
      </c>
      <c r="L30" s="127">
        <f>L28-L29</f>
        <v>501040862.43000007</v>
      </c>
      <c r="M30" s="127">
        <v>41753405.229999997</v>
      </c>
    </row>
    <row r="31" spans="1:14" ht="37.5">
      <c r="K31" s="128" t="s">
        <v>416</v>
      </c>
      <c r="L31" s="127">
        <f>L30*2.5/100</f>
        <v>12526021.560750002</v>
      </c>
      <c r="M31" s="127">
        <v>1043835.15</v>
      </c>
    </row>
    <row r="32" spans="1:14">
      <c r="K32" s="126"/>
      <c r="L32" s="126"/>
      <c r="M32" s="126"/>
    </row>
    <row r="34" spans="1:10">
      <c r="A34" t="s">
        <v>399</v>
      </c>
      <c r="J34" t="s">
        <v>397</v>
      </c>
    </row>
    <row r="35" spans="1:10">
      <c r="A35" t="s">
        <v>398</v>
      </c>
      <c r="J35" t="s">
        <v>331</v>
      </c>
    </row>
  </sheetData>
  <mergeCells count="16">
    <mergeCell ref="N9:N10"/>
    <mergeCell ref="B9:F9"/>
    <mergeCell ref="G9:K9"/>
    <mergeCell ref="A9:A10"/>
    <mergeCell ref="L9:L10"/>
    <mergeCell ref="M9:M10"/>
    <mergeCell ref="A7:N7"/>
    <mergeCell ref="F4:I4"/>
    <mergeCell ref="F5:I5"/>
    <mergeCell ref="F6:I6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C22" sqref="C22"/>
    </sheetView>
  </sheetViews>
  <sheetFormatPr defaultRowHeight="15"/>
  <cols>
    <col min="1" max="1" width="24.5703125" customWidth="1"/>
    <col min="2" max="2" width="23.28515625" customWidth="1"/>
    <col min="3" max="3" width="12.5703125" customWidth="1"/>
    <col min="4" max="4" width="17" customWidth="1"/>
  </cols>
  <sheetData>
    <row r="1" spans="1:5">
      <c r="A1" s="19" t="s">
        <v>21</v>
      </c>
      <c r="B1" s="43" t="s">
        <v>341</v>
      </c>
      <c r="C1" s="19"/>
      <c r="D1" s="46" t="s">
        <v>228</v>
      </c>
    </row>
    <row r="2" spans="1:5" ht="20.25" customHeight="1">
      <c r="A2" s="19" t="s">
        <v>23</v>
      </c>
      <c r="B2" s="43" t="s">
        <v>330</v>
      </c>
      <c r="C2" s="19"/>
      <c r="D2" s="19"/>
    </row>
    <row r="3" spans="1:5" ht="20.25" customHeight="1">
      <c r="A3" s="19" t="s">
        <v>24</v>
      </c>
      <c r="B3" s="43" t="s">
        <v>342</v>
      </c>
      <c r="C3" s="38"/>
      <c r="D3" s="38"/>
      <c r="E3" s="38"/>
    </row>
    <row r="4" spans="1:5" ht="27" customHeight="1">
      <c r="A4" s="19" t="s">
        <v>25</v>
      </c>
      <c r="B4" s="172" t="s">
        <v>343</v>
      </c>
      <c r="C4" s="173"/>
      <c r="D4" s="173"/>
      <c r="E4" s="173"/>
    </row>
    <row r="5" spans="1:5" ht="20.25" customHeight="1">
      <c r="A5" s="19" t="s">
        <v>26</v>
      </c>
      <c r="B5" s="174">
        <v>4200651410006</v>
      </c>
      <c r="C5" s="175"/>
      <c r="D5" s="175"/>
      <c r="E5" s="175"/>
    </row>
    <row r="6" spans="1:5" ht="21" customHeight="1">
      <c r="A6" s="19" t="s">
        <v>27</v>
      </c>
      <c r="B6" s="174">
        <v>4200660320001</v>
      </c>
      <c r="C6" s="175"/>
      <c r="D6" s="175"/>
      <c r="E6" s="175"/>
    </row>
    <row r="7" spans="1:5" ht="30" customHeight="1">
      <c r="A7" s="182" t="s">
        <v>418</v>
      </c>
      <c r="B7" s="183"/>
      <c r="C7" s="183"/>
      <c r="D7" s="183"/>
    </row>
    <row r="8" spans="1:5">
      <c r="A8" s="184"/>
      <c r="B8" s="185"/>
      <c r="C8" s="185"/>
      <c r="D8" s="185"/>
    </row>
    <row r="9" spans="1:5" ht="15" customHeight="1">
      <c r="A9" s="59" t="s">
        <v>229</v>
      </c>
      <c r="B9" s="59" t="s">
        <v>230</v>
      </c>
      <c r="C9" s="180" t="s">
        <v>231</v>
      </c>
      <c r="D9" s="180" t="s">
        <v>232</v>
      </c>
    </row>
    <row r="10" spans="1:5" ht="52.5" customHeight="1">
      <c r="A10" s="60">
        <v>1</v>
      </c>
      <c r="B10" s="58">
        <v>2</v>
      </c>
      <c r="C10" s="181"/>
      <c r="D10" s="181"/>
    </row>
    <row r="11" spans="1:5">
      <c r="A11" s="82" t="s">
        <v>233</v>
      </c>
      <c r="B11" s="81" t="s">
        <v>234</v>
      </c>
      <c r="C11" s="84">
        <v>42614190.229999997</v>
      </c>
      <c r="D11" s="84">
        <f>ROUND(C11/$C$18*100,2)</f>
        <v>97.33</v>
      </c>
    </row>
    <row r="12" spans="1:5">
      <c r="A12" s="82" t="s">
        <v>235</v>
      </c>
      <c r="B12" s="81" t="s">
        <v>236</v>
      </c>
      <c r="C12" s="84"/>
      <c r="D12" s="84">
        <f t="shared" ref="D12:D18" si="0">ROUND(C12/$C$18*100,2)</f>
        <v>0</v>
      </c>
    </row>
    <row r="13" spans="1:5" ht="27.75" customHeight="1">
      <c r="A13" s="82" t="s">
        <v>237</v>
      </c>
      <c r="B13" s="81" t="s">
        <v>238</v>
      </c>
      <c r="C13" s="84">
        <v>220531.61</v>
      </c>
      <c r="D13" s="84">
        <f t="shared" si="0"/>
        <v>0.5</v>
      </c>
    </row>
    <row r="14" spans="1:5" ht="15.75" customHeight="1">
      <c r="A14" s="82" t="s">
        <v>239</v>
      </c>
      <c r="B14" s="81" t="s">
        <v>240</v>
      </c>
      <c r="C14" s="84">
        <v>0</v>
      </c>
      <c r="D14" s="84">
        <f t="shared" si="0"/>
        <v>0</v>
      </c>
    </row>
    <row r="15" spans="1:5" ht="26.25" customHeight="1">
      <c r="A15" s="82" t="s">
        <v>241</v>
      </c>
      <c r="B15" s="81" t="s">
        <v>242</v>
      </c>
      <c r="C15" s="84">
        <v>823217.42</v>
      </c>
      <c r="D15" s="84">
        <f t="shared" si="0"/>
        <v>1.88</v>
      </c>
    </row>
    <row r="16" spans="1:5">
      <c r="A16" s="82" t="s">
        <v>243</v>
      </c>
      <c r="B16" s="81" t="s">
        <v>244</v>
      </c>
      <c r="C16" s="84"/>
      <c r="D16" s="84">
        <f t="shared" si="0"/>
        <v>0</v>
      </c>
    </row>
    <row r="17" spans="1:4">
      <c r="A17" s="82" t="s">
        <v>245</v>
      </c>
      <c r="B17" s="81" t="s">
        <v>246</v>
      </c>
      <c r="C17" s="84">
        <v>123938.45</v>
      </c>
      <c r="D17" s="84">
        <f t="shared" si="0"/>
        <v>0.28000000000000003</v>
      </c>
    </row>
    <row r="18" spans="1:4">
      <c r="A18" s="77" t="s">
        <v>247</v>
      </c>
      <c r="B18" s="78" t="s">
        <v>248</v>
      </c>
      <c r="C18" s="100">
        <f>C11+C12+C13+C14+C15+C16+C17</f>
        <v>43781877.710000001</v>
      </c>
      <c r="D18" s="84">
        <f t="shared" si="0"/>
        <v>100</v>
      </c>
    </row>
    <row r="19" spans="1:4">
      <c r="A19" s="79"/>
      <c r="B19" s="80"/>
      <c r="C19" s="101"/>
      <c r="D19" s="92"/>
    </row>
    <row r="20" spans="1:4">
      <c r="A20" s="77" t="s">
        <v>249</v>
      </c>
      <c r="B20" s="78" t="s">
        <v>250</v>
      </c>
      <c r="C20" s="100">
        <v>734960.32</v>
      </c>
      <c r="D20" s="92"/>
    </row>
    <row r="21" spans="1:4">
      <c r="A21" s="79"/>
      <c r="B21" s="80"/>
      <c r="C21" s="101"/>
      <c r="D21" s="92"/>
    </row>
    <row r="22" spans="1:4">
      <c r="A22" s="77" t="s">
        <v>251</v>
      </c>
      <c r="B22" s="78" t="s">
        <v>252</v>
      </c>
      <c r="C22" s="102">
        <f>C18-C20</f>
        <v>43046917.390000001</v>
      </c>
      <c r="D22" s="92"/>
    </row>
    <row r="23" spans="1:4">
      <c r="A23" s="77" t="s">
        <v>253</v>
      </c>
      <c r="B23" s="78" t="s">
        <v>254</v>
      </c>
      <c r="C23" s="100">
        <v>4926930</v>
      </c>
      <c r="D23" s="92"/>
    </row>
    <row r="24" spans="1:4" ht="39">
      <c r="A24" s="77" t="s">
        <v>255</v>
      </c>
      <c r="B24" s="78" t="s">
        <v>256</v>
      </c>
      <c r="C24" s="100">
        <f>C22/C23</f>
        <v>8.7370669747692791</v>
      </c>
      <c r="D24" s="92"/>
    </row>
    <row r="25" spans="1:4">
      <c r="A25" s="83" t="s">
        <v>257</v>
      </c>
      <c r="B25" s="79" t="s">
        <v>258</v>
      </c>
      <c r="C25" s="103">
        <v>4.0999999999999996</v>
      </c>
      <c r="D25" s="90"/>
    </row>
    <row r="28" spans="1:4">
      <c r="A28" t="s">
        <v>399</v>
      </c>
      <c r="C28" t="s">
        <v>397</v>
      </c>
    </row>
    <row r="29" spans="1:4">
      <c r="A29" t="s">
        <v>398</v>
      </c>
      <c r="C29" t="s">
        <v>331</v>
      </c>
    </row>
  </sheetData>
  <mergeCells count="7">
    <mergeCell ref="C9:C10"/>
    <mergeCell ref="D9:D10"/>
    <mergeCell ref="A7:D7"/>
    <mergeCell ref="A8:D8"/>
    <mergeCell ref="B4:E4"/>
    <mergeCell ref="B5:E5"/>
    <mergeCell ref="B6:E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topLeftCell="A8" workbookViewId="0">
      <selection activeCell="B19" sqref="B19"/>
    </sheetView>
  </sheetViews>
  <sheetFormatPr defaultRowHeight="15"/>
  <cols>
    <col min="1" max="1" width="34.85546875" customWidth="1"/>
    <col min="2" max="2" width="15" customWidth="1"/>
    <col min="3" max="3" width="15.5703125" customWidth="1"/>
    <col min="4" max="4" width="11" customWidth="1"/>
    <col min="5" max="5" width="11.28515625" customWidth="1"/>
    <col min="6" max="6" width="12.42578125" customWidth="1"/>
  </cols>
  <sheetData>
    <row r="1" spans="1:6" ht="21.75" customHeight="1">
      <c r="A1" s="21" t="s">
        <v>21</v>
      </c>
      <c r="B1" s="43" t="s">
        <v>341</v>
      </c>
      <c r="C1" s="42"/>
      <c r="D1" s="42"/>
      <c r="F1" s="20"/>
    </row>
    <row r="2" spans="1:6" ht="15.75" customHeight="1">
      <c r="A2" s="21" t="s">
        <v>23</v>
      </c>
      <c r="B2" s="43" t="s">
        <v>330</v>
      </c>
      <c r="C2" s="42"/>
      <c r="D2" s="42"/>
      <c r="F2" s="20"/>
    </row>
    <row r="3" spans="1:6" ht="15.75" customHeight="1">
      <c r="A3" s="21" t="s">
        <v>24</v>
      </c>
      <c r="B3" s="43" t="s">
        <v>342</v>
      </c>
      <c r="C3" s="38"/>
      <c r="D3" s="38"/>
      <c r="E3" s="38"/>
      <c r="F3" s="20"/>
    </row>
    <row r="4" spans="1:6" ht="26.25" customHeight="1">
      <c r="A4" s="21" t="s">
        <v>25</v>
      </c>
      <c r="B4" s="172" t="s">
        <v>343</v>
      </c>
      <c r="C4" s="173"/>
      <c r="D4" s="173"/>
      <c r="E4" s="173"/>
      <c r="F4" s="20"/>
    </row>
    <row r="5" spans="1:6" ht="21" customHeight="1">
      <c r="A5" s="21" t="s">
        <v>26</v>
      </c>
      <c r="B5" s="174">
        <v>4200651410006</v>
      </c>
      <c r="C5" s="175"/>
      <c r="D5" s="175"/>
      <c r="E5" s="175"/>
      <c r="F5" s="20"/>
    </row>
    <row r="6" spans="1:6" ht="19.5" customHeight="1">
      <c r="A6" s="21" t="s">
        <v>27</v>
      </c>
      <c r="B6" s="174">
        <v>4200660320001</v>
      </c>
      <c r="C6" s="175"/>
      <c r="D6" s="175"/>
      <c r="E6" s="175"/>
      <c r="F6" s="20"/>
    </row>
    <row r="7" spans="1:6">
      <c r="A7" s="21"/>
      <c r="B7" s="22"/>
      <c r="C7" s="22"/>
      <c r="D7" s="22"/>
      <c r="E7" s="20"/>
      <c r="F7" s="76" t="s">
        <v>350</v>
      </c>
    </row>
    <row r="8" spans="1:6">
      <c r="A8" s="186" t="s">
        <v>419</v>
      </c>
      <c r="B8" s="183"/>
      <c r="C8" s="183"/>
      <c r="D8" s="183"/>
      <c r="E8" s="183"/>
      <c r="F8" s="183"/>
    </row>
    <row r="9" spans="1:6">
      <c r="A9" s="187"/>
      <c r="B9" s="187"/>
      <c r="C9" s="187"/>
      <c r="D9" s="187"/>
      <c r="E9" s="187"/>
      <c r="F9" s="187"/>
    </row>
    <row r="10" spans="1:6">
      <c r="A10" s="23"/>
      <c r="B10" s="23"/>
      <c r="C10" s="23"/>
      <c r="D10" s="23"/>
      <c r="E10" s="23"/>
      <c r="F10" s="23"/>
    </row>
    <row r="11" spans="1:6">
      <c r="A11" s="23"/>
      <c r="B11" s="23"/>
      <c r="C11" s="23"/>
      <c r="D11" s="23"/>
      <c r="E11" s="23"/>
      <c r="F11" s="23"/>
    </row>
    <row r="12" spans="1:6">
      <c r="A12" s="188" t="s">
        <v>259</v>
      </c>
      <c r="B12" s="189" t="s">
        <v>260</v>
      </c>
      <c r="C12" s="189" t="s">
        <v>261</v>
      </c>
      <c r="D12" s="188" t="s">
        <v>262</v>
      </c>
      <c r="E12" s="188"/>
      <c r="F12" s="188"/>
    </row>
    <row r="13" spans="1:6" ht="29.25" customHeight="1">
      <c r="A13" s="188"/>
      <c r="B13" s="189"/>
      <c r="C13" s="189"/>
      <c r="D13" s="89">
        <v>2012</v>
      </c>
      <c r="E13" s="148">
        <v>2011</v>
      </c>
      <c r="F13" s="148">
        <v>2010</v>
      </c>
    </row>
    <row r="14" spans="1:6">
      <c r="A14" s="51" t="s">
        <v>263</v>
      </c>
      <c r="B14" s="104">
        <v>8.0500000000000007</v>
      </c>
      <c r="C14" s="104">
        <v>8.2100000000000009</v>
      </c>
      <c r="D14" s="104">
        <v>9.49</v>
      </c>
      <c r="E14" s="104">
        <v>9.8000000000000007</v>
      </c>
      <c r="F14" s="104">
        <v>10.93</v>
      </c>
    </row>
    <row r="15" spans="1:6">
      <c r="A15" s="51" t="s">
        <v>264</v>
      </c>
      <c r="B15" s="104">
        <v>9.23</v>
      </c>
      <c r="C15" s="104">
        <v>10.07</v>
      </c>
      <c r="D15" s="104">
        <v>10.51</v>
      </c>
      <c r="E15" s="104">
        <v>11.76</v>
      </c>
      <c r="F15" s="104">
        <v>14.48</v>
      </c>
    </row>
    <row r="16" spans="1:6">
      <c r="A16" s="51" t="s">
        <v>265</v>
      </c>
      <c r="B16" s="104">
        <v>3.17</v>
      </c>
      <c r="C16" s="104">
        <v>3.92</v>
      </c>
      <c r="D16" s="104">
        <v>3.66</v>
      </c>
      <c r="E16" s="104">
        <v>3.06</v>
      </c>
      <c r="F16" s="104">
        <v>2.99</v>
      </c>
    </row>
    <row r="17" spans="1:6">
      <c r="A17" s="51" t="s">
        <v>266</v>
      </c>
      <c r="B17" s="104">
        <v>4.7300000000000004</v>
      </c>
      <c r="C17" s="104">
        <v>4.3499999999999996</v>
      </c>
      <c r="D17" s="104">
        <v>4.4000000000000004</v>
      </c>
      <c r="E17" s="104">
        <v>4.5</v>
      </c>
      <c r="F17" s="104">
        <v>4.45</v>
      </c>
    </row>
    <row r="18" spans="1:6">
      <c r="A18" s="51" t="s">
        <v>267</v>
      </c>
      <c r="B18" s="52">
        <v>4.55</v>
      </c>
      <c r="C18" s="52">
        <v>4.29</v>
      </c>
      <c r="D18" s="52">
        <v>4.2300000000000004</v>
      </c>
      <c r="E18" s="52">
        <v>4.16</v>
      </c>
      <c r="F18" s="52">
        <v>4.1399999999999997</v>
      </c>
    </row>
    <row r="21" spans="1:6" ht="17.25" customHeight="1">
      <c r="B21" t="s">
        <v>395</v>
      </c>
      <c r="E21" t="s">
        <v>400</v>
      </c>
    </row>
    <row r="22" spans="1:6">
      <c r="B22" t="s">
        <v>396</v>
      </c>
      <c r="E22" t="s">
        <v>401</v>
      </c>
    </row>
    <row r="23" spans="1:6">
      <c r="B23" t="s">
        <v>398</v>
      </c>
      <c r="E23" t="s">
        <v>331</v>
      </c>
    </row>
  </sheetData>
  <mergeCells count="8">
    <mergeCell ref="B4:E4"/>
    <mergeCell ref="B5:E5"/>
    <mergeCell ref="B6:E6"/>
    <mergeCell ref="A8:F9"/>
    <mergeCell ref="A12:A13"/>
    <mergeCell ref="B12:B13"/>
    <mergeCell ref="C12:C13"/>
    <mergeCell ref="D12:F1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topLeftCell="A6" workbookViewId="0">
      <selection activeCell="B26" sqref="B26"/>
    </sheetView>
  </sheetViews>
  <sheetFormatPr defaultRowHeight="15"/>
  <cols>
    <col min="1" max="1" width="43.7109375" customWidth="1"/>
    <col min="2" max="2" width="20.28515625" customWidth="1"/>
    <col min="3" max="3" width="22.85546875" customWidth="1"/>
  </cols>
  <sheetData>
    <row r="1" spans="1:5">
      <c r="A1" s="29" t="s">
        <v>21</v>
      </c>
      <c r="B1" s="43" t="s">
        <v>341</v>
      </c>
      <c r="C1" s="42"/>
      <c r="D1" s="42"/>
    </row>
    <row r="2" spans="1:5" ht="21" customHeight="1">
      <c r="A2" s="29" t="s">
        <v>23</v>
      </c>
      <c r="B2" s="43" t="s">
        <v>330</v>
      </c>
      <c r="C2" s="42"/>
      <c r="D2" s="42"/>
    </row>
    <row r="3" spans="1:5" ht="21" customHeight="1">
      <c r="A3" s="29" t="s">
        <v>24</v>
      </c>
      <c r="B3" s="43" t="s">
        <v>342</v>
      </c>
      <c r="C3" s="38"/>
      <c r="D3" s="38"/>
      <c r="E3" s="38"/>
    </row>
    <row r="4" spans="1:5" ht="21" customHeight="1">
      <c r="A4" s="29" t="s">
        <v>25</v>
      </c>
      <c r="B4" s="172" t="s">
        <v>343</v>
      </c>
      <c r="C4" s="173"/>
      <c r="D4" s="173"/>
      <c r="E4" s="173"/>
    </row>
    <row r="5" spans="1:5" ht="21.75" customHeight="1">
      <c r="A5" s="29" t="s">
        <v>26</v>
      </c>
      <c r="B5" s="174">
        <v>4200651410006</v>
      </c>
      <c r="C5" s="175"/>
      <c r="D5" s="175"/>
      <c r="E5" s="175"/>
    </row>
    <row r="6" spans="1:5" ht="21.75" customHeight="1">
      <c r="A6" s="29" t="s">
        <v>27</v>
      </c>
      <c r="B6" s="174">
        <v>4200660320001</v>
      </c>
      <c r="C6" s="175"/>
      <c r="D6" s="175"/>
      <c r="E6" s="175"/>
    </row>
    <row r="7" spans="1:5">
      <c r="C7" s="45" t="s">
        <v>344</v>
      </c>
    </row>
    <row r="8" spans="1:5">
      <c r="A8" s="194" t="s">
        <v>420</v>
      </c>
      <c r="B8" s="194"/>
      <c r="C8" s="194"/>
    </row>
    <row r="9" spans="1:5" ht="22.5" customHeight="1">
      <c r="A9" s="195"/>
      <c r="B9" s="195"/>
      <c r="C9" s="195"/>
    </row>
    <row r="10" spans="1:5" ht="15.75" thickBot="1">
      <c r="A10" s="24"/>
      <c r="B10" s="24"/>
      <c r="C10" s="24"/>
    </row>
    <row r="11" spans="1:5">
      <c r="A11" s="190" t="s">
        <v>268</v>
      </c>
      <c r="B11" s="192" t="s">
        <v>269</v>
      </c>
      <c r="C11" s="192" t="s">
        <v>270</v>
      </c>
    </row>
    <row r="12" spans="1:5" ht="15.75" thickBot="1">
      <c r="A12" s="191"/>
      <c r="B12" s="193"/>
      <c r="C12" s="193"/>
    </row>
    <row r="13" spans="1:5" ht="15.75" thickTop="1">
      <c r="A13" s="25" t="s">
        <v>271</v>
      </c>
      <c r="B13" s="105">
        <v>1043835.15</v>
      </c>
      <c r="C13" s="105">
        <f>B13/B24*100</f>
        <v>78.630114431212021</v>
      </c>
    </row>
    <row r="14" spans="1:5">
      <c r="A14" s="26" t="s">
        <v>272</v>
      </c>
      <c r="B14" s="106">
        <v>13948.12</v>
      </c>
      <c r="C14" s="105">
        <f>B14/B24*100</f>
        <v>1.0506853229652948</v>
      </c>
    </row>
    <row r="15" spans="1:5">
      <c r="A15" s="28" t="s">
        <v>273</v>
      </c>
      <c r="B15" s="106">
        <v>21600</v>
      </c>
      <c r="C15" s="105">
        <f>B15/B24*100</f>
        <v>1.6270868745071283</v>
      </c>
    </row>
    <row r="16" spans="1:5">
      <c r="A16" s="28" t="s">
        <v>274</v>
      </c>
      <c r="B16" s="106">
        <v>5826.6</v>
      </c>
      <c r="C16" s="105">
        <f>B16/B24*100</f>
        <v>0.43890668439829789</v>
      </c>
    </row>
    <row r="17" spans="1:7">
      <c r="A17" s="28" t="s">
        <v>275</v>
      </c>
      <c r="B17" s="106">
        <v>68615.47</v>
      </c>
      <c r="C17" s="105">
        <f>B17/B24*100</f>
        <v>5.1686727141267426</v>
      </c>
    </row>
    <row r="18" spans="1:7">
      <c r="A18" s="28" t="s">
        <v>276</v>
      </c>
      <c r="B18" s="106">
        <v>11400</v>
      </c>
      <c r="C18" s="105">
        <f>B18/B24*100</f>
        <v>0.85874029487876224</v>
      </c>
    </row>
    <row r="19" spans="1:7">
      <c r="A19" s="28" t="s">
        <v>277</v>
      </c>
      <c r="B19" s="106">
        <v>1543.33</v>
      </c>
      <c r="C19" s="105">
        <f>B19/B24*100</f>
        <v>0.11625611046449473</v>
      </c>
    </row>
    <row r="20" spans="1:7">
      <c r="A20" s="28" t="s">
        <v>278</v>
      </c>
      <c r="B20" s="106">
        <v>3185.16</v>
      </c>
      <c r="C20" s="105">
        <f>B20/B24*100</f>
        <v>0.23993203838912616</v>
      </c>
    </row>
    <row r="21" spans="1:7">
      <c r="A21" s="28" t="s">
        <v>279</v>
      </c>
      <c r="B21" s="106">
        <v>23553.95</v>
      </c>
      <c r="C21" s="105">
        <f>B21/B24*100</f>
        <v>1.774274207768388</v>
      </c>
    </row>
    <row r="22" spans="1:7">
      <c r="A22" s="28" t="s">
        <v>280</v>
      </c>
      <c r="B22" s="106">
        <v>72577.95</v>
      </c>
      <c r="C22" s="105">
        <f>B22/B24*100</f>
        <v>5.4671587881312327</v>
      </c>
      <c r="E22" s="142"/>
      <c r="F22" s="142"/>
      <c r="G22" s="142"/>
    </row>
    <row r="23" spans="1:7">
      <c r="A23" s="28" t="s">
        <v>281</v>
      </c>
      <c r="B23" s="106">
        <v>61440.19</v>
      </c>
      <c r="C23" s="105">
        <f>B23/B24*100</f>
        <v>4.6281725331585237</v>
      </c>
    </row>
    <row r="24" spans="1:7">
      <c r="A24" s="30" t="s">
        <v>282</v>
      </c>
      <c r="B24" s="107">
        <f>SUM(B13:B23)</f>
        <v>1327525.92</v>
      </c>
      <c r="C24" s="107">
        <f>SUM(C13:C23)</f>
        <v>100</v>
      </c>
    </row>
    <row r="25" spans="1:7">
      <c r="A25" s="26" t="s">
        <v>373</v>
      </c>
      <c r="B25" s="107">
        <v>42399036.280000001</v>
      </c>
      <c r="C25" s="107"/>
    </row>
    <row r="26" spans="1:7" ht="15.75" thickBot="1">
      <c r="A26" s="27" t="s">
        <v>283</v>
      </c>
      <c r="B26" s="108">
        <f>B24/B25*100</f>
        <v>3.1310285244058851</v>
      </c>
      <c r="C26" s="108"/>
    </row>
    <row r="31" spans="1:7">
      <c r="A31" t="s">
        <v>399</v>
      </c>
      <c r="B31" t="s">
        <v>397</v>
      </c>
    </row>
    <row r="32" spans="1:7">
      <c r="A32" t="s">
        <v>398</v>
      </c>
      <c r="B32" t="s">
        <v>331</v>
      </c>
    </row>
  </sheetData>
  <mergeCells count="7">
    <mergeCell ref="A11:A12"/>
    <mergeCell ref="B11:B12"/>
    <mergeCell ref="C11:C12"/>
    <mergeCell ref="A8:C9"/>
    <mergeCell ref="B4:E4"/>
    <mergeCell ref="B5:E5"/>
    <mergeCell ref="B6:E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4"/>
  <sheetViews>
    <sheetView workbookViewId="0">
      <selection activeCell="D26" sqref="D26"/>
    </sheetView>
  </sheetViews>
  <sheetFormatPr defaultRowHeight="15"/>
  <cols>
    <col min="1" max="1" width="21.5703125" customWidth="1"/>
    <col min="2" max="2" width="7.140625" customWidth="1"/>
    <col min="3" max="3" width="6.140625" customWidth="1"/>
    <col min="4" max="4" width="6.85546875" customWidth="1"/>
    <col min="5" max="5" width="7.5703125" customWidth="1"/>
    <col min="6" max="6" width="7" customWidth="1"/>
    <col min="7" max="7" width="6.7109375" customWidth="1"/>
    <col min="8" max="8" width="7.85546875" customWidth="1"/>
    <col min="9" max="9" width="7.5703125" customWidth="1"/>
    <col min="10" max="10" width="7.7109375" customWidth="1"/>
    <col min="11" max="11" width="7.42578125" customWidth="1"/>
    <col min="12" max="12" width="7.28515625" customWidth="1"/>
    <col min="13" max="13" width="7.140625" customWidth="1"/>
    <col min="14" max="14" width="7.5703125" customWidth="1"/>
    <col min="15" max="15" width="7.42578125" customWidth="1"/>
    <col min="16" max="16" width="7.28515625" customWidth="1"/>
  </cols>
  <sheetData>
    <row r="1" spans="1:16" ht="16.5" customHeight="1">
      <c r="A1" s="32" t="s">
        <v>21</v>
      </c>
      <c r="B1" s="43" t="s">
        <v>341</v>
      </c>
      <c r="C1" s="42"/>
      <c r="D1" s="42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9.5" customHeight="1">
      <c r="A2" s="32" t="s">
        <v>23</v>
      </c>
      <c r="B2" s="43" t="s">
        <v>330</v>
      </c>
      <c r="C2" s="42"/>
      <c r="D2" s="42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24.75" customHeight="1">
      <c r="A3" s="32" t="s">
        <v>24</v>
      </c>
      <c r="B3" s="43" t="s">
        <v>342</v>
      </c>
      <c r="C3" s="38"/>
      <c r="D3" s="38"/>
      <c r="E3" s="38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27.75" customHeight="1">
      <c r="A4" s="32" t="s">
        <v>25</v>
      </c>
      <c r="B4" s="172" t="s">
        <v>343</v>
      </c>
      <c r="C4" s="173"/>
      <c r="D4" s="173"/>
      <c r="E4" s="173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ht="19.5" customHeight="1">
      <c r="A5" s="32" t="s">
        <v>26</v>
      </c>
      <c r="B5" s="174">
        <v>4200651410006</v>
      </c>
      <c r="C5" s="175"/>
      <c r="D5" s="175"/>
      <c r="E5" s="175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ht="21" customHeight="1">
      <c r="A6" s="32" t="s">
        <v>27</v>
      </c>
      <c r="B6" s="174">
        <v>4200660320001</v>
      </c>
      <c r="C6" s="175"/>
      <c r="D6" s="175"/>
      <c r="E6" s="175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>
      <c r="O7" t="s">
        <v>345</v>
      </c>
    </row>
    <row r="8" spans="1:16">
      <c r="A8" s="197" t="s">
        <v>421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</row>
    <row r="9" spans="1:16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</row>
    <row r="11" spans="1:16">
      <c r="A11" s="196" t="s">
        <v>29</v>
      </c>
      <c r="B11" s="196" t="s">
        <v>284</v>
      </c>
      <c r="C11" s="205" t="s">
        <v>285</v>
      </c>
      <c r="D11" s="206"/>
      <c r="E11" s="206"/>
      <c r="F11" s="206"/>
      <c r="G11" s="205" t="s">
        <v>286</v>
      </c>
      <c r="H11" s="205"/>
      <c r="I11" s="205"/>
      <c r="J11" s="205"/>
      <c r="K11" s="205"/>
      <c r="L11" s="205"/>
      <c r="M11" s="199" t="s">
        <v>287</v>
      </c>
      <c r="N11" s="200"/>
      <c r="O11" s="200"/>
      <c r="P11" s="201"/>
    </row>
    <row r="12" spans="1:16">
      <c r="A12" s="196"/>
      <c r="B12" s="196"/>
      <c r="C12" s="206"/>
      <c r="D12" s="206"/>
      <c r="E12" s="206"/>
      <c r="F12" s="206"/>
      <c r="G12" s="208" t="s">
        <v>288</v>
      </c>
      <c r="H12" s="208"/>
      <c r="I12" s="208"/>
      <c r="J12" s="209" t="s">
        <v>289</v>
      </c>
      <c r="K12" s="210"/>
      <c r="L12" s="211"/>
      <c r="M12" s="202"/>
      <c r="N12" s="203"/>
      <c r="O12" s="203"/>
      <c r="P12" s="204"/>
    </row>
    <row r="13" spans="1:16">
      <c r="A13" s="196"/>
      <c r="B13" s="196"/>
      <c r="C13" s="207" t="s">
        <v>290</v>
      </c>
      <c r="D13" s="207" t="s">
        <v>291</v>
      </c>
      <c r="E13" s="207" t="s">
        <v>292</v>
      </c>
      <c r="F13" s="207" t="s">
        <v>293</v>
      </c>
      <c r="G13" s="208" t="s">
        <v>294</v>
      </c>
      <c r="H13" s="208" t="s">
        <v>295</v>
      </c>
      <c r="I13" s="208" t="s">
        <v>296</v>
      </c>
      <c r="J13" s="208" t="s">
        <v>294</v>
      </c>
      <c r="K13" s="208" t="s">
        <v>295</v>
      </c>
      <c r="L13" s="208" t="s">
        <v>296</v>
      </c>
      <c r="M13" s="207" t="s">
        <v>290</v>
      </c>
      <c r="N13" s="207" t="s">
        <v>291</v>
      </c>
      <c r="O13" s="207" t="s">
        <v>292</v>
      </c>
      <c r="P13" s="207" t="s">
        <v>293</v>
      </c>
    </row>
    <row r="14" spans="1:16" ht="24" customHeight="1">
      <c r="A14" s="196"/>
      <c r="B14" s="196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</row>
    <row r="15" spans="1:16" s="57" customFormat="1">
      <c r="A15" s="160" t="s">
        <v>422</v>
      </c>
      <c r="B15" s="160" t="s">
        <v>392</v>
      </c>
      <c r="C15" s="161">
        <v>5.2013999999999998E-2</v>
      </c>
      <c r="D15" s="162">
        <f>E15/229877</f>
        <v>0.4</v>
      </c>
      <c r="E15" s="162">
        <v>91950.8</v>
      </c>
      <c r="F15" s="161">
        <v>0.226553</v>
      </c>
      <c r="G15" s="162"/>
      <c r="H15" s="162"/>
      <c r="I15" s="162"/>
      <c r="J15" s="162">
        <v>80000</v>
      </c>
      <c r="K15" s="162">
        <f>L15/J15</f>
        <v>0.39</v>
      </c>
      <c r="L15" s="162">
        <v>31200</v>
      </c>
      <c r="M15" s="161">
        <v>3.3911999999999998E-2</v>
      </c>
      <c r="N15" s="162">
        <f>O15/149877</f>
        <v>0.37</v>
      </c>
      <c r="O15" s="162">
        <v>55454.49</v>
      </c>
      <c r="P15" s="161">
        <v>0.12882299999999999</v>
      </c>
    </row>
    <row r="16" spans="1:16" s="57" customFormat="1">
      <c r="A16" s="160" t="s">
        <v>423</v>
      </c>
      <c r="B16" s="160" t="s">
        <v>390</v>
      </c>
      <c r="C16" s="161">
        <v>1.00284</v>
      </c>
      <c r="D16" s="162">
        <f>E16/336956</f>
        <v>0.48000000000000004</v>
      </c>
      <c r="E16" s="162">
        <v>161738.88</v>
      </c>
      <c r="F16" s="161">
        <v>0.39850099999999999</v>
      </c>
      <c r="G16" s="162"/>
      <c r="H16" s="162"/>
      <c r="I16" s="162"/>
      <c r="J16" s="162">
        <v>336910</v>
      </c>
      <c r="K16" s="162">
        <f>L16/J16</f>
        <v>0.48</v>
      </c>
      <c r="L16" s="162">
        <v>161716.79999999999</v>
      </c>
      <c r="M16" s="161">
        <v>1.37E-4</v>
      </c>
      <c r="N16" s="162">
        <f>O16/46</f>
        <v>0.65</v>
      </c>
      <c r="O16" s="162">
        <v>29.9</v>
      </c>
      <c r="P16" s="161">
        <v>6.8999999999999997E-5</v>
      </c>
    </row>
    <row r="17" spans="1:16" s="57" customFormat="1">
      <c r="A17" s="160" t="s">
        <v>432</v>
      </c>
      <c r="B17" s="160" t="s">
        <v>433</v>
      </c>
      <c r="C17" s="161">
        <v>2.9454989999999999</v>
      </c>
      <c r="D17" s="162">
        <f>E17/150025</f>
        <v>5.04</v>
      </c>
      <c r="E17" s="162">
        <v>756126</v>
      </c>
      <c r="F17" s="161">
        <v>1.8629849999999999</v>
      </c>
      <c r="G17" s="162"/>
      <c r="H17" s="162"/>
      <c r="I17" s="162"/>
      <c r="J17" s="162">
        <v>150025</v>
      </c>
      <c r="K17" s="162">
        <f>L17/J17</f>
        <v>6.4</v>
      </c>
      <c r="L17" s="162">
        <v>960160</v>
      </c>
      <c r="M17" s="161">
        <v>0</v>
      </c>
      <c r="N17" s="162">
        <v>0</v>
      </c>
      <c r="O17" s="162">
        <v>0</v>
      </c>
      <c r="P17" s="161">
        <v>0</v>
      </c>
    </row>
    <row r="18" spans="1:16" ht="20.25" customHeight="1">
      <c r="A18" s="163" t="s">
        <v>424</v>
      </c>
      <c r="B18" s="160" t="s">
        <v>425</v>
      </c>
      <c r="C18" s="161">
        <v>0</v>
      </c>
      <c r="D18" s="162">
        <v>0</v>
      </c>
      <c r="E18" s="162">
        <v>0</v>
      </c>
      <c r="F18" s="161">
        <v>0</v>
      </c>
      <c r="G18" s="162">
        <v>249000</v>
      </c>
      <c r="H18" s="162">
        <v>0.57999999999999996</v>
      </c>
      <c r="I18" s="162">
        <v>145575.35999999999</v>
      </c>
      <c r="J18" s="162">
        <v>0</v>
      </c>
      <c r="K18" s="162">
        <v>0</v>
      </c>
      <c r="L18" s="162">
        <v>0</v>
      </c>
      <c r="M18" s="152">
        <v>9.9600000000000009</v>
      </c>
      <c r="N18" s="162">
        <f>O18/249000</f>
        <v>0.62</v>
      </c>
      <c r="O18" s="154">
        <v>154380</v>
      </c>
      <c r="P18" s="152">
        <v>0.35863200000000001</v>
      </c>
    </row>
    <row r="19" spans="1:16" ht="20.25" customHeight="1">
      <c r="A19" s="163" t="s">
        <v>426</v>
      </c>
      <c r="B19" s="160" t="s">
        <v>427</v>
      </c>
      <c r="C19" s="161">
        <v>0</v>
      </c>
      <c r="D19" s="162">
        <v>0</v>
      </c>
      <c r="E19" s="162">
        <v>0</v>
      </c>
      <c r="F19" s="161">
        <v>0</v>
      </c>
      <c r="G19" s="162">
        <v>10500</v>
      </c>
      <c r="H19" s="162">
        <v>0.5</v>
      </c>
      <c r="I19" s="162">
        <v>5292</v>
      </c>
      <c r="J19" s="162">
        <v>0</v>
      </c>
      <c r="K19" s="162">
        <v>0</v>
      </c>
      <c r="L19" s="162">
        <v>0</v>
      </c>
      <c r="M19" s="161">
        <v>0.1056</v>
      </c>
      <c r="N19" s="162">
        <f>O19/10500</f>
        <v>0.62</v>
      </c>
      <c r="O19" s="154">
        <v>6510</v>
      </c>
      <c r="P19" s="152">
        <v>1.5122999999999999E-2</v>
      </c>
    </row>
    <row r="20" spans="1:16">
      <c r="A20" s="163" t="s">
        <v>428</v>
      </c>
      <c r="B20" s="160" t="s">
        <v>429</v>
      </c>
      <c r="C20" s="161">
        <v>0</v>
      </c>
      <c r="D20" s="162">
        <v>0</v>
      </c>
      <c r="E20" s="162">
        <v>0</v>
      </c>
      <c r="F20" s="161">
        <v>0</v>
      </c>
      <c r="G20" s="162">
        <v>274</v>
      </c>
      <c r="H20" s="162">
        <f>I20/G20</f>
        <v>126.10306569343065</v>
      </c>
      <c r="I20" s="162">
        <v>34552.239999999998</v>
      </c>
      <c r="J20" s="162"/>
      <c r="K20" s="162"/>
      <c r="L20" s="162"/>
      <c r="M20" s="161">
        <v>0.16912099999999999</v>
      </c>
      <c r="N20" s="162">
        <f>O20/G20</f>
        <v>124.88000000000001</v>
      </c>
      <c r="O20" s="162">
        <v>34217.120000000003</v>
      </c>
      <c r="P20" s="161">
        <v>7.9488000000000003E-2</v>
      </c>
    </row>
    <row r="21" spans="1:16">
      <c r="A21" s="163" t="s">
        <v>374</v>
      </c>
      <c r="B21" s="160" t="s">
        <v>375</v>
      </c>
      <c r="C21" s="161">
        <v>21.605813999999999</v>
      </c>
      <c r="D21" s="162">
        <f>E21/3657</f>
        <v>436.69</v>
      </c>
      <c r="E21" s="162">
        <v>1596975.33</v>
      </c>
      <c r="F21" s="161">
        <v>3.9347159999999999</v>
      </c>
      <c r="G21" s="162">
        <v>529</v>
      </c>
      <c r="H21" s="162">
        <f>I21/G21</f>
        <v>464.03066162570889</v>
      </c>
      <c r="I21" s="162">
        <v>245472.22</v>
      </c>
      <c r="J21" s="162"/>
      <c r="K21" s="162"/>
      <c r="L21" s="162"/>
      <c r="M21" s="161">
        <v>24.731183000000001</v>
      </c>
      <c r="N21" s="162">
        <f>O21/4186</f>
        <v>460</v>
      </c>
      <c r="O21" s="162">
        <v>1925560</v>
      </c>
      <c r="P21" s="161">
        <v>4.473166</v>
      </c>
    </row>
    <row r="22" spans="1:16">
      <c r="I22" s="158">
        <f>SUM(I18:I21)</f>
        <v>430891.81999999995</v>
      </c>
      <c r="L22" s="159">
        <f>SUM(L15:L21)</f>
        <v>1153076.8</v>
      </c>
    </row>
    <row r="23" spans="1:16">
      <c r="A23" s="147" t="s">
        <v>399</v>
      </c>
      <c r="B23" s="146"/>
      <c r="C23" s="146"/>
      <c r="D23" s="146"/>
      <c r="L23" t="s">
        <v>397</v>
      </c>
    </row>
    <row r="24" spans="1:16">
      <c r="A24" s="147" t="s">
        <v>398</v>
      </c>
      <c r="L24" t="s">
        <v>331</v>
      </c>
    </row>
  </sheetData>
  <mergeCells count="25">
    <mergeCell ref="O13:O14"/>
    <mergeCell ref="P13:P14"/>
    <mergeCell ref="M13:M14"/>
    <mergeCell ref="I13:I14"/>
    <mergeCell ref="B4:E4"/>
    <mergeCell ref="B5:E5"/>
    <mergeCell ref="B6:E6"/>
    <mergeCell ref="K13:K14"/>
    <mergeCell ref="L13:L14"/>
    <mergeCell ref="A11:A14"/>
    <mergeCell ref="A8:P9"/>
    <mergeCell ref="M11:P12"/>
    <mergeCell ref="C11:F12"/>
    <mergeCell ref="F13:F14"/>
    <mergeCell ref="J12:L12"/>
    <mergeCell ref="J13:J14"/>
    <mergeCell ref="B11:B14"/>
    <mergeCell ref="G11:L11"/>
    <mergeCell ref="G12:I12"/>
    <mergeCell ref="C13:C14"/>
    <mergeCell ref="E13:E14"/>
    <mergeCell ref="D13:D14"/>
    <mergeCell ref="G13:G14"/>
    <mergeCell ref="H13:H14"/>
    <mergeCell ref="N13:N1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0"/>
  <sheetViews>
    <sheetView zoomScale="95" zoomScaleNormal="95" workbookViewId="0">
      <selection activeCell="E15" sqref="E15"/>
    </sheetView>
  </sheetViews>
  <sheetFormatPr defaultRowHeight="15"/>
  <cols>
    <col min="1" max="1" width="23.7109375" customWidth="1"/>
    <col min="2" max="2" width="18.7109375" customWidth="1"/>
    <col min="3" max="3" width="12.42578125" customWidth="1"/>
    <col min="4" max="4" width="14.28515625" customWidth="1"/>
    <col min="5" max="5" width="14.140625" customWidth="1"/>
  </cols>
  <sheetData>
    <row r="1" spans="1:5" ht="15" customHeight="1">
      <c r="A1" s="33" t="s">
        <v>21</v>
      </c>
      <c r="B1" s="43" t="s">
        <v>341</v>
      </c>
      <c r="C1" s="38"/>
      <c r="D1" s="38"/>
      <c r="E1" s="38"/>
    </row>
    <row r="2" spans="1:5" ht="18" customHeight="1">
      <c r="A2" s="33" t="s">
        <v>23</v>
      </c>
      <c r="B2" s="43" t="s">
        <v>330</v>
      </c>
      <c r="C2" s="38"/>
      <c r="D2" s="38"/>
      <c r="E2" s="38"/>
    </row>
    <row r="3" spans="1:5" ht="27" customHeight="1">
      <c r="A3" s="33" t="s">
        <v>24</v>
      </c>
      <c r="B3" s="43" t="s">
        <v>342</v>
      </c>
      <c r="C3" s="38"/>
      <c r="D3" s="38"/>
      <c r="E3" s="38"/>
    </row>
    <row r="4" spans="1:5" ht="25.5" customHeight="1">
      <c r="A4" s="33" t="s">
        <v>25</v>
      </c>
      <c r="B4" s="172" t="s">
        <v>343</v>
      </c>
      <c r="C4" s="173"/>
      <c r="D4" s="173"/>
      <c r="E4" s="173"/>
    </row>
    <row r="5" spans="1:5" ht="20.25" customHeight="1">
      <c r="A5" s="33" t="s">
        <v>26</v>
      </c>
      <c r="B5" s="174">
        <v>4200651410006</v>
      </c>
      <c r="C5" s="175"/>
      <c r="D5" s="175"/>
      <c r="E5" s="175"/>
    </row>
    <row r="6" spans="1:5" ht="20.25" customHeight="1">
      <c r="A6" s="33" t="s">
        <v>27</v>
      </c>
      <c r="B6" s="174">
        <v>4200660320001</v>
      </c>
      <c r="C6" s="175"/>
      <c r="D6" s="175"/>
      <c r="E6" s="175"/>
    </row>
    <row r="7" spans="1:5">
      <c r="E7" s="45" t="s">
        <v>346</v>
      </c>
    </row>
    <row r="8" spans="1:5">
      <c r="A8" s="186" t="s">
        <v>297</v>
      </c>
      <c r="B8" s="183"/>
      <c r="C8" s="183"/>
      <c r="D8" s="183"/>
      <c r="E8" s="183"/>
    </row>
    <row r="9" spans="1:5" ht="24.75" customHeight="1">
      <c r="A9" s="183"/>
      <c r="B9" s="183"/>
      <c r="C9" s="183"/>
      <c r="D9" s="183"/>
      <c r="E9" s="183"/>
    </row>
    <row r="13" spans="1:5" ht="51.75">
      <c r="A13" s="50" t="s">
        <v>298</v>
      </c>
      <c r="B13" s="50" t="s">
        <v>299</v>
      </c>
      <c r="C13" s="49" t="s">
        <v>300</v>
      </c>
      <c r="D13" s="50" t="s">
        <v>301</v>
      </c>
      <c r="E13" s="49" t="s">
        <v>302</v>
      </c>
    </row>
    <row r="14" spans="1:5">
      <c r="A14" s="50">
        <v>1</v>
      </c>
      <c r="B14" s="50">
        <v>2</v>
      </c>
      <c r="C14" s="49">
        <v>3</v>
      </c>
      <c r="D14" s="50">
        <v>4</v>
      </c>
      <c r="E14" s="49" t="s">
        <v>340</v>
      </c>
    </row>
    <row r="15" spans="1:5">
      <c r="A15" s="134" t="s">
        <v>430</v>
      </c>
      <c r="B15" s="52">
        <v>343784.16</v>
      </c>
      <c r="C15" s="143">
        <f>B15/B18</f>
        <v>0.55110517709742446</v>
      </c>
      <c r="D15" s="52">
        <v>2740.69</v>
      </c>
      <c r="E15" s="143">
        <f>D15/B15</f>
        <v>7.972124137423901E-3</v>
      </c>
    </row>
    <row r="16" spans="1:5">
      <c r="A16" s="81" t="s">
        <v>431</v>
      </c>
      <c r="B16" s="52">
        <v>280024.46000000002</v>
      </c>
      <c r="C16" s="143">
        <f>B16/B18</f>
        <v>0.44889482290257549</v>
      </c>
      <c r="D16" s="52">
        <v>2467.34</v>
      </c>
      <c r="E16" s="143">
        <f>D16/B16</f>
        <v>8.8111588537658457E-3</v>
      </c>
    </row>
    <row r="17" spans="1:14">
      <c r="A17" s="137"/>
      <c r="B17" s="52"/>
      <c r="C17" s="143"/>
      <c r="D17" s="52"/>
      <c r="E17" s="143"/>
    </row>
    <row r="18" spans="1:14">
      <c r="A18" s="164" t="s">
        <v>434</v>
      </c>
      <c r="B18" s="52">
        <f>SUM(B15:B17)</f>
        <v>623808.62</v>
      </c>
      <c r="C18" s="143">
        <f>SUM(C15:C17)</f>
        <v>1</v>
      </c>
      <c r="D18" s="52">
        <f>SUM(D15:D17)</f>
        <v>5208.0300000000007</v>
      </c>
      <c r="E18" s="143"/>
    </row>
    <row r="22" spans="1:14">
      <c r="A22" t="s">
        <v>399</v>
      </c>
      <c r="D22" t="s">
        <v>397</v>
      </c>
    </row>
    <row r="23" spans="1:14">
      <c r="A23" t="s">
        <v>398</v>
      </c>
      <c r="D23" t="s">
        <v>331</v>
      </c>
    </row>
    <row r="30" spans="1:14">
      <c r="B30" s="47"/>
      <c r="C30" s="47"/>
      <c r="D30" s="47"/>
      <c r="F30" s="47"/>
      <c r="G30" s="47"/>
      <c r="H30" s="47"/>
      <c r="I30" s="47"/>
      <c r="J30" s="47"/>
      <c r="K30" s="47"/>
      <c r="L30" s="47"/>
      <c r="N30" s="47"/>
    </row>
  </sheetData>
  <mergeCells count="4">
    <mergeCell ref="A8:E9"/>
    <mergeCell ref="B4:E4"/>
    <mergeCell ref="B5:E5"/>
    <mergeCell ref="B6:E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C11" sqref="C11"/>
    </sheetView>
  </sheetViews>
  <sheetFormatPr defaultRowHeight="15"/>
  <cols>
    <col min="1" max="1" width="22.140625" customWidth="1"/>
    <col min="2" max="2" width="52" customWidth="1"/>
    <col min="3" max="3" width="21.7109375" customWidth="1"/>
    <col min="4" max="4" width="18.85546875" customWidth="1"/>
  </cols>
  <sheetData>
    <row r="1" spans="1:5" ht="14.25" customHeight="1">
      <c r="A1" s="36" t="s">
        <v>21</v>
      </c>
      <c r="B1" s="43" t="s">
        <v>341</v>
      </c>
      <c r="C1" s="42"/>
      <c r="D1" s="42"/>
    </row>
    <row r="2" spans="1:5" ht="17.25" customHeight="1">
      <c r="A2" s="36" t="s">
        <v>23</v>
      </c>
      <c r="B2" s="43" t="s">
        <v>330</v>
      </c>
      <c r="C2" s="42"/>
      <c r="D2" s="42"/>
    </row>
    <row r="3" spans="1:5" ht="30.75" customHeight="1">
      <c r="A3" s="36" t="s">
        <v>24</v>
      </c>
      <c r="B3" s="43" t="s">
        <v>342</v>
      </c>
      <c r="C3" s="38"/>
      <c r="D3" s="38"/>
      <c r="E3" s="38"/>
    </row>
    <row r="4" spans="1:5" ht="27" customHeight="1">
      <c r="A4" s="36" t="s">
        <v>25</v>
      </c>
      <c r="B4" s="172" t="s">
        <v>343</v>
      </c>
      <c r="C4" s="173"/>
      <c r="D4" s="173"/>
      <c r="E4" s="173"/>
    </row>
    <row r="5" spans="1:5" ht="20.25" customHeight="1">
      <c r="A5" s="36" t="s">
        <v>26</v>
      </c>
      <c r="B5" s="174">
        <v>4200651410006</v>
      </c>
      <c r="C5" s="175"/>
      <c r="D5" s="175"/>
      <c r="E5" s="175"/>
    </row>
    <row r="6" spans="1:5" ht="20.25" customHeight="1">
      <c r="A6" s="36" t="s">
        <v>27</v>
      </c>
      <c r="B6" s="174">
        <v>4200660320001</v>
      </c>
      <c r="C6" s="175"/>
      <c r="D6" s="175"/>
      <c r="E6" s="175"/>
    </row>
    <row r="7" spans="1:5">
      <c r="A7" s="34"/>
      <c r="B7" s="34"/>
      <c r="C7" s="34"/>
      <c r="D7" s="35" t="s">
        <v>303</v>
      </c>
    </row>
    <row r="8" spans="1:5">
      <c r="A8" s="182" t="s">
        <v>435</v>
      </c>
      <c r="B8" s="183"/>
      <c r="C8" s="183"/>
      <c r="D8" s="183"/>
    </row>
    <row r="9" spans="1:5">
      <c r="A9" s="212"/>
      <c r="B9" s="212"/>
      <c r="C9" s="212"/>
      <c r="D9" s="212"/>
    </row>
    <row r="10" spans="1:5">
      <c r="A10" s="37"/>
      <c r="B10" s="37"/>
      <c r="C10" s="37"/>
      <c r="D10" s="37"/>
    </row>
    <row r="11" spans="1:5" ht="26.25">
      <c r="A11" s="53" t="s">
        <v>304</v>
      </c>
      <c r="B11" s="53" t="s">
        <v>305</v>
      </c>
      <c r="C11" s="53" t="s">
        <v>436</v>
      </c>
      <c r="D11" s="93" t="s">
        <v>377</v>
      </c>
    </row>
    <row r="12" spans="1:5">
      <c r="A12" s="56">
        <v>1</v>
      </c>
      <c r="B12" s="50">
        <v>2</v>
      </c>
      <c r="C12" s="50"/>
      <c r="D12" s="94">
        <v>3</v>
      </c>
    </row>
    <row r="13" spans="1:5">
      <c r="A13" s="61" t="s">
        <v>247</v>
      </c>
      <c r="B13" s="54" t="s">
        <v>306</v>
      </c>
      <c r="C13" s="95"/>
      <c r="D13" s="95"/>
    </row>
    <row r="14" spans="1:5">
      <c r="A14" s="56" t="s">
        <v>233</v>
      </c>
      <c r="B14" s="51" t="s">
        <v>307</v>
      </c>
      <c r="C14" s="52">
        <v>40586796.18</v>
      </c>
      <c r="D14" s="52">
        <v>49270793.170000002</v>
      </c>
    </row>
    <row r="15" spans="1:5">
      <c r="A15" s="56" t="s">
        <v>235</v>
      </c>
      <c r="B15" s="51" t="s">
        <v>308</v>
      </c>
      <c r="C15" s="52">
        <v>4926930</v>
      </c>
      <c r="D15" s="52">
        <v>4926930</v>
      </c>
    </row>
    <row r="16" spans="1:5" ht="15.75" thickBot="1">
      <c r="A16" s="56">
        <v>3</v>
      </c>
      <c r="B16" s="55" t="s">
        <v>309</v>
      </c>
      <c r="C16" s="109">
        <f>C14/C15</f>
        <v>8.2377456509428786</v>
      </c>
      <c r="D16" s="109">
        <f>D14/D15</f>
        <v>10.000303062962129</v>
      </c>
    </row>
    <row r="17" spans="1:4">
      <c r="A17" s="61" t="s">
        <v>249</v>
      </c>
      <c r="B17" s="54" t="s">
        <v>310</v>
      </c>
      <c r="C17" s="95"/>
      <c r="D17" s="95"/>
    </row>
    <row r="18" spans="1:4">
      <c r="A18" s="56" t="s">
        <v>233</v>
      </c>
      <c r="B18" s="51" t="s">
        <v>311</v>
      </c>
      <c r="C18" s="52">
        <v>43046917.390000001</v>
      </c>
      <c r="D18" s="52">
        <v>40586796.18</v>
      </c>
    </row>
    <row r="19" spans="1:4">
      <c r="A19" s="56" t="s">
        <v>235</v>
      </c>
      <c r="B19" s="51" t="s">
        <v>312</v>
      </c>
      <c r="C19" s="52">
        <v>4926930</v>
      </c>
      <c r="D19" s="52">
        <v>4926930</v>
      </c>
    </row>
    <row r="20" spans="1:4" ht="15.75" thickBot="1">
      <c r="A20" s="56" t="s">
        <v>237</v>
      </c>
      <c r="B20" s="55" t="s">
        <v>313</v>
      </c>
      <c r="C20" s="109">
        <f>C18/C19</f>
        <v>8.7370669747692791</v>
      </c>
      <c r="D20" s="109">
        <f>D18/D19</f>
        <v>8.2377456509428786</v>
      </c>
    </row>
    <row r="21" spans="1:4">
      <c r="A21" s="61" t="s">
        <v>314</v>
      </c>
      <c r="B21" s="54" t="s">
        <v>315</v>
      </c>
      <c r="C21" s="52"/>
      <c r="D21" s="52"/>
    </row>
    <row r="22" spans="1:4">
      <c r="A22" s="56" t="s">
        <v>233</v>
      </c>
      <c r="B22" s="51" t="s">
        <v>316</v>
      </c>
      <c r="C22" s="110">
        <v>3.1309999999999998E-2</v>
      </c>
      <c r="D22" s="110">
        <v>3.1519999999999999E-2</v>
      </c>
    </row>
    <row r="23" spans="1:4">
      <c r="A23" s="56" t="s">
        <v>235</v>
      </c>
      <c r="B23" s="51" t="s">
        <v>317</v>
      </c>
      <c r="C23" s="52">
        <v>0</v>
      </c>
      <c r="D23" s="52">
        <v>0</v>
      </c>
    </row>
    <row r="24" spans="1:4">
      <c r="A24" s="56" t="s">
        <v>237</v>
      </c>
      <c r="B24" s="51" t="s">
        <v>318</v>
      </c>
      <c r="C24" s="52">
        <v>0</v>
      </c>
      <c r="D24" s="52">
        <v>0</v>
      </c>
    </row>
    <row r="25" spans="1:4">
      <c r="A25" s="56" t="s">
        <v>239</v>
      </c>
      <c r="B25" s="51" t="s">
        <v>319</v>
      </c>
      <c r="C25" s="109">
        <f>(C18-C14)/C14*100</f>
        <v>6.0613831135857863</v>
      </c>
      <c r="D25" s="109">
        <f>(D18-D14)/D14*100</f>
        <v>-17.625039970510386</v>
      </c>
    </row>
    <row r="29" spans="1:4">
      <c r="B29" t="s">
        <v>399</v>
      </c>
      <c r="C29" t="s">
        <v>397</v>
      </c>
    </row>
    <row r="30" spans="1:4">
      <c r="B30" t="s">
        <v>398</v>
      </c>
      <c r="C30" t="s">
        <v>331</v>
      </c>
    </row>
  </sheetData>
  <mergeCells count="4">
    <mergeCell ref="A8:D9"/>
    <mergeCell ref="B4:E4"/>
    <mergeCell ref="B5:E5"/>
    <mergeCell ref="B6:E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prilog 1</vt:lpstr>
      <vt:lpstr>prilog 2</vt:lpstr>
      <vt:lpstr>prilog 3</vt:lpstr>
      <vt:lpstr>prilog 3A</vt:lpstr>
      <vt:lpstr>prilog 3B</vt:lpstr>
      <vt:lpstr>prilog 4</vt:lpstr>
      <vt:lpstr>prilog 5</vt:lpstr>
      <vt:lpstr>prilog 5a</vt:lpstr>
      <vt:lpstr>prilog 6</vt:lpstr>
      <vt:lpstr>prilog 7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Safija Žilić</dc:creator>
  <cp:lastModifiedBy>safijaz</cp:lastModifiedBy>
  <cp:lastPrinted>2015-02-20T09:28:55Z</cp:lastPrinted>
  <dcterms:created xsi:type="dcterms:W3CDTF">2012-11-13T10:19:51Z</dcterms:created>
  <dcterms:modified xsi:type="dcterms:W3CDTF">2015-05-05T09:20:46Z</dcterms:modified>
</cp:coreProperties>
</file>